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3"/>
  <workbookPr defaultThemeVersion="166925"/>
  <mc:AlternateContent xmlns:mc="http://schemas.openxmlformats.org/markup-compatibility/2006">
    <mc:Choice Requires="x15">
      <x15ac:absPath xmlns:x15ac="http://schemas.microsoft.com/office/spreadsheetml/2010/11/ac" url="/Users/sam/OneDrive - University of Bath/dynamic LCA/"/>
    </mc:Choice>
  </mc:AlternateContent>
  <xr:revisionPtr revIDLastSave="0" documentId="13_ncr:1_{F2810BD0-4217-D24F-9309-B560CE5EACAB}" xr6:coauthVersionLast="45" xr6:coauthVersionMax="45" xr10:uidLastSave="{00000000-0000-0000-0000-000000000000}"/>
  <bookViews>
    <workbookView xWindow="0" yWindow="-17540" windowWidth="28800" windowHeight="17540" xr2:uid="{00000000-000D-0000-FFFF-FFFF00000000}"/>
  </bookViews>
  <sheets>
    <sheet name="intro" sheetId="2" r:id="rId1"/>
    <sheet name="inventory" sheetId="1" r:id="rId2"/>
    <sheet name="results" sheetId="4" r:id="rId3"/>
    <sheet name="graphs" sheetId="3" r:id="rId4"/>
  </sheets>
  <definedNames>
    <definedName name="A_CH4">intro!$F$22</definedName>
    <definedName name="A_CO2">intro!$F$21</definedName>
    <definedName name="A_N2O">intro!$F$23</definedName>
    <definedName name="c_factor">#REF!</definedName>
    <definedName name="CH4_GTP">results!$AD$8</definedName>
    <definedName name="CH4_GWP">results!$AD$5</definedName>
    <definedName name="clim_sens1">intro!$B$41</definedName>
    <definedName name="clim_sens2">intro!$B$42</definedName>
    <definedName name="clim_time1">intro!$E$41</definedName>
    <definedName name="clim_time2">intro!$E$42</definedName>
    <definedName name="life_CH4">intro!$B$30</definedName>
    <definedName name="life_N2O">intro!$B$31</definedName>
    <definedName name="life1_CO2">intro!$B$35</definedName>
    <definedName name="life2_CO2">intro!$B$36</definedName>
    <definedName name="life3_CO2">intro!$B$37</definedName>
    <definedName name="lifecycle">inventory!$G$1</definedName>
    <definedName name="mass_atm">intro!$B$26</definedName>
    <definedName name="mol_mass_air">intro!$B$25</definedName>
    <definedName name="N2O_GTP">results!$AD$9</definedName>
    <definedName name="N2O_GWP">results!$AD$6</definedName>
    <definedName name="p_0">intro!$D$34</definedName>
    <definedName name="p_1">intro!$D$35</definedName>
    <definedName name="p_2">intro!$D$36</definedName>
    <definedName name="p_3">intro!$D$37</definedName>
    <definedName name="rate">inventory!$H$1</definedName>
    <definedName name="sec_yr">inventory!#REF!</definedName>
    <definedName name="time_cons">inventory!#REF!</definedName>
    <definedName name="time_horizon">results!$C$1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5" i="4" l="1" a="1"/>
  <c r="AD5" i="4" s="1"/>
  <c r="E5" i="4" s="1"/>
  <c r="AD9" i="4" a="1"/>
  <c r="AD9" i="4" s="1"/>
  <c r="AD8" i="4" a="1"/>
  <c r="AD8" i="4" s="1"/>
  <c r="F5" i="4" s="1"/>
  <c r="AD6" i="4" a="1"/>
  <c r="AD6" i="4" s="1"/>
  <c r="AC9" i="4"/>
  <c r="AC8" i="4"/>
  <c r="AC6" i="4"/>
  <c r="AC5" i="4"/>
  <c r="S7" i="1"/>
  <c r="S8" i="1" s="1"/>
  <c r="S9" i="1" s="1"/>
  <c r="S10" i="1" s="1"/>
  <c r="S11" i="1" s="1"/>
  <c r="S12" i="1" s="1"/>
  <c r="S13" i="1" s="1"/>
  <c r="T6" i="1"/>
  <c r="T7" i="1" s="1"/>
  <c r="T8" i="1" s="1"/>
  <c r="T9" i="1" s="1"/>
  <c r="T10" i="1" s="1"/>
  <c r="T11" i="1" s="1"/>
  <c r="T12" i="1" s="1"/>
  <c r="T13" i="1" s="1"/>
  <c r="T14" i="1" s="1"/>
  <c r="T15" i="1" s="1"/>
  <c r="T16" i="1" s="1"/>
  <c r="T17" i="1" s="1"/>
  <c r="T18" i="1" s="1"/>
  <c r="T19" i="1" s="1"/>
  <c r="T20" i="1" s="1"/>
  <c r="T21" i="1" s="1"/>
  <c r="T22" i="1" s="1"/>
  <c r="T23" i="1" s="1"/>
  <c r="T24" i="1" s="1"/>
  <c r="T25" i="1" s="1"/>
  <c r="T26" i="1" s="1"/>
  <c r="T27" i="1" s="1"/>
  <c r="T28" i="1" s="1"/>
  <c r="T29" i="1" s="1"/>
  <c r="T30" i="1" s="1"/>
  <c r="T31" i="1" s="1"/>
  <c r="T32" i="1" s="1"/>
  <c r="T33" i="1" s="1"/>
  <c r="T34" i="1" s="1"/>
  <c r="T35" i="1" s="1"/>
  <c r="T36" i="1" s="1"/>
  <c r="T37" i="1" s="1"/>
  <c r="T38" i="1" s="1"/>
  <c r="T39" i="1" s="1"/>
  <c r="T40" i="1" s="1"/>
  <c r="T41" i="1" s="1"/>
  <c r="T42" i="1" s="1"/>
  <c r="T43" i="1" s="1"/>
  <c r="T44" i="1" s="1"/>
  <c r="T45" i="1" s="1"/>
  <c r="T46" i="1" s="1"/>
  <c r="T47" i="1" s="1"/>
  <c r="T48" i="1" s="1"/>
  <c r="T49" i="1" s="1"/>
  <c r="T50" i="1" s="1"/>
  <c r="T51" i="1" s="1"/>
  <c r="T52" i="1" s="1"/>
  <c r="T53" i="1" s="1"/>
  <c r="T54" i="1" s="1"/>
  <c r="T55" i="1" s="1"/>
  <c r="T56" i="1" s="1"/>
  <c r="T57" i="1" s="1"/>
  <c r="T58" i="1" s="1"/>
  <c r="T59" i="1" s="1"/>
  <c r="T60" i="1" s="1"/>
  <c r="T61" i="1" s="1"/>
  <c r="T62" i="1" s="1"/>
  <c r="T63" i="1" s="1"/>
  <c r="T64" i="1" s="1"/>
  <c r="T65" i="1" s="1"/>
  <c r="T66" i="1" s="1"/>
  <c r="T67" i="1" s="1"/>
  <c r="T68" i="1" s="1"/>
  <c r="T69" i="1" s="1"/>
  <c r="T70" i="1" s="1"/>
  <c r="T71" i="1" s="1"/>
  <c r="T72" i="1" s="1"/>
  <c r="T73" i="1" s="1"/>
  <c r="T74" i="1" s="1"/>
  <c r="T75" i="1" s="1"/>
  <c r="T76" i="1" s="1"/>
  <c r="T77" i="1" s="1"/>
  <c r="T78" i="1" s="1"/>
  <c r="T79" i="1" s="1"/>
  <c r="T80" i="1" s="1"/>
  <c r="T81" i="1" s="1"/>
  <c r="T82" i="1" s="1"/>
  <c r="T83" i="1" s="1"/>
  <c r="T84" i="1" s="1"/>
  <c r="T85" i="1" s="1"/>
  <c r="T86" i="1" s="1"/>
  <c r="T87" i="1" s="1"/>
  <c r="T88" i="1" s="1"/>
  <c r="T89" i="1" s="1"/>
  <c r="T90" i="1" s="1"/>
  <c r="T91" i="1" s="1"/>
  <c r="T92" i="1" s="1"/>
  <c r="T93" i="1" s="1"/>
  <c r="T94" i="1" s="1"/>
  <c r="T95" i="1" s="1"/>
  <c r="T96" i="1" s="1"/>
  <c r="T97" i="1" s="1"/>
  <c r="T98" i="1" s="1"/>
  <c r="T99" i="1" s="1"/>
  <c r="T100" i="1" s="1"/>
  <c r="T101" i="1" s="1"/>
  <c r="T102" i="1" s="1"/>
  <c r="T103" i="1" s="1"/>
  <c r="T104" i="1" s="1"/>
  <c r="T105" i="1" s="1"/>
  <c r="T106" i="1" s="1"/>
  <c r="T107" i="1" s="1"/>
  <c r="T108" i="1" s="1"/>
  <c r="T109" i="1" s="1"/>
  <c r="T110" i="1" s="1"/>
  <c r="T111" i="1" s="1"/>
  <c r="T112" i="1" s="1"/>
  <c r="T113" i="1" s="1"/>
  <c r="T114" i="1" s="1"/>
  <c r="T115" i="1" s="1"/>
  <c r="T116" i="1" s="1"/>
  <c r="T117" i="1" s="1"/>
  <c r="T118" i="1" s="1"/>
  <c r="T119" i="1" s="1"/>
  <c r="T120" i="1" s="1"/>
  <c r="T121" i="1" s="1"/>
  <c r="T122" i="1" s="1"/>
  <c r="T123" i="1" s="1"/>
  <c r="T124" i="1" s="1"/>
  <c r="T125" i="1" s="1"/>
  <c r="T126" i="1" s="1"/>
  <c r="T127" i="1" s="1"/>
  <c r="T128" i="1" s="1"/>
  <c r="T129" i="1" s="1"/>
  <c r="T130" i="1" s="1"/>
  <c r="T131" i="1" s="1"/>
  <c r="T132" i="1" s="1"/>
  <c r="T133" i="1" s="1"/>
  <c r="T134" i="1" s="1"/>
  <c r="T135" i="1" s="1"/>
  <c r="T136" i="1" s="1"/>
  <c r="T137" i="1" s="1"/>
  <c r="T138" i="1" s="1"/>
  <c r="T139" i="1" s="1"/>
  <c r="T140" i="1" s="1"/>
  <c r="T141" i="1" s="1"/>
  <c r="T142" i="1" s="1"/>
  <c r="T143" i="1" s="1"/>
  <c r="T144" i="1" s="1"/>
  <c r="T145" i="1" s="1"/>
  <c r="T146" i="1" s="1"/>
  <c r="T147" i="1" s="1"/>
  <c r="T148" i="1" s="1"/>
  <c r="T149" i="1" s="1"/>
  <c r="T150" i="1" s="1"/>
  <c r="T151" i="1" s="1"/>
  <c r="T152" i="1" s="1"/>
  <c r="T153" i="1" s="1"/>
  <c r="T154" i="1" s="1"/>
  <c r="T155" i="1" s="1"/>
  <c r="T156" i="1" s="1"/>
  <c r="T157" i="1" s="1"/>
  <c r="T158" i="1" s="1"/>
  <c r="T159" i="1" s="1"/>
  <c r="T160" i="1" s="1"/>
  <c r="T161" i="1" s="1"/>
  <c r="T162" i="1" s="1"/>
  <c r="T163" i="1" s="1"/>
  <c r="T164" i="1" s="1"/>
  <c r="T165" i="1" s="1"/>
  <c r="T166" i="1" s="1"/>
  <c r="T167" i="1" s="1"/>
  <c r="T168" i="1" s="1"/>
  <c r="T169" i="1" s="1"/>
  <c r="T170" i="1" s="1"/>
  <c r="T171" i="1" s="1"/>
  <c r="T172" i="1" s="1"/>
  <c r="T173" i="1" s="1"/>
  <c r="T174" i="1" s="1"/>
  <c r="T175" i="1" s="1"/>
  <c r="T176" i="1" s="1"/>
  <c r="T177" i="1" s="1"/>
  <c r="T178" i="1" s="1"/>
  <c r="T179" i="1" s="1"/>
  <c r="T180" i="1" s="1"/>
  <c r="T181" i="1" s="1"/>
  <c r="T182" i="1" s="1"/>
  <c r="T183" i="1" s="1"/>
  <c r="T184" i="1" s="1"/>
  <c r="T185" i="1" s="1"/>
  <c r="T186" i="1" s="1"/>
  <c r="T187" i="1" s="1"/>
  <c r="T188" i="1" s="1"/>
  <c r="T189" i="1" s="1"/>
  <c r="T190" i="1" s="1"/>
  <c r="T191" i="1" s="1"/>
  <c r="T192" i="1" s="1"/>
  <c r="T193" i="1" s="1"/>
  <c r="T194" i="1" s="1"/>
  <c r="T195" i="1" s="1"/>
  <c r="T196" i="1" s="1"/>
  <c r="T197" i="1" s="1"/>
  <c r="T198" i="1" s="1"/>
  <c r="T199" i="1" s="1"/>
  <c r="T200" i="1" s="1"/>
  <c r="T201" i="1" s="1"/>
  <c r="T202" i="1" s="1"/>
  <c r="T203" i="1" s="1"/>
  <c r="T204" i="1" s="1"/>
  <c r="T205" i="1" s="1"/>
  <c r="T206" i="1" s="1"/>
  <c r="T207" i="1" s="1"/>
  <c r="T208" i="1" s="1"/>
  <c r="T209" i="1" s="1"/>
  <c r="T210" i="1" s="1"/>
  <c r="T211" i="1" s="1"/>
  <c r="T212" i="1" s="1"/>
  <c r="T213" i="1" s="1"/>
  <c r="T214" i="1" s="1"/>
  <c r="T215" i="1" s="1"/>
  <c r="T216" i="1" s="1"/>
  <c r="T217" i="1" s="1"/>
  <c r="T218" i="1" s="1"/>
  <c r="T219" i="1" s="1"/>
  <c r="T220" i="1" s="1"/>
  <c r="T221" i="1" s="1"/>
  <c r="T222" i="1" s="1"/>
  <c r="T223" i="1" s="1"/>
  <c r="T224" i="1" s="1"/>
  <c r="T225" i="1" s="1"/>
  <c r="T226" i="1" s="1"/>
  <c r="T227" i="1" s="1"/>
  <c r="T228" i="1" s="1"/>
  <c r="T229" i="1" s="1"/>
  <c r="T230" i="1" s="1"/>
  <c r="T231" i="1" s="1"/>
  <c r="T232" i="1" s="1"/>
  <c r="T233" i="1" s="1"/>
  <c r="T234" i="1" s="1"/>
  <c r="T235" i="1" s="1"/>
  <c r="T236" i="1" s="1"/>
  <c r="T237" i="1" s="1"/>
  <c r="T238" i="1" s="1"/>
  <c r="T239" i="1" s="1"/>
  <c r="T240" i="1" s="1"/>
  <c r="T241" i="1" s="1"/>
  <c r="T242" i="1" s="1"/>
  <c r="T243" i="1" s="1"/>
  <c r="T244" i="1" s="1"/>
  <c r="T245" i="1" s="1"/>
  <c r="T246" i="1" s="1"/>
  <c r="T247" i="1" s="1"/>
  <c r="T248" i="1" s="1"/>
  <c r="T249" i="1" s="1"/>
  <c r="T250" i="1" s="1"/>
  <c r="T251" i="1" s="1"/>
  <c r="T252" i="1" s="1"/>
  <c r="T253" i="1" s="1"/>
  <c r="T254" i="1" s="1"/>
  <c r="T255" i="1" s="1"/>
  <c r="T256" i="1" s="1"/>
  <c r="T257" i="1" s="1"/>
  <c r="T258" i="1" s="1"/>
  <c r="T259" i="1" s="1"/>
  <c r="T260" i="1" s="1"/>
  <c r="T261" i="1" s="1"/>
  <c r="T262" i="1" s="1"/>
  <c r="T263" i="1" s="1"/>
  <c r="T264" i="1" s="1"/>
  <c r="T265" i="1" s="1"/>
  <c r="T266" i="1" s="1"/>
  <c r="T267" i="1" s="1"/>
  <c r="T268" i="1" s="1"/>
  <c r="T269" i="1" s="1"/>
  <c r="T270" i="1" s="1"/>
  <c r="T271" i="1" s="1"/>
  <c r="T272" i="1" s="1"/>
  <c r="T273" i="1" s="1"/>
  <c r="T274" i="1" s="1"/>
  <c r="T275" i="1" s="1"/>
  <c r="T276" i="1" s="1"/>
  <c r="T277" i="1" s="1"/>
  <c r="T278" i="1" s="1"/>
  <c r="T279" i="1" s="1"/>
  <c r="T280" i="1" s="1"/>
  <c r="T281" i="1" s="1"/>
  <c r="T282" i="1" s="1"/>
  <c r="T283" i="1" s="1"/>
  <c r="T284" i="1" s="1"/>
  <c r="T285" i="1" s="1"/>
  <c r="T286" i="1" s="1"/>
  <c r="T287" i="1" s="1"/>
  <c r="T288" i="1" s="1"/>
  <c r="T289" i="1" s="1"/>
  <c r="T290" i="1" s="1"/>
  <c r="T291" i="1" s="1"/>
  <c r="T292" i="1" s="1"/>
  <c r="T293" i="1" s="1"/>
  <c r="T294" i="1" s="1"/>
  <c r="T295" i="1" s="1"/>
  <c r="T296" i="1" s="1"/>
  <c r="T297" i="1" s="1"/>
  <c r="T298" i="1" s="1"/>
  <c r="T299" i="1" s="1"/>
  <c r="T300" i="1" s="1"/>
  <c r="T301" i="1" s="1"/>
  <c r="T302" i="1" s="1"/>
  <c r="T303" i="1" s="1"/>
  <c r="T304" i="1" s="1"/>
  <c r="T305" i="1" s="1"/>
  <c r="T306" i="1" s="1"/>
  <c r="T307" i="1" s="1"/>
  <c r="T308" i="1" s="1"/>
  <c r="T309" i="1" s="1"/>
  <c r="T310" i="1" s="1"/>
  <c r="T311" i="1" s="1"/>
  <c r="T312" i="1" s="1"/>
  <c r="T313" i="1" s="1"/>
  <c r="T314" i="1" s="1"/>
  <c r="T315" i="1" s="1"/>
  <c r="T316" i="1" s="1"/>
  <c r="T317" i="1" s="1"/>
  <c r="T318" i="1" s="1"/>
  <c r="T319" i="1" s="1"/>
  <c r="T320" i="1" s="1"/>
  <c r="T321" i="1" s="1"/>
  <c r="T322" i="1" s="1"/>
  <c r="T323" i="1" s="1"/>
  <c r="T324" i="1" s="1"/>
  <c r="T325" i="1" s="1"/>
  <c r="T326" i="1" s="1"/>
  <c r="T327" i="1" s="1"/>
  <c r="T328" i="1" s="1"/>
  <c r="T329" i="1" s="1"/>
  <c r="T330" i="1" s="1"/>
  <c r="T331" i="1" s="1"/>
  <c r="T332" i="1" s="1"/>
  <c r="T333" i="1" s="1"/>
  <c r="T334" i="1" s="1"/>
  <c r="T335" i="1" s="1"/>
  <c r="T336" i="1" s="1"/>
  <c r="T337" i="1" s="1"/>
  <c r="T338" i="1" s="1"/>
  <c r="T339" i="1" s="1"/>
  <c r="T340" i="1" s="1"/>
  <c r="T341" i="1" s="1"/>
  <c r="T342" i="1" s="1"/>
  <c r="T343" i="1" s="1"/>
  <c r="T344" i="1" s="1"/>
  <c r="T345" i="1" s="1"/>
  <c r="T346" i="1" s="1"/>
  <c r="T347" i="1" s="1"/>
  <c r="T348" i="1" s="1"/>
  <c r="T349" i="1" s="1"/>
  <c r="T350" i="1" s="1"/>
  <c r="T351" i="1" s="1"/>
  <c r="T352" i="1" s="1"/>
  <c r="T353" i="1" s="1"/>
  <c r="T354" i="1" s="1"/>
  <c r="T355" i="1" s="1"/>
  <c r="T356" i="1" s="1"/>
  <c r="T357" i="1" s="1"/>
  <c r="T358" i="1" s="1"/>
  <c r="T359" i="1" s="1"/>
  <c r="T360" i="1" s="1"/>
  <c r="T361" i="1" s="1"/>
  <c r="T362" i="1" s="1"/>
  <c r="T363" i="1" s="1"/>
  <c r="T364" i="1" s="1"/>
  <c r="T365" i="1" s="1"/>
  <c r="T366" i="1" s="1"/>
  <c r="T367" i="1" s="1"/>
  <c r="T368" i="1" s="1"/>
  <c r="T369" i="1" s="1"/>
  <c r="T370" i="1" s="1"/>
  <c r="T371" i="1" s="1"/>
  <c r="T372" i="1" s="1"/>
  <c r="T373" i="1" s="1"/>
  <c r="T374" i="1" s="1"/>
  <c r="T375" i="1" s="1"/>
  <c r="T376" i="1" s="1"/>
  <c r="T377" i="1" s="1"/>
  <c r="T378" i="1" s="1"/>
  <c r="T379" i="1" s="1"/>
  <c r="T380" i="1" s="1"/>
  <c r="T381" i="1" s="1"/>
  <c r="T382" i="1" s="1"/>
  <c r="T383" i="1" s="1"/>
  <c r="T384" i="1" s="1"/>
  <c r="T385" i="1" s="1"/>
  <c r="T386" i="1" s="1"/>
  <c r="T387" i="1" s="1"/>
  <c r="T388" i="1" s="1"/>
  <c r="T389" i="1" s="1"/>
  <c r="T390" i="1" s="1"/>
  <c r="T391" i="1" s="1"/>
  <c r="T392" i="1" s="1"/>
  <c r="T393" i="1" s="1"/>
  <c r="T394" i="1" s="1"/>
  <c r="T395" i="1" s="1"/>
  <c r="T396" i="1" s="1"/>
  <c r="T397" i="1" s="1"/>
  <c r="T398" i="1" s="1"/>
  <c r="T399" i="1" s="1"/>
  <c r="T400" i="1" s="1"/>
  <c r="T401" i="1" s="1"/>
  <c r="T402" i="1" s="1"/>
  <c r="T403" i="1" s="1"/>
  <c r="T404" i="1" s="1"/>
  <c r="T405" i="1" s="1"/>
  <c r="T406" i="1" s="1"/>
  <c r="T407" i="1" s="1"/>
  <c r="T408" i="1" s="1"/>
  <c r="T409" i="1" s="1"/>
  <c r="T410" i="1" s="1"/>
  <c r="T411" i="1" s="1"/>
  <c r="T412" i="1" s="1"/>
  <c r="T413" i="1" s="1"/>
  <c r="T414" i="1" s="1"/>
  <c r="T415" i="1" s="1"/>
  <c r="T416" i="1" s="1"/>
  <c r="T417" i="1" s="1"/>
  <c r="T418" i="1" s="1"/>
  <c r="T419" i="1" s="1"/>
  <c r="T420" i="1" s="1"/>
  <c r="T421" i="1" s="1"/>
  <c r="T422" i="1" s="1"/>
  <c r="T423" i="1" s="1"/>
  <c r="T424" i="1" s="1"/>
  <c r="T425" i="1" s="1"/>
  <c r="T426" i="1" s="1"/>
  <c r="T427" i="1" s="1"/>
  <c r="T428" i="1" s="1"/>
  <c r="T429" i="1" s="1"/>
  <c r="T430" i="1" s="1"/>
  <c r="T431" i="1" s="1"/>
  <c r="T432" i="1" s="1"/>
  <c r="T433" i="1" s="1"/>
  <c r="T434" i="1" s="1"/>
  <c r="T435" i="1" s="1"/>
  <c r="T436" i="1" s="1"/>
  <c r="T437" i="1" s="1"/>
  <c r="T438" i="1" s="1"/>
  <c r="T439" i="1" s="1"/>
  <c r="T440" i="1" s="1"/>
  <c r="T441" i="1" s="1"/>
  <c r="T442" i="1" s="1"/>
  <c r="T443" i="1" s="1"/>
  <c r="T444" i="1" s="1"/>
  <c r="T445" i="1" s="1"/>
  <c r="T446" i="1" s="1"/>
  <c r="T447" i="1" s="1"/>
  <c r="T448" i="1" s="1"/>
  <c r="T449" i="1" s="1"/>
  <c r="T450" i="1" s="1"/>
  <c r="T451" i="1" s="1"/>
  <c r="T452" i="1" s="1"/>
  <c r="T453" i="1" s="1"/>
  <c r="T454" i="1" s="1"/>
  <c r="T455" i="1" s="1"/>
  <c r="T456" i="1" s="1"/>
  <c r="T457" i="1" s="1"/>
  <c r="T458" i="1" s="1"/>
  <c r="T459" i="1" s="1"/>
  <c r="T460" i="1" s="1"/>
  <c r="T461" i="1" s="1"/>
  <c r="T462" i="1" s="1"/>
  <c r="T463" i="1" s="1"/>
  <c r="T464" i="1" s="1"/>
  <c r="T465" i="1" s="1"/>
  <c r="T466" i="1" s="1"/>
  <c r="T467" i="1" s="1"/>
  <c r="T468" i="1" s="1"/>
  <c r="T469" i="1" s="1"/>
  <c r="T470" i="1" s="1"/>
  <c r="T471" i="1" s="1"/>
  <c r="T472" i="1" s="1"/>
  <c r="T473" i="1" s="1"/>
  <c r="T474" i="1" s="1"/>
  <c r="T475" i="1" s="1"/>
  <c r="T476" i="1" s="1"/>
  <c r="T477" i="1" s="1"/>
  <c r="T478" i="1" s="1"/>
  <c r="T479" i="1" s="1"/>
  <c r="T480" i="1" s="1"/>
  <c r="T481" i="1" s="1"/>
  <c r="T482" i="1" s="1"/>
  <c r="T483" i="1" s="1"/>
  <c r="T484" i="1" s="1"/>
  <c r="T485" i="1" s="1"/>
  <c r="T486" i="1" s="1"/>
  <c r="T487" i="1" s="1"/>
  <c r="T488" i="1" s="1"/>
  <c r="T489" i="1" s="1"/>
  <c r="T490" i="1" s="1"/>
  <c r="T491" i="1" s="1"/>
  <c r="T492" i="1" s="1"/>
  <c r="T493" i="1" s="1"/>
  <c r="T494" i="1" s="1"/>
  <c r="T495" i="1" s="1"/>
  <c r="T496" i="1" s="1"/>
  <c r="T497" i="1" s="1"/>
  <c r="T498" i="1" s="1"/>
  <c r="T499" i="1" s="1"/>
  <c r="T500" i="1" s="1"/>
  <c r="T501" i="1" s="1"/>
  <c r="T502" i="1" s="1"/>
  <c r="T503" i="1" s="1"/>
  <c r="T504" i="1" s="1"/>
  <c r="T505" i="1" s="1"/>
  <c r="S5" i="1"/>
  <c r="S6" i="1" s="1"/>
  <c r="T5" i="1"/>
  <c r="U5" i="1"/>
  <c r="U6" i="1" s="1"/>
  <c r="J4" i="4"/>
  <c r="F4" i="4"/>
  <c r="E4" i="4"/>
  <c r="E7" i="4" l="1"/>
  <c r="U7" i="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F7" i="4"/>
  <c r="S14" i="1"/>
  <c r="E14" i="4"/>
  <c r="E11" i="4"/>
  <c r="F6" i="4"/>
  <c r="F11" i="4"/>
  <c r="E6" i="4"/>
  <c r="K4" i="4"/>
  <c r="I4" i="4"/>
  <c r="L4" i="4"/>
  <c r="U168" i="4" a="1"/>
  <c r="U168" i="4" s="1"/>
  <c r="V168" i="4" a="1"/>
  <c r="V168" i="4" s="1"/>
  <c r="W168" i="4" a="1"/>
  <c r="W168" i="4" s="1"/>
  <c r="X168" i="4" a="1"/>
  <c r="X168" i="4" s="1"/>
  <c r="Y168" i="4" a="1"/>
  <c r="Y168" i="4" s="1"/>
  <c r="Z168" i="4" a="1"/>
  <c r="Z168" i="4" s="1"/>
  <c r="U169" i="4" a="1"/>
  <c r="U169" i="4" s="1"/>
  <c r="V169" i="4" a="1"/>
  <c r="V169" i="4"/>
  <c r="W169" i="4" a="1"/>
  <c r="W169" i="4" s="1"/>
  <c r="X169" i="4" a="1"/>
  <c r="X169" i="4" s="1"/>
  <c r="Y169" i="4" a="1"/>
  <c r="Y169" i="4" s="1"/>
  <c r="Z169" i="4" a="1"/>
  <c r="Z169" i="4" s="1"/>
  <c r="U170" i="4" a="1"/>
  <c r="U170" i="4" s="1"/>
  <c r="V170" i="4" a="1"/>
  <c r="V170" i="4" s="1"/>
  <c r="W170" i="4" a="1"/>
  <c r="W170" i="4" s="1"/>
  <c r="X170" i="4" a="1"/>
  <c r="X170" i="4" s="1"/>
  <c r="Y170" i="4" a="1"/>
  <c r="Y170" i="4" s="1"/>
  <c r="Z170" i="4" a="1"/>
  <c r="Z170" i="4" s="1"/>
  <c r="U171" i="4" a="1"/>
  <c r="U171" i="4" s="1"/>
  <c r="V171" i="4" a="1"/>
  <c r="V171" i="4" s="1"/>
  <c r="W171" i="4" a="1"/>
  <c r="W171" i="4" s="1"/>
  <c r="X171" i="4" a="1"/>
  <c r="X171" i="4" s="1"/>
  <c r="Y171" i="4" a="1"/>
  <c r="Y171" i="4" s="1"/>
  <c r="Z171" i="4" a="1"/>
  <c r="Z171" i="4" s="1"/>
  <c r="U172" i="4" a="1"/>
  <c r="U172" i="4" s="1"/>
  <c r="V172" i="4" a="1"/>
  <c r="V172" i="4" s="1"/>
  <c r="W172" i="4" a="1"/>
  <c r="W172" i="4" s="1"/>
  <c r="X172" i="4" a="1"/>
  <c r="X172" i="4" s="1"/>
  <c r="Y172" i="4" a="1"/>
  <c r="Y172" i="4" s="1"/>
  <c r="Z172" i="4" a="1"/>
  <c r="Z172" i="4" s="1"/>
  <c r="U173" i="4" a="1"/>
  <c r="U173" i="4" s="1"/>
  <c r="V173" i="4" a="1"/>
  <c r="V173" i="4" s="1"/>
  <c r="W173" i="4" a="1"/>
  <c r="W173" i="4" s="1"/>
  <c r="X173" i="4" a="1"/>
  <c r="X173" i="4" s="1"/>
  <c r="Y173" i="4" a="1"/>
  <c r="Y173" i="4" s="1"/>
  <c r="Z173" i="4" a="1"/>
  <c r="Z173" i="4" s="1"/>
  <c r="U174" i="4" a="1"/>
  <c r="U174" i="4" s="1"/>
  <c r="V174" i="4" a="1"/>
  <c r="V174" i="4" s="1"/>
  <c r="W174" i="4" a="1"/>
  <c r="W174" i="4" s="1"/>
  <c r="X174" i="4" a="1"/>
  <c r="X174" i="4" s="1"/>
  <c r="Y174" i="4" a="1"/>
  <c r="Y174" i="4" s="1"/>
  <c r="Z174" i="4" a="1"/>
  <c r="Z174" i="4" s="1"/>
  <c r="U175" i="4" a="1"/>
  <c r="U175" i="4" s="1"/>
  <c r="V175" i="4" a="1"/>
  <c r="V175" i="4" s="1"/>
  <c r="W175" i="4" a="1"/>
  <c r="W175" i="4" s="1"/>
  <c r="X175" i="4" a="1"/>
  <c r="X175" i="4" s="1"/>
  <c r="Y175" i="4" a="1"/>
  <c r="Y175" i="4" s="1"/>
  <c r="Z175" i="4" a="1"/>
  <c r="Z175" i="4" s="1"/>
  <c r="U176" i="4" a="1"/>
  <c r="U176" i="4" s="1"/>
  <c r="V176" i="4" a="1"/>
  <c r="V176" i="4" s="1"/>
  <c r="W176" i="4" a="1"/>
  <c r="W176" i="4" s="1"/>
  <c r="X176" i="4" a="1"/>
  <c r="X176" i="4" s="1"/>
  <c r="Y176" i="4" a="1"/>
  <c r="Y176" i="4" s="1"/>
  <c r="Z176" i="4" a="1"/>
  <c r="Z176" i="4" s="1"/>
  <c r="U177" i="4" a="1"/>
  <c r="U177" i="4" s="1"/>
  <c r="V177" i="4" a="1"/>
  <c r="V177" i="4" s="1"/>
  <c r="W177" i="4" a="1"/>
  <c r="W177" i="4" s="1"/>
  <c r="X177" i="4" a="1"/>
  <c r="X177" i="4" s="1"/>
  <c r="Y177" i="4" a="1"/>
  <c r="Y177" i="4" s="1"/>
  <c r="Z177" i="4" a="1"/>
  <c r="Z177" i="4" s="1"/>
  <c r="U178" i="4" a="1"/>
  <c r="U178" i="4" s="1"/>
  <c r="V178" i="4" a="1"/>
  <c r="V178" i="4" s="1"/>
  <c r="W178" i="4" a="1"/>
  <c r="W178" i="4" s="1"/>
  <c r="X178" i="4" a="1"/>
  <c r="X178" i="4" s="1"/>
  <c r="Y178" i="4" a="1"/>
  <c r="Y178" i="4" s="1"/>
  <c r="Z178" i="4" a="1"/>
  <c r="Z178" i="4" s="1"/>
  <c r="U179" i="4" a="1"/>
  <c r="U179" i="4" s="1"/>
  <c r="V179" i="4" a="1"/>
  <c r="V179" i="4" s="1"/>
  <c r="W179" i="4" a="1"/>
  <c r="W179" i="4" s="1"/>
  <c r="X179" i="4" a="1"/>
  <c r="X179" i="4" s="1"/>
  <c r="Y179" i="4" a="1"/>
  <c r="Y179" i="4" s="1"/>
  <c r="Z179" i="4" a="1"/>
  <c r="Z179" i="4" s="1"/>
  <c r="U180" i="4" a="1"/>
  <c r="U180" i="4" s="1"/>
  <c r="V180" i="4" a="1"/>
  <c r="V180" i="4" s="1"/>
  <c r="W180" i="4" a="1"/>
  <c r="W180" i="4" s="1"/>
  <c r="X180" i="4" a="1"/>
  <c r="X180" i="4" s="1"/>
  <c r="Y180" i="4" a="1"/>
  <c r="Y180" i="4" s="1"/>
  <c r="Z180" i="4" a="1"/>
  <c r="Z180" i="4" s="1"/>
  <c r="U181" i="4" a="1"/>
  <c r="U181" i="4" s="1"/>
  <c r="V181" i="4" a="1"/>
  <c r="V181" i="4" s="1"/>
  <c r="W181" i="4" a="1"/>
  <c r="W181" i="4" s="1"/>
  <c r="X181" i="4" a="1"/>
  <c r="X181" i="4" s="1"/>
  <c r="Y181" i="4" a="1"/>
  <c r="Y181" i="4" s="1"/>
  <c r="Z181" i="4" a="1"/>
  <c r="Z181" i="4" s="1"/>
  <c r="U182" i="4" a="1"/>
  <c r="U182" i="4" s="1"/>
  <c r="V182" i="4" a="1"/>
  <c r="V182" i="4" s="1"/>
  <c r="W182" i="4" a="1"/>
  <c r="W182" i="4" s="1"/>
  <c r="X182" i="4" a="1"/>
  <c r="X182" i="4" s="1"/>
  <c r="Y182" i="4" a="1"/>
  <c r="Y182" i="4" s="1"/>
  <c r="Z182" i="4" a="1"/>
  <c r="Z182" i="4" s="1"/>
  <c r="U183" i="4" a="1"/>
  <c r="U183" i="4" s="1"/>
  <c r="V183" i="4" a="1"/>
  <c r="V183" i="4" s="1"/>
  <c r="W183" i="4" a="1"/>
  <c r="W183" i="4" s="1"/>
  <c r="X183" i="4" a="1"/>
  <c r="X183" i="4" s="1"/>
  <c r="Y183" i="4" a="1"/>
  <c r="Y183" i="4" s="1"/>
  <c r="Z183" i="4" a="1"/>
  <c r="Z183" i="4" s="1"/>
  <c r="U184" i="4" a="1"/>
  <c r="U184" i="4" s="1"/>
  <c r="V184" i="4" a="1"/>
  <c r="V184" i="4" s="1"/>
  <c r="W184" i="4" a="1"/>
  <c r="W184" i="4" s="1"/>
  <c r="X184" i="4" a="1"/>
  <c r="X184" i="4" s="1"/>
  <c r="Y184" i="4" a="1"/>
  <c r="Y184" i="4" s="1"/>
  <c r="Z184" i="4" a="1"/>
  <c r="Z184" i="4" s="1"/>
  <c r="U185" i="4" a="1"/>
  <c r="U185" i="4" s="1"/>
  <c r="V185" i="4" a="1"/>
  <c r="V185" i="4" s="1"/>
  <c r="W185" i="4" a="1"/>
  <c r="W185" i="4" s="1"/>
  <c r="X185" i="4" a="1"/>
  <c r="X185" i="4" s="1"/>
  <c r="Y185" i="4" a="1"/>
  <c r="Y185" i="4" s="1"/>
  <c r="Z185" i="4" a="1"/>
  <c r="Z185" i="4" s="1"/>
  <c r="U186" i="4" a="1"/>
  <c r="U186" i="4" s="1"/>
  <c r="V186" i="4" a="1"/>
  <c r="V186" i="4" s="1"/>
  <c r="W186" i="4" a="1"/>
  <c r="W186" i="4" s="1"/>
  <c r="X186" i="4" a="1"/>
  <c r="X186" i="4" s="1"/>
  <c r="Y186" i="4" a="1"/>
  <c r="Y186" i="4" s="1"/>
  <c r="Z186" i="4" a="1"/>
  <c r="Z186" i="4" s="1"/>
  <c r="U187" i="4" a="1"/>
  <c r="U187" i="4" s="1"/>
  <c r="V187" i="4" a="1"/>
  <c r="V187" i="4" s="1"/>
  <c r="W187" i="4" a="1"/>
  <c r="W187" i="4" s="1"/>
  <c r="X187" i="4" a="1"/>
  <c r="X187" i="4" s="1"/>
  <c r="Y187" i="4" a="1"/>
  <c r="Y187" i="4" s="1"/>
  <c r="Z187" i="4" a="1"/>
  <c r="Z187" i="4" s="1"/>
  <c r="U188" i="4" a="1"/>
  <c r="U188" i="4" s="1"/>
  <c r="V188" i="4" a="1"/>
  <c r="V188" i="4" s="1"/>
  <c r="W188" i="4" a="1"/>
  <c r="W188" i="4" s="1"/>
  <c r="X188" i="4" a="1"/>
  <c r="X188" i="4" s="1"/>
  <c r="Y188" i="4" a="1"/>
  <c r="Y188" i="4" s="1"/>
  <c r="Z188" i="4" a="1"/>
  <c r="Z188" i="4" s="1"/>
  <c r="U189" i="4" a="1"/>
  <c r="U189" i="4" s="1"/>
  <c r="V189" i="4" a="1"/>
  <c r="V189" i="4" s="1"/>
  <c r="W189" i="4" a="1"/>
  <c r="W189" i="4" s="1"/>
  <c r="X189" i="4" a="1"/>
  <c r="X189" i="4" s="1"/>
  <c r="Y189" i="4" a="1"/>
  <c r="Y189" i="4" s="1"/>
  <c r="Z189" i="4" a="1"/>
  <c r="Z189" i="4" s="1"/>
  <c r="U190" i="4" a="1"/>
  <c r="U190" i="4" s="1"/>
  <c r="V190" i="4" a="1"/>
  <c r="V190" i="4" s="1"/>
  <c r="W190" i="4" a="1"/>
  <c r="W190" i="4" s="1"/>
  <c r="X190" i="4" a="1"/>
  <c r="X190" i="4" s="1"/>
  <c r="Y190" i="4" a="1"/>
  <c r="Y190" i="4" s="1"/>
  <c r="Z190" i="4" a="1"/>
  <c r="Z190" i="4" s="1"/>
  <c r="U191" i="4" a="1"/>
  <c r="U191" i="4" s="1"/>
  <c r="V191" i="4" a="1"/>
  <c r="V191" i="4" s="1"/>
  <c r="W191" i="4" a="1"/>
  <c r="W191" i="4" s="1"/>
  <c r="X191" i="4" a="1"/>
  <c r="X191" i="4" s="1"/>
  <c r="Y191" i="4" a="1"/>
  <c r="Y191" i="4" s="1"/>
  <c r="Z191" i="4" a="1"/>
  <c r="Z191" i="4" s="1"/>
  <c r="U192" i="4" a="1"/>
  <c r="U192" i="4" s="1"/>
  <c r="V192" i="4" a="1"/>
  <c r="V192" i="4" s="1"/>
  <c r="W192" i="4" a="1"/>
  <c r="W192" i="4" s="1"/>
  <c r="X192" i="4" a="1"/>
  <c r="X192" i="4" s="1"/>
  <c r="Y192" i="4" a="1"/>
  <c r="Y192" i="4" s="1"/>
  <c r="Z192" i="4" a="1"/>
  <c r="Z192" i="4" s="1"/>
  <c r="U193" i="4" a="1"/>
  <c r="U193" i="4" s="1"/>
  <c r="V193" i="4" a="1"/>
  <c r="V193" i="4" s="1"/>
  <c r="W193" i="4" a="1"/>
  <c r="W193" i="4" s="1"/>
  <c r="X193" i="4" a="1"/>
  <c r="X193" i="4" s="1"/>
  <c r="Y193" i="4" a="1"/>
  <c r="Y193" i="4" s="1"/>
  <c r="Z193" i="4" a="1"/>
  <c r="Z193" i="4" s="1"/>
  <c r="U194" i="4" a="1"/>
  <c r="U194" i="4" s="1"/>
  <c r="V194" i="4" a="1"/>
  <c r="V194" i="4" s="1"/>
  <c r="W194" i="4" a="1"/>
  <c r="W194" i="4" s="1"/>
  <c r="X194" i="4" a="1"/>
  <c r="X194" i="4" s="1"/>
  <c r="Y194" i="4" a="1"/>
  <c r="Y194" i="4" s="1"/>
  <c r="Z194" i="4" a="1"/>
  <c r="Z194" i="4" s="1"/>
  <c r="U195" i="4" a="1"/>
  <c r="U195" i="4" s="1"/>
  <c r="V195" i="4" a="1"/>
  <c r="V195" i="4" s="1"/>
  <c r="W195" i="4" a="1"/>
  <c r="W195" i="4" s="1"/>
  <c r="X195" i="4" a="1"/>
  <c r="X195" i="4" s="1"/>
  <c r="Y195" i="4" a="1"/>
  <c r="Y195" i="4" s="1"/>
  <c r="Z195" i="4" a="1"/>
  <c r="Z195" i="4" s="1"/>
  <c r="U196" i="4" a="1"/>
  <c r="U196" i="4" s="1"/>
  <c r="V196" i="4" a="1"/>
  <c r="V196" i="4" s="1"/>
  <c r="W196" i="4" a="1"/>
  <c r="W196" i="4" s="1"/>
  <c r="X196" i="4" a="1"/>
  <c r="X196" i="4" s="1"/>
  <c r="Y196" i="4" a="1"/>
  <c r="Y196" i="4" s="1"/>
  <c r="Z196" i="4" a="1"/>
  <c r="Z196" i="4" s="1"/>
  <c r="U197" i="4" a="1"/>
  <c r="U197" i="4" s="1"/>
  <c r="V197" i="4" a="1"/>
  <c r="V197" i="4" s="1"/>
  <c r="W197" i="4" a="1"/>
  <c r="W197" i="4" s="1"/>
  <c r="X197" i="4" a="1"/>
  <c r="X197" i="4" s="1"/>
  <c r="Y197" i="4" a="1"/>
  <c r="Y197" i="4" s="1"/>
  <c r="Z197" i="4" a="1"/>
  <c r="Z197" i="4" s="1"/>
  <c r="U198" i="4" a="1"/>
  <c r="U198" i="4" s="1"/>
  <c r="V198" i="4" a="1"/>
  <c r="V198" i="4" s="1"/>
  <c r="W198" i="4" a="1"/>
  <c r="W198" i="4" s="1"/>
  <c r="X198" i="4" a="1"/>
  <c r="X198" i="4" s="1"/>
  <c r="Y198" i="4" a="1"/>
  <c r="Y198" i="4" s="1"/>
  <c r="Z198" i="4" a="1"/>
  <c r="Z198" i="4" s="1"/>
  <c r="U199" i="4" a="1"/>
  <c r="U199" i="4" s="1"/>
  <c r="V199" i="4" a="1"/>
  <c r="V199" i="4" s="1"/>
  <c r="W199" i="4" a="1"/>
  <c r="W199" i="4" s="1"/>
  <c r="X199" i="4" a="1"/>
  <c r="X199" i="4" s="1"/>
  <c r="Y199" i="4" a="1"/>
  <c r="Y199" i="4" s="1"/>
  <c r="Z199" i="4" a="1"/>
  <c r="Z199" i="4" s="1"/>
  <c r="U200" i="4" a="1"/>
  <c r="U200" i="4" s="1"/>
  <c r="V200" i="4" a="1"/>
  <c r="V200" i="4" s="1"/>
  <c r="W200" i="4" a="1"/>
  <c r="W200" i="4" s="1"/>
  <c r="X200" i="4" a="1"/>
  <c r="X200" i="4" s="1"/>
  <c r="Y200" i="4" a="1"/>
  <c r="Y200" i="4" s="1"/>
  <c r="Z200" i="4" a="1"/>
  <c r="Z200" i="4" s="1"/>
  <c r="U201" i="4" a="1"/>
  <c r="U201" i="4" s="1"/>
  <c r="V201" i="4" a="1"/>
  <c r="V201" i="4" s="1"/>
  <c r="W201" i="4" a="1"/>
  <c r="W201" i="4" s="1"/>
  <c r="X201" i="4" a="1"/>
  <c r="X201" i="4" s="1"/>
  <c r="Y201" i="4" a="1"/>
  <c r="Y201" i="4" s="1"/>
  <c r="Z201" i="4" a="1"/>
  <c r="Z201" i="4" s="1"/>
  <c r="U202" i="4" a="1"/>
  <c r="U202" i="4" s="1"/>
  <c r="V202" i="4" a="1"/>
  <c r="V202" i="4" s="1"/>
  <c r="W202" i="4" a="1"/>
  <c r="W202" i="4" s="1"/>
  <c r="X202" i="4" a="1"/>
  <c r="X202" i="4" s="1"/>
  <c r="Y202" i="4" a="1"/>
  <c r="Y202" i="4" s="1"/>
  <c r="Z202" i="4" a="1"/>
  <c r="Z202" i="4" s="1"/>
  <c r="U203" i="4" a="1"/>
  <c r="U203" i="4" s="1"/>
  <c r="V203" i="4" a="1"/>
  <c r="V203" i="4" s="1"/>
  <c r="W203" i="4" a="1"/>
  <c r="W203" i="4" s="1"/>
  <c r="X203" i="4" a="1"/>
  <c r="X203" i="4" s="1"/>
  <c r="Y203" i="4" a="1"/>
  <c r="Y203" i="4" s="1"/>
  <c r="Z203" i="4" a="1"/>
  <c r="Z203" i="4" s="1"/>
  <c r="U204" i="4" a="1"/>
  <c r="U204" i="4" s="1"/>
  <c r="V204" i="4" a="1"/>
  <c r="V204" i="4" s="1"/>
  <c r="W204" i="4" a="1"/>
  <c r="W204" i="4" s="1"/>
  <c r="X204" i="4" a="1"/>
  <c r="X204" i="4" s="1"/>
  <c r="Y204" i="4" a="1"/>
  <c r="Y204" i="4" s="1"/>
  <c r="Z204" i="4" a="1"/>
  <c r="Z204" i="4" s="1"/>
  <c r="U205" i="4" a="1"/>
  <c r="U205" i="4" s="1"/>
  <c r="V205" i="4" a="1"/>
  <c r="V205" i="4" s="1"/>
  <c r="W205" i="4" a="1"/>
  <c r="W205" i="4" s="1"/>
  <c r="X205" i="4" a="1"/>
  <c r="X205" i="4" s="1"/>
  <c r="Y205" i="4" a="1"/>
  <c r="Y205" i="4" s="1"/>
  <c r="Z205" i="4" a="1"/>
  <c r="Z205" i="4" s="1"/>
  <c r="U206" i="4" a="1"/>
  <c r="U206" i="4" s="1"/>
  <c r="V206" i="4" a="1"/>
  <c r="V206" i="4" s="1"/>
  <c r="W206" i="4" a="1"/>
  <c r="W206" i="4" s="1"/>
  <c r="X206" i="4" a="1"/>
  <c r="X206" i="4" s="1"/>
  <c r="Y206" i="4" a="1"/>
  <c r="Y206" i="4" s="1"/>
  <c r="Z206" i="4" a="1"/>
  <c r="Z206" i="4" s="1"/>
  <c r="U207" i="4" a="1"/>
  <c r="U207" i="4" s="1"/>
  <c r="V207" i="4" a="1"/>
  <c r="V207" i="4" s="1"/>
  <c r="W207" i="4" a="1"/>
  <c r="W207" i="4" s="1"/>
  <c r="X207" i="4" a="1"/>
  <c r="X207" i="4" s="1"/>
  <c r="Y207" i="4" a="1"/>
  <c r="Y207" i="4" s="1"/>
  <c r="Z207" i="4" a="1"/>
  <c r="Z207" i="4" s="1"/>
  <c r="U208" i="4" a="1"/>
  <c r="U208" i="4" s="1"/>
  <c r="V208" i="4" a="1"/>
  <c r="V208" i="4" s="1"/>
  <c r="W208" i="4" a="1"/>
  <c r="W208" i="4" s="1"/>
  <c r="X208" i="4" a="1"/>
  <c r="X208" i="4" s="1"/>
  <c r="Y208" i="4" a="1"/>
  <c r="Y208" i="4" s="1"/>
  <c r="Z208" i="4" a="1"/>
  <c r="Z208" i="4" s="1"/>
  <c r="U209" i="4" a="1"/>
  <c r="U209" i="4" s="1"/>
  <c r="V209" i="4" a="1"/>
  <c r="V209" i="4" s="1"/>
  <c r="W209" i="4" a="1"/>
  <c r="W209" i="4" s="1"/>
  <c r="X209" i="4" a="1"/>
  <c r="X209" i="4" s="1"/>
  <c r="Y209" i="4" a="1"/>
  <c r="Y209" i="4" s="1"/>
  <c r="Z209" i="4" a="1"/>
  <c r="Z209" i="4" s="1"/>
  <c r="U210" i="4" a="1"/>
  <c r="U210" i="4" s="1"/>
  <c r="V210" i="4" a="1"/>
  <c r="V210" i="4" s="1"/>
  <c r="W210" i="4" a="1"/>
  <c r="W210" i="4" s="1"/>
  <c r="X210" i="4" a="1"/>
  <c r="X210" i="4" s="1"/>
  <c r="Y210" i="4" a="1"/>
  <c r="Y210" i="4" s="1"/>
  <c r="Z210" i="4" a="1"/>
  <c r="Z210" i="4" s="1"/>
  <c r="U211" i="4" a="1"/>
  <c r="U211" i="4" s="1"/>
  <c r="V211" i="4" a="1"/>
  <c r="V211" i="4" s="1"/>
  <c r="W211" i="4" a="1"/>
  <c r="W211" i="4" s="1"/>
  <c r="X211" i="4" a="1"/>
  <c r="X211" i="4" s="1"/>
  <c r="Y211" i="4" a="1"/>
  <c r="Y211" i="4" s="1"/>
  <c r="Z211" i="4" a="1"/>
  <c r="Z211" i="4" s="1"/>
  <c r="U212" i="4" a="1"/>
  <c r="U212" i="4" s="1"/>
  <c r="V212" i="4" a="1"/>
  <c r="V212" i="4" s="1"/>
  <c r="W212" i="4" a="1"/>
  <c r="W212" i="4" s="1"/>
  <c r="X212" i="4" a="1"/>
  <c r="X212" i="4" s="1"/>
  <c r="Y212" i="4" a="1"/>
  <c r="Y212" i="4" s="1"/>
  <c r="Z212" i="4" a="1"/>
  <c r="Z212" i="4" s="1"/>
  <c r="U213" i="4" a="1"/>
  <c r="U213" i="4" s="1"/>
  <c r="V213" i="4" a="1"/>
  <c r="V213" i="4" s="1"/>
  <c r="W213" i="4" a="1"/>
  <c r="W213" i="4" s="1"/>
  <c r="X213" i="4" a="1"/>
  <c r="X213" i="4" s="1"/>
  <c r="Y213" i="4" a="1"/>
  <c r="Y213" i="4" s="1"/>
  <c r="Z213" i="4" a="1"/>
  <c r="Z213" i="4" s="1"/>
  <c r="U214" i="4" a="1"/>
  <c r="U214" i="4" s="1"/>
  <c r="V214" i="4" a="1"/>
  <c r="V214" i="4" s="1"/>
  <c r="W214" i="4" a="1"/>
  <c r="W214" i="4" s="1"/>
  <c r="X214" i="4" a="1"/>
  <c r="X214" i="4" s="1"/>
  <c r="Y214" i="4" a="1"/>
  <c r="Y214" i="4" s="1"/>
  <c r="Z214" i="4" a="1"/>
  <c r="Z214" i="4" s="1"/>
  <c r="U215" i="4" a="1"/>
  <c r="U215" i="4" s="1"/>
  <c r="V215" i="4" a="1"/>
  <c r="V215" i="4" s="1"/>
  <c r="W215" i="4" a="1"/>
  <c r="W215" i="4" s="1"/>
  <c r="X215" i="4" a="1"/>
  <c r="X215" i="4" s="1"/>
  <c r="Y215" i="4" a="1"/>
  <c r="Y215" i="4" s="1"/>
  <c r="Z215" i="4" a="1"/>
  <c r="Z215" i="4" s="1"/>
  <c r="U216" i="4" a="1"/>
  <c r="U216" i="4" s="1"/>
  <c r="V216" i="4" a="1"/>
  <c r="V216" i="4" s="1"/>
  <c r="W216" i="4" a="1"/>
  <c r="W216" i="4" s="1"/>
  <c r="X216" i="4" a="1"/>
  <c r="X216" i="4" s="1"/>
  <c r="Y216" i="4" a="1"/>
  <c r="Y216" i="4" s="1"/>
  <c r="Z216" i="4" a="1"/>
  <c r="Z216" i="4" s="1"/>
  <c r="U217" i="4" a="1"/>
  <c r="U217" i="4" s="1"/>
  <c r="V217" i="4" a="1"/>
  <c r="V217" i="4" s="1"/>
  <c r="W217" i="4" a="1"/>
  <c r="W217" i="4" s="1"/>
  <c r="X217" i="4" a="1"/>
  <c r="X217" i="4" s="1"/>
  <c r="Y217" i="4" a="1"/>
  <c r="Y217" i="4" s="1"/>
  <c r="Z217" i="4" a="1"/>
  <c r="Z217" i="4" s="1"/>
  <c r="U218" i="4" a="1"/>
  <c r="U218" i="4" s="1"/>
  <c r="V218" i="4" a="1"/>
  <c r="V218" i="4" s="1"/>
  <c r="W218" i="4" a="1"/>
  <c r="W218" i="4" s="1"/>
  <c r="X218" i="4" a="1"/>
  <c r="X218" i="4" s="1"/>
  <c r="Y218" i="4" a="1"/>
  <c r="Y218" i="4" s="1"/>
  <c r="Z218" i="4" a="1"/>
  <c r="Z218" i="4" s="1"/>
  <c r="U219" i="4" a="1"/>
  <c r="U219" i="4" s="1"/>
  <c r="V219" i="4" a="1"/>
  <c r="V219" i="4" s="1"/>
  <c r="W219" i="4" a="1"/>
  <c r="W219" i="4" s="1"/>
  <c r="X219" i="4" a="1"/>
  <c r="X219" i="4" s="1"/>
  <c r="Y219" i="4" a="1"/>
  <c r="Y219" i="4" s="1"/>
  <c r="Z219" i="4" a="1"/>
  <c r="Z219" i="4" s="1"/>
  <c r="U220" i="4" a="1"/>
  <c r="U220" i="4" s="1"/>
  <c r="V220" i="4" a="1"/>
  <c r="V220" i="4" s="1"/>
  <c r="W220" i="4" a="1"/>
  <c r="W220" i="4" s="1"/>
  <c r="X220" i="4" a="1"/>
  <c r="X220" i="4" s="1"/>
  <c r="Y220" i="4" a="1"/>
  <c r="Y220" i="4" s="1"/>
  <c r="Z220" i="4" a="1"/>
  <c r="Z220" i="4" s="1"/>
  <c r="U221" i="4" a="1"/>
  <c r="U221" i="4" s="1"/>
  <c r="V221" i="4" a="1"/>
  <c r="V221" i="4" s="1"/>
  <c r="W221" i="4" a="1"/>
  <c r="W221" i="4" s="1"/>
  <c r="X221" i="4" a="1"/>
  <c r="X221" i="4" s="1"/>
  <c r="Y221" i="4" a="1"/>
  <c r="Y221" i="4" s="1"/>
  <c r="Z221" i="4" a="1"/>
  <c r="Z221" i="4" s="1"/>
  <c r="U222" i="4" a="1"/>
  <c r="U222" i="4" s="1"/>
  <c r="V222" i="4" a="1"/>
  <c r="V222" i="4" s="1"/>
  <c r="W222" i="4" a="1"/>
  <c r="W222" i="4" s="1"/>
  <c r="X222" i="4" a="1"/>
  <c r="X222" i="4" s="1"/>
  <c r="Y222" i="4" a="1"/>
  <c r="Y222" i="4" s="1"/>
  <c r="Z222" i="4" a="1"/>
  <c r="Z222" i="4" s="1"/>
  <c r="U223" i="4" a="1"/>
  <c r="U223" i="4" s="1"/>
  <c r="V223" i="4" a="1"/>
  <c r="V223" i="4" s="1"/>
  <c r="W223" i="4" a="1"/>
  <c r="W223" i="4" s="1"/>
  <c r="X223" i="4" a="1"/>
  <c r="X223" i="4" s="1"/>
  <c r="Y223" i="4" a="1"/>
  <c r="Y223" i="4" s="1"/>
  <c r="Z223" i="4" a="1"/>
  <c r="Z223" i="4" s="1"/>
  <c r="U224" i="4" a="1"/>
  <c r="U224" i="4" s="1"/>
  <c r="V224" i="4" a="1"/>
  <c r="V224" i="4" s="1"/>
  <c r="W224" i="4" a="1"/>
  <c r="W224" i="4" s="1"/>
  <c r="X224" i="4" a="1"/>
  <c r="X224" i="4" s="1"/>
  <c r="Y224" i="4" a="1"/>
  <c r="Y224" i="4" s="1"/>
  <c r="Z224" i="4" a="1"/>
  <c r="Z224" i="4" s="1"/>
  <c r="U225" i="4" a="1"/>
  <c r="U225" i="4" s="1"/>
  <c r="V225" i="4" a="1"/>
  <c r="V225" i="4" s="1"/>
  <c r="W225" i="4" a="1"/>
  <c r="W225" i="4" s="1"/>
  <c r="X225" i="4" a="1"/>
  <c r="X225" i="4" s="1"/>
  <c r="Y225" i="4" a="1"/>
  <c r="Y225" i="4" s="1"/>
  <c r="Z225" i="4" a="1"/>
  <c r="Z225" i="4" s="1"/>
  <c r="U226" i="4" a="1"/>
  <c r="U226" i="4" s="1"/>
  <c r="V226" i="4" a="1"/>
  <c r="V226" i="4" s="1"/>
  <c r="W226" i="4" a="1"/>
  <c r="W226" i="4" s="1"/>
  <c r="X226" i="4" a="1"/>
  <c r="X226" i="4" s="1"/>
  <c r="Y226" i="4" a="1"/>
  <c r="Y226" i="4" s="1"/>
  <c r="Z226" i="4" a="1"/>
  <c r="Z226" i="4" s="1"/>
  <c r="U227" i="4" a="1"/>
  <c r="U227" i="4" s="1"/>
  <c r="V227" i="4" a="1"/>
  <c r="V227" i="4" s="1"/>
  <c r="W227" i="4" a="1"/>
  <c r="W227" i="4" s="1"/>
  <c r="X227" i="4" a="1"/>
  <c r="X227" i="4" s="1"/>
  <c r="Y227" i="4" a="1"/>
  <c r="Y227" i="4" s="1"/>
  <c r="Z227" i="4" a="1"/>
  <c r="Z227" i="4" s="1"/>
  <c r="U228" i="4" a="1"/>
  <c r="U228" i="4" s="1"/>
  <c r="V228" i="4" a="1"/>
  <c r="V228" i="4" s="1"/>
  <c r="W228" i="4" a="1"/>
  <c r="W228" i="4" s="1"/>
  <c r="X228" i="4" a="1"/>
  <c r="X228" i="4" s="1"/>
  <c r="Y228" i="4" a="1"/>
  <c r="Y228" i="4" s="1"/>
  <c r="Z228" i="4" a="1"/>
  <c r="Z228" i="4" s="1"/>
  <c r="U229" i="4" a="1"/>
  <c r="U229" i="4" s="1"/>
  <c r="V229" i="4" a="1"/>
  <c r="V229" i="4" s="1"/>
  <c r="W229" i="4" a="1"/>
  <c r="W229" i="4" s="1"/>
  <c r="X229" i="4" a="1"/>
  <c r="X229" i="4" s="1"/>
  <c r="Y229" i="4" a="1"/>
  <c r="Y229" i="4" s="1"/>
  <c r="Z229" i="4" a="1"/>
  <c r="Z229" i="4" s="1"/>
  <c r="U230" i="4" a="1"/>
  <c r="U230" i="4" s="1"/>
  <c r="V230" i="4" a="1"/>
  <c r="V230" i="4" s="1"/>
  <c r="W230" i="4" a="1"/>
  <c r="W230" i="4" s="1"/>
  <c r="X230" i="4" a="1"/>
  <c r="X230" i="4" s="1"/>
  <c r="Y230" i="4" a="1"/>
  <c r="Y230" i="4" s="1"/>
  <c r="Z230" i="4" a="1"/>
  <c r="Z230" i="4" s="1"/>
  <c r="U231" i="4" a="1"/>
  <c r="U231" i="4" s="1"/>
  <c r="V231" i="4" a="1"/>
  <c r="V231" i="4" s="1"/>
  <c r="W231" i="4" a="1"/>
  <c r="W231" i="4" s="1"/>
  <c r="X231" i="4" a="1"/>
  <c r="X231" i="4" s="1"/>
  <c r="Y231" i="4" a="1"/>
  <c r="Y231" i="4" s="1"/>
  <c r="Z231" i="4" a="1"/>
  <c r="Z231" i="4" s="1"/>
  <c r="U232" i="4" a="1"/>
  <c r="U232" i="4" s="1"/>
  <c r="V232" i="4" a="1"/>
  <c r="V232" i="4" s="1"/>
  <c r="W232" i="4" a="1"/>
  <c r="W232" i="4" s="1"/>
  <c r="X232" i="4" a="1"/>
  <c r="X232" i="4" s="1"/>
  <c r="Y232" i="4" a="1"/>
  <c r="Y232" i="4" s="1"/>
  <c r="Z232" i="4" a="1"/>
  <c r="Z232" i="4" s="1"/>
  <c r="U233" i="4" a="1"/>
  <c r="U233" i="4" s="1"/>
  <c r="V233" i="4" a="1"/>
  <c r="V233" i="4" s="1"/>
  <c r="W233" i="4" a="1"/>
  <c r="W233" i="4" s="1"/>
  <c r="X233" i="4" a="1"/>
  <c r="X233" i="4" s="1"/>
  <c r="Y233" i="4" a="1"/>
  <c r="Y233" i="4" s="1"/>
  <c r="Z233" i="4" a="1"/>
  <c r="Z233" i="4" s="1"/>
  <c r="U234" i="4" a="1"/>
  <c r="U234" i="4" s="1"/>
  <c r="V234" i="4" a="1"/>
  <c r="V234" i="4" s="1"/>
  <c r="W234" i="4" a="1"/>
  <c r="W234" i="4" s="1"/>
  <c r="X234" i="4" a="1"/>
  <c r="X234" i="4" s="1"/>
  <c r="Y234" i="4" a="1"/>
  <c r="Y234" i="4" s="1"/>
  <c r="Z234" i="4" a="1"/>
  <c r="Z234" i="4" s="1"/>
  <c r="U235" i="4" a="1"/>
  <c r="U235" i="4" s="1"/>
  <c r="V235" i="4" a="1"/>
  <c r="V235" i="4" s="1"/>
  <c r="W235" i="4" a="1"/>
  <c r="W235" i="4" s="1"/>
  <c r="X235" i="4" a="1"/>
  <c r="X235" i="4" s="1"/>
  <c r="Y235" i="4" a="1"/>
  <c r="Y235" i="4" s="1"/>
  <c r="Z235" i="4" a="1"/>
  <c r="Z235" i="4" s="1"/>
  <c r="U236" i="4" a="1"/>
  <c r="U236" i="4" s="1"/>
  <c r="V236" i="4" a="1"/>
  <c r="V236" i="4" s="1"/>
  <c r="W236" i="4" a="1"/>
  <c r="W236" i="4" s="1"/>
  <c r="X236" i="4" a="1"/>
  <c r="X236" i="4" s="1"/>
  <c r="Y236" i="4" a="1"/>
  <c r="Y236" i="4" s="1"/>
  <c r="Z236" i="4" a="1"/>
  <c r="Z236" i="4" s="1"/>
  <c r="U237" i="4" a="1"/>
  <c r="U237" i="4" s="1"/>
  <c r="V237" i="4" a="1"/>
  <c r="V237" i="4" s="1"/>
  <c r="W237" i="4" a="1"/>
  <c r="W237" i="4" s="1"/>
  <c r="X237" i="4" a="1"/>
  <c r="X237" i="4" s="1"/>
  <c r="Y237" i="4" a="1"/>
  <c r="Y237" i="4" s="1"/>
  <c r="Z237" i="4" a="1"/>
  <c r="Z237" i="4" s="1"/>
  <c r="U238" i="4" a="1"/>
  <c r="U238" i="4" s="1"/>
  <c r="V238" i="4" a="1"/>
  <c r="V238" i="4" s="1"/>
  <c r="W238" i="4" a="1"/>
  <c r="W238" i="4" s="1"/>
  <c r="X238" i="4" a="1"/>
  <c r="X238" i="4" s="1"/>
  <c r="Y238" i="4" a="1"/>
  <c r="Y238" i="4" s="1"/>
  <c r="Z238" i="4" a="1"/>
  <c r="Z238" i="4" s="1"/>
  <c r="U239" i="4" a="1"/>
  <c r="U239" i="4" s="1"/>
  <c r="V239" i="4" a="1"/>
  <c r="V239" i="4" s="1"/>
  <c r="W239" i="4" a="1"/>
  <c r="W239" i="4" s="1"/>
  <c r="X239" i="4" a="1"/>
  <c r="X239" i="4" s="1"/>
  <c r="Y239" i="4" a="1"/>
  <c r="Y239" i="4" s="1"/>
  <c r="Z239" i="4" a="1"/>
  <c r="Z239" i="4" s="1"/>
  <c r="U240" i="4" a="1"/>
  <c r="U240" i="4" s="1"/>
  <c r="V240" i="4" a="1"/>
  <c r="V240" i="4" s="1"/>
  <c r="W240" i="4" a="1"/>
  <c r="W240" i="4" s="1"/>
  <c r="X240" i="4" a="1"/>
  <c r="X240" i="4" s="1"/>
  <c r="Y240" i="4" a="1"/>
  <c r="Y240" i="4" s="1"/>
  <c r="Z240" i="4" a="1"/>
  <c r="Z240" i="4" s="1"/>
  <c r="U241" i="4" a="1"/>
  <c r="U241" i="4" s="1"/>
  <c r="V241" i="4" a="1"/>
  <c r="V241" i="4" s="1"/>
  <c r="W241" i="4" a="1"/>
  <c r="W241" i="4" s="1"/>
  <c r="X241" i="4" a="1"/>
  <c r="X241" i="4" s="1"/>
  <c r="Y241" i="4" a="1"/>
  <c r="Y241" i="4" s="1"/>
  <c r="Z241" i="4" a="1"/>
  <c r="Z241" i="4" s="1"/>
  <c r="U242" i="4" a="1"/>
  <c r="U242" i="4" s="1"/>
  <c r="V242" i="4" a="1"/>
  <c r="V242" i="4" s="1"/>
  <c r="W242" i="4" a="1"/>
  <c r="W242" i="4" s="1"/>
  <c r="X242" i="4" a="1"/>
  <c r="X242" i="4" s="1"/>
  <c r="Y242" i="4" a="1"/>
  <c r="Y242" i="4" s="1"/>
  <c r="Z242" i="4" a="1"/>
  <c r="Z242" i="4" s="1"/>
  <c r="U243" i="4" a="1"/>
  <c r="U243" i="4" s="1"/>
  <c r="V243" i="4" a="1"/>
  <c r="V243" i="4" s="1"/>
  <c r="W243" i="4" a="1"/>
  <c r="W243" i="4" s="1"/>
  <c r="X243" i="4" a="1"/>
  <c r="X243" i="4" s="1"/>
  <c r="Y243" i="4" a="1"/>
  <c r="Y243" i="4" s="1"/>
  <c r="Z243" i="4" a="1"/>
  <c r="Z243" i="4" s="1"/>
  <c r="U244" i="4" a="1"/>
  <c r="U244" i="4" s="1"/>
  <c r="V244" i="4" a="1"/>
  <c r="V244" i="4" s="1"/>
  <c r="W244" i="4" a="1"/>
  <c r="W244" i="4" s="1"/>
  <c r="X244" i="4" a="1"/>
  <c r="X244" i="4" s="1"/>
  <c r="Y244" i="4" a="1"/>
  <c r="Y244" i="4" s="1"/>
  <c r="Z244" i="4" a="1"/>
  <c r="Z244" i="4" s="1"/>
  <c r="U245" i="4" a="1"/>
  <c r="U245" i="4" s="1"/>
  <c r="V245" i="4" a="1"/>
  <c r="V245" i="4" s="1"/>
  <c r="W245" i="4" a="1"/>
  <c r="W245" i="4" s="1"/>
  <c r="X245" i="4" a="1"/>
  <c r="X245" i="4" s="1"/>
  <c r="Y245" i="4" a="1"/>
  <c r="Y245" i="4" s="1"/>
  <c r="Z245" i="4" a="1"/>
  <c r="Z245" i="4" s="1"/>
  <c r="U246" i="4" a="1"/>
  <c r="U246" i="4" s="1"/>
  <c r="V246" i="4" a="1"/>
  <c r="V246" i="4" s="1"/>
  <c r="W246" i="4" a="1"/>
  <c r="W246" i="4" s="1"/>
  <c r="X246" i="4" a="1"/>
  <c r="X246" i="4" s="1"/>
  <c r="Y246" i="4" a="1"/>
  <c r="Y246" i="4" s="1"/>
  <c r="Z246" i="4" a="1"/>
  <c r="Z246" i="4" s="1"/>
  <c r="U247" i="4" a="1"/>
  <c r="U247" i="4" s="1"/>
  <c r="V247" i="4" a="1"/>
  <c r="V247" i="4" s="1"/>
  <c r="W247" i="4" a="1"/>
  <c r="W247" i="4" s="1"/>
  <c r="X247" i="4" a="1"/>
  <c r="X247" i="4" s="1"/>
  <c r="Y247" i="4" a="1"/>
  <c r="Y247" i="4" s="1"/>
  <c r="Z247" i="4" a="1"/>
  <c r="Z247" i="4" s="1"/>
  <c r="U248" i="4" a="1"/>
  <c r="U248" i="4" s="1"/>
  <c r="V248" i="4" a="1"/>
  <c r="V248" i="4" s="1"/>
  <c r="W248" i="4" a="1"/>
  <c r="W248" i="4" s="1"/>
  <c r="X248" i="4" a="1"/>
  <c r="X248" i="4" s="1"/>
  <c r="Y248" i="4" a="1"/>
  <c r="Y248" i="4" s="1"/>
  <c r="Z248" i="4" a="1"/>
  <c r="Z248" i="4" s="1"/>
  <c r="U249" i="4" a="1"/>
  <c r="U249" i="4" s="1"/>
  <c r="V249" i="4" a="1"/>
  <c r="V249" i="4" s="1"/>
  <c r="W249" i="4" a="1"/>
  <c r="W249" i="4" s="1"/>
  <c r="X249" i="4" a="1"/>
  <c r="X249" i="4" s="1"/>
  <c r="Y249" i="4" a="1"/>
  <c r="Y249" i="4" s="1"/>
  <c r="Z249" i="4" a="1"/>
  <c r="Z249" i="4" s="1"/>
  <c r="U250" i="4" a="1"/>
  <c r="U250" i="4" s="1"/>
  <c r="V250" i="4" a="1"/>
  <c r="V250" i="4" s="1"/>
  <c r="W250" i="4" a="1"/>
  <c r="W250" i="4" s="1"/>
  <c r="X250" i="4" a="1"/>
  <c r="X250" i="4" s="1"/>
  <c r="Y250" i="4" a="1"/>
  <c r="Y250" i="4" s="1"/>
  <c r="Z250" i="4" a="1"/>
  <c r="Z250" i="4" s="1"/>
  <c r="U251" i="4" a="1"/>
  <c r="U251" i="4" s="1"/>
  <c r="V251" i="4" a="1"/>
  <c r="V251" i="4" s="1"/>
  <c r="W251" i="4" a="1"/>
  <c r="W251" i="4" s="1"/>
  <c r="X251" i="4" a="1"/>
  <c r="X251" i="4" s="1"/>
  <c r="Y251" i="4" a="1"/>
  <c r="Y251" i="4" s="1"/>
  <c r="Z251" i="4" a="1"/>
  <c r="Z251" i="4" s="1"/>
  <c r="U252" i="4" a="1"/>
  <c r="U252" i="4" s="1"/>
  <c r="V252" i="4" a="1"/>
  <c r="V252" i="4" s="1"/>
  <c r="W252" i="4" a="1"/>
  <c r="W252" i="4" s="1"/>
  <c r="X252" i="4" a="1"/>
  <c r="X252" i="4" s="1"/>
  <c r="Y252" i="4" a="1"/>
  <c r="Y252" i="4" s="1"/>
  <c r="Z252" i="4" a="1"/>
  <c r="Z252" i="4" s="1"/>
  <c r="U253" i="4" a="1"/>
  <c r="U253" i="4" s="1"/>
  <c r="V253" i="4" a="1"/>
  <c r="V253" i="4" s="1"/>
  <c r="W253" i="4" a="1"/>
  <c r="W253" i="4" s="1"/>
  <c r="X253" i="4" a="1"/>
  <c r="X253" i="4" s="1"/>
  <c r="Y253" i="4" a="1"/>
  <c r="Y253" i="4" s="1"/>
  <c r="Z253" i="4" a="1"/>
  <c r="Z253" i="4" s="1"/>
  <c r="U254" i="4" a="1"/>
  <c r="U254" i="4" s="1"/>
  <c r="V254" i="4" a="1"/>
  <c r="V254" i="4" s="1"/>
  <c r="W254" i="4" a="1"/>
  <c r="W254" i="4" s="1"/>
  <c r="X254" i="4" a="1"/>
  <c r="X254" i="4" s="1"/>
  <c r="Y254" i="4" a="1"/>
  <c r="Y254" i="4" s="1"/>
  <c r="Z254" i="4" a="1"/>
  <c r="Z254" i="4" s="1"/>
  <c r="U255" i="4" a="1"/>
  <c r="U255" i="4" s="1"/>
  <c r="V255" i="4" a="1"/>
  <c r="V255" i="4" s="1"/>
  <c r="W255" i="4" a="1"/>
  <c r="W255" i="4" s="1"/>
  <c r="X255" i="4" a="1"/>
  <c r="X255" i="4" s="1"/>
  <c r="Y255" i="4" a="1"/>
  <c r="Y255" i="4" s="1"/>
  <c r="Z255" i="4" a="1"/>
  <c r="Z255" i="4" s="1"/>
  <c r="U256" i="4" a="1"/>
  <c r="U256" i="4" s="1"/>
  <c r="V256" i="4" a="1"/>
  <c r="V256" i="4" s="1"/>
  <c r="W256" i="4" a="1"/>
  <c r="W256" i="4" s="1"/>
  <c r="X256" i="4" a="1"/>
  <c r="X256" i="4" s="1"/>
  <c r="Y256" i="4" a="1"/>
  <c r="Y256" i="4" s="1"/>
  <c r="Z256" i="4" a="1"/>
  <c r="Z256" i="4" s="1"/>
  <c r="U257" i="4" a="1"/>
  <c r="U257" i="4" s="1"/>
  <c r="V257" i="4" a="1"/>
  <c r="V257" i="4" s="1"/>
  <c r="W257" i="4" a="1"/>
  <c r="W257" i="4" s="1"/>
  <c r="X257" i="4" a="1"/>
  <c r="X257" i="4" s="1"/>
  <c r="Y257" i="4" a="1"/>
  <c r="Y257" i="4" s="1"/>
  <c r="Z257" i="4" a="1"/>
  <c r="Z257" i="4" s="1"/>
  <c r="U258" i="4" a="1"/>
  <c r="U258" i="4" s="1"/>
  <c r="V258" i="4" a="1"/>
  <c r="V258" i="4" s="1"/>
  <c r="W258" i="4" a="1"/>
  <c r="W258" i="4" s="1"/>
  <c r="X258" i="4" a="1"/>
  <c r="X258" i="4" s="1"/>
  <c r="Y258" i="4" a="1"/>
  <c r="Y258" i="4" s="1"/>
  <c r="Z258" i="4" a="1"/>
  <c r="Z258" i="4" s="1"/>
  <c r="U259" i="4" a="1"/>
  <c r="U259" i="4" s="1"/>
  <c r="V259" i="4" a="1"/>
  <c r="V259" i="4" s="1"/>
  <c r="W259" i="4" a="1"/>
  <c r="W259" i="4" s="1"/>
  <c r="X259" i="4" a="1"/>
  <c r="X259" i="4" s="1"/>
  <c r="Y259" i="4" a="1"/>
  <c r="Y259" i="4" s="1"/>
  <c r="Z259" i="4" a="1"/>
  <c r="Z259" i="4" s="1"/>
  <c r="U260" i="4" a="1"/>
  <c r="U260" i="4" s="1"/>
  <c r="V260" i="4" a="1"/>
  <c r="V260" i="4" s="1"/>
  <c r="W260" i="4" a="1"/>
  <c r="W260" i="4" s="1"/>
  <c r="X260" i="4" a="1"/>
  <c r="X260" i="4" s="1"/>
  <c r="Y260" i="4" a="1"/>
  <c r="Y260" i="4" s="1"/>
  <c r="Z260" i="4" a="1"/>
  <c r="Z260" i="4" s="1"/>
  <c r="U261" i="4" a="1"/>
  <c r="U261" i="4" s="1"/>
  <c r="V261" i="4" a="1"/>
  <c r="V261" i="4" s="1"/>
  <c r="W261" i="4" a="1"/>
  <c r="W261" i="4" s="1"/>
  <c r="X261" i="4" a="1"/>
  <c r="X261" i="4" s="1"/>
  <c r="Y261" i="4" a="1"/>
  <c r="Y261" i="4" s="1"/>
  <c r="Z261" i="4" a="1"/>
  <c r="Z261" i="4" s="1"/>
  <c r="U262" i="4" a="1"/>
  <c r="U262" i="4" s="1"/>
  <c r="V262" i="4" a="1"/>
  <c r="V262" i="4" s="1"/>
  <c r="W262" i="4" a="1"/>
  <c r="W262" i="4" s="1"/>
  <c r="X262" i="4" a="1"/>
  <c r="X262" i="4" s="1"/>
  <c r="Y262" i="4" a="1"/>
  <c r="Y262" i="4" s="1"/>
  <c r="Z262" i="4" a="1"/>
  <c r="Z262" i="4" s="1"/>
  <c r="U263" i="4" a="1"/>
  <c r="U263" i="4" s="1"/>
  <c r="V263" i="4" a="1"/>
  <c r="V263" i="4" s="1"/>
  <c r="W263" i="4" a="1"/>
  <c r="W263" i="4" s="1"/>
  <c r="X263" i="4" a="1"/>
  <c r="X263" i="4" s="1"/>
  <c r="Y263" i="4" a="1"/>
  <c r="Y263" i="4" s="1"/>
  <c r="Z263" i="4" a="1"/>
  <c r="Z263" i="4" s="1"/>
  <c r="U264" i="4" a="1"/>
  <c r="U264" i="4" s="1"/>
  <c r="V264" i="4" a="1"/>
  <c r="V264" i="4" s="1"/>
  <c r="W264" i="4" a="1"/>
  <c r="W264" i="4" s="1"/>
  <c r="X264" i="4" a="1"/>
  <c r="X264" i="4" s="1"/>
  <c r="Y264" i="4" a="1"/>
  <c r="Y264" i="4" s="1"/>
  <c r="Z264" i="4" a="1"/>
  <c r="Z264" i="4" s="1"/>
  <c r="U265" i="4" a="1"/>
  <c r="U265" i="4" s="1"/>
  <c r="V265" i="4" a="1"/>
  <c r="V265" i="4" s="1"/>
  <c r="W265" i="4" a="1"/>
  <c r="W265" i="4" s="1"/>
  <c r="X265" i="4" a="1"/>
  <c r="X265" i="4" s="1"/>
  <c r="Y265" i="4" a="1"/>
  <c r="Y265" i="4" s="1"/>
  <c r="Z265" i="4" a="1"/>
  <c r="Z265" i="4" s="1"/>
  <c r="U266" i="4" a="1"/>
  <c r="U266" i="4" s="1"/>
  <c r="V266" i="4" a="1"/>
  <c r="V266" i="4" s="1"/>
  <c r="W266" i="4" a="1"/>
  <c r="W266" i="4" s="1"/>
  <c r="X266" i="4" a="1"/>
  <c r="X266" i="4" s="1"/>
  <c r="Y266" i="4" a="1"/>
  <c r="Y266" i="4" s="1"/>
  <c r="Z266" i="4" a="1"/>
  <c r="Z266" i="4" s="1"/>
  <c r="U267" i="4" a="1"/>
  <c r="U267" i="4" s="1"/>
  <c r="V267" i="4" a="1"/>
  <c r="V267" i="4" s="1"/>
  <c r="W267" i="4" a="1"/>
  <c r="W267" i="4" s="1"/>
  <c r="X267" i="4" a="1"/>
  <c r="X267" i="4" s="1"/>
  <c r="Y267" i="4" a="1"/>
  <c r="Y267" i="4" s="1"/>
  <c r="Z267" i="4" a="1"/>
  <c r="Z267" i="4" s="1"/>
  <c r="U268" i="4" a="1"/>
  <c r="U268" i="4" s="1"/>
  <c r="V268" i="4" a="1"/>
  <c r="V268" i="4" s="1"/>
  <c r="W268" i="4" a="1"/>
  <c r="W268" i="4" s="1"/>
  <c r="X268" i="4" a="1"/>
  <c r="X268" i="4" s="1"/>
  <c r="Y268" i="4" a="1"/>
  <c r="Y268" i="4" s="1"/>
  <c r="Z268" i="4" a="1"/>
  <c r="Z268" i="4" s="1"/>
  <c r="U269" i="4" a="1"/>
  <c r="U269" i="4" s="1"/>
  <c r="V269" i="4" a="1"/>
  <c r="V269" i="4" s="1"/>
  <c r="W269" i="4" a="1"/>
  <c r="W269" i="4" s="1"/>
  <c r="X269" i="4" a="1"/>
  <c r="X269" i="4" s="1"/>
  <c r="Y269" i="4" a="1"/>
  <c r="Y269" i="4" s="1"/>
  <c r="Z269" i="4" a="1"/>
  <c r="Z269" i="4" s="1"/>
  <c r="U270" i="4" a="1"/>
  <c r="U270" i="4" s="1"/>
  <c r="V270" i="4" a="1"/>
  <c r="V270" i="4" s="1"/>
  <c r="W270" i="4" a="1"/>
  <c r="W270" i="4" s="1"/>
  <c r="X270" i="4" a="1"/>
  <c r="X270" i="4" s="1"/>
  <c r="Y270" i="4" a="1"/>
  <c r="Y270" i="4" s="1"/>
  <c r="Z270" i="4" a="1"/>
  <c r="Z270" i="4" s="1"/>
  <c r="U271" i="4" a="1"/>
  <c r="U271" i="4" s="1"/>
  <c r="V271" i="4" a="1"/>
  <c r="V271" i="4" s="1"/>
  <c r="W271" i="4" a="1"/>
  <c r="W271" i="4" s="1"/>
  <c r="X271" i="4" a="1"/>
  <c r="X271" i="4" s="1"/>
  <c r="Y271" i="4" a="1"/>
  <c r="Y271" i="4" s="1"/>
  <c r="Z271" i="4" a="1"/>
  <c r="Z271" i="4" s="1"/>
  <c r="U272" i="4" a="1"/>
  <c r="U272" i="4" s="1"/>
  <c r="V272" i="4" a="1"/>
  <c r="V272" i="4" s="1"/>
  <c r="W272" i="4" a="1"/>
  <c r="W272" i="4" s="1"/>
  <c r="X272" i="4" a="1"/>
  <c r="X272" i="4" s="1"/>
  <c r="Y272" i="4" a="1"/>
  <c r="Y272" i="4" s="1"/>
  <c r="Z272" i="4" a="1"/>
  <c r="Z272" i="4" s="1"/>
  <c r="U273" i="4" a="1"/>
  <c r="U273" i="4" s="1"/>
  <c r="V273" i="4" a="1"/>
  <c r="V273" i="4" s="1"/>
  <c r="W273" i="4" a="1"/>
  <c r="W273" i="4" s="1"/>
  <c r="X273" i="4" a="1"/>
  <c r="X273" i="4" s="1"/>
  <c r="Y273" i="4" a="1"/>
  <c r="Y273" i="4" s="1"/>
  <c r="Z273" i="4" a="1"/>
  <c r="Z273" i="4" s="1"/>
  <c r="U274" i="4" a="1"/>
  <c r="U274" i="4" s="1"/>
  <c r="V274" i="4" a="1"/>
  <c r="V274" i="4" s="1"/>
  <c r="W274" i="4" a="1"/>
  <c r="W274" i="4" s="1"/>
  <c r="X274" i="4" a="1"/>
  <c r="X274" i="4" s="1"/>
  <c r="Y274" i="4" a="1"/>
  <c r="Y274" i="4" s="1"/>
  <c r="Z274" i="4" a="1"/>
  <c r="Z274" i="4" s="1"/>
  <c r="U275" i="4" a="1"/>
  <c r="U275" i="4" s="1"/>
  <c r="V275" i="4" a="1"/>
  <c r="V275" i="4" s="1"/>
  <c r="W275" i="4" a="1"/>
  <c r="W275" i="4" s="1"/>
  <c r="X275" i="4" a="1"/>
  <c r="X275" i="4" s="1"/>
  <c r="Y275" i="4" a="1"/>
  <c r="Y275" i="4" s="1"/>
  <c r="Z275" i="4" a="1"/>
  <c r="Z275" i="4" s="1"/>
  <c r="U276" i="4" a="1"/>
  <c r="U276" i="4" s="1"/>
  <c r="V276" i="4" a="1"/>
  <c r="V276" i="4" s="1"/>
  <c r="W276" i="4" a="1"/>
  <c r="W276" i="4" s="1"/>
  <c r="X276" i="4" a="1"/>
  <c r="X276" i="4" s="1"/>
  <c r="Y276" i="4" a="1"/>
  <c r="Y276" i="4" s="1"/>
  <c r="Z276" i="4" a="1"/>
  <c r="Z276" i="4" s="1"/>
  <c r="U277" i="4" a="1"/>
  <c r="U277" i="4" s="1"/>
  <c r="V277" i="4" a="1"/>
  <c r="V277" i="4" s="1"/>
  <c r="W277" i="4" a="1"/>
  <c r="W277" i="4" s="1"/>
  <c r="X277" i="4" a="1"/>
  <c r="X277" i="4" s="1"/>
  <c r="Y277" i="4" a="1"/>
  <c r="Y277" i="4" s="1"/>
  <c r="Z277" i="4" a="1"/>
  <c r="Z277" i="4" s="1"/>
  <c r="U278" i="4" a="1"/>
  <c r="U278" i="4" s="1"/>
  <c r="V278" i="4" a="1"/>
  <c r="V278" i="4" s="1"/>
  <c r="W278" i="4" a="1"/>
  <c r="W278" i="4" s="1"/>
  <c r="X278" i="4" a="1"/>
  <c r="X278" i="4" s="1"/>
  <c r="Y278" i="4" a="1"/>
  <c r="Y278" i="4" s="1"/>
  <c r="Z278" i="4" a="1"/>
  <c r="Z278" i="4" s="1"/>
  <c r="U279" i="4" a="1"/>
  <c r="U279" i="4" s="1"/>
  <c r="V279" i="4" a="1"/>
  <c r="V279" i="4" s="1"/>
  <c r="W279" i="4" a="1"/>
  <c r="W279" i="4" s="1"/>
  <c r="X279" i="4" a="1"/>
  <c r="X279" i="4" s="1"/>
  <c r="Y279" i="4" a="1"/>
  <c r="Y279" i="4" s="1"/>
  <c r="Z279" i="4" a="1"/>
  <c r="Z279" i="4" s="1"/>
  <c r="U280" i="4" a="1"/>
  <c r="U280" i="4" s="1"/>
  <c r="V280" i="4" a="1"/>
  <c r="V280" i="4" s="1"/>
  <c r="W280" i="4" a="1"/>
  <c r="W280" i="4" s="1"/>
  <c r="X280" i="4" a="1"/>
  <c r="X280" i="4" s="1"/>
  <c r="Y280" i="4" a="1"/>
  <c r="Y280" i="4" s="1"/>
  <c r="Z280" i="4" a="1"/>
  <c r="Z280" i="4" s="1"/>
  <c r="U281" i="4" a="1"/>
  <c r="U281" i="4" s="1"/>
  <c r="V281" i="4" a="1"/>
  <c r="V281" i="4" s="1"/>
  <c r="W281" i="4" a="1"/>
  <c r="W281" i="4" s="1"/>
  <c r="X281" i="4" a="1"/>
  <c r="X281" i="4" s="1"/>
  <c r="Y281" i="4" a="1"/>
  <c r="Y281" i="4" s="1"/>
  <c r="Z281" i="4" a="1"/>
  <c r="Z281" i="4" s="1"/>
  <c r="U282" i="4" a="1"/>
  <c r="U282" i="4" s="1"/>
  <c r="V282" i="4" a="1"/>
  <c r="V282" i="4" s="1"/>
  <c r="W282" i="4" a="1"/>
  <c r="W282" i="4" s="1"/>
  <c r="X282" i="4" a="1"/>
  <c r="X282" i="4" s="1"/>
  <c r="Y282" i="4" a="1"/>
  <c r="Y282" i="4" s="1"/>
  <c r="Z282" i="4" a="1"/>
  <c r="Z282" i="4" s="1"/>
  <c r="U283" i="4" a="1"/>
  <c r="U283" i="4" s="1"/>
  <c r="V283" i="4" a="1"/>
  <c r="V283" i="4" s="1"/>
  <c r="W283" i="4" a="1"/>
  <c r="W283" i="4" s="1"/>
  <c r="X283" i="4" a="1"/>
  <c r="X283" i="4" s="1"/>
  <c r="Y283" i="4" a="1"/>
  <c r="Y283" i="4" s="1"/>
  <c r="Z283" i="4" a="1"/>
  <c r="Z283" i="4" s="1"/>
  <c r="U284" i="4" a="1"/>
  <c r="U284" i="4" s="1"/>
  <c r="V284" i="4" a="1"/>
  <c r="V284" i="4" s="1"/>
  <c r="W284" i="4" a="1"/>
  <c r="W284" i="4" s="1"/>
  <c r="X284" i="4" a="1"/>
  <c r="X284" i="4" s="1"/>
  <c r="Y284" i="4" a="1"/>
  <c r="Y284" i="4" s="1"/>
  <c r="Z284" i="4" a="1"/>
  <c r="Z284" i="4" s="1"/>
  <c r="U285" i="4" a="1"/>
  <c r="U285" i="4" s="1"/>
  <c r="V285" i="4" a="1"/>
  <c r="V285" i="4" s="1"/>
  <c r="W285" i="4" a="1"/>
  <c r="W285" i="4" s="1"/>
  <c r="X285" i="4" a="1"/>
  <c r="X285" i="4" s="1"/>
  <c r="Y285" i="4" a="1"/>
  <c r="Y285" i="4" s="1"/>
  <c r="Z285" i="4" a="1"/>
  <c r="Z285" i="4" s="1"/>
  <c r="U286" i="4" a="1"/>
  <c r="U286" i="4" s="1"/>
  <c r="V286" i="4" a="1"/>
  <c r="V286" i="4" s="1"/>
  <c r="W286" i="4" a="1"/>
  <c r="W286" i="4" s="1"/>
  <c r="X286" i="4" a="1"/>
  <c r="X286" i="4" s="1"/>
  <c r="Y286" i="4" a="1"/>
  <c r="Y286" i="4" s="1"/>
  <c r="Z286" i="4" a="1"/>
  <c r="Z286" i="4" s="1"/>
  <c r="U287" i="4" a="1"/>
  <c r="U287" i="4" s="1"/>
  <c r="V287" i="4" a="1"/>
  <c r="V287" i="4" s="1"/>
  <c r="W287" i="4" a="1"/>
  <c r="W287" i="4" s="1"/>
  <c r="X287" i="4" a="1"/>
  <c r="X287" i="4" s="1"/>
  <c r="Y287" i="4" a="1"/>
  <c r="Y287" i="4" s="1"/>
  <c r="Z287" i="4" a="1"/>
  <c r="Z287" i="4" s="1"/>
  <c r="U288" i="4" a="1"/>
  <c r="U288" i="4" s="1"/>
  <c r="V288" i="4" a="1"/>
  <c r="V288" i="4" s="1"/>
  <c r="W288" i="4" a="1"/>
  <c r="W288" i="4" s="1"/>
  <c r="X288" i="4" a="1"/>
  <c r="X288" i="4" s="1"/>
  <c r="Y288" i="4" a="1"/>
  <c r="Y288" i="4" s="1"/>
  <c r="Z288" i="4" a="1"/>
  <c r="Z288" i="4" s="1"/>
  <c r="U289" i="4" a="1"/>
  <c r="U289" i="4" s="1"/>
  <c r="V289" i="4" a="1"/>
  <c r="V289" i="4" s="1"/>
  <c r="W289" i="4" a="1"/>
  <c r="W289" i="4" s="1"/>
  <c r="X289" i="4" a="1"/>
  <c r="X289" i="4" s="1"/>
  <c r="Y289" i="4" a="1"/>
  <c r="Y289" i="4" s="1"/>
  <c r="Z289" i="4" a="1"/>
  <c r="Z289" i="4" s="1"/>
  <c r="U290" i="4" a="1"/>
  <c r="U290" i="4" s="1"/>
  <c r="V290" i="4" a="1"/>
  <c r="V290" i="4" s="1"/>
  <c r="W290" i="4" a="1"/>
  <c r="W290" i="4" s="1"/>
  <c r="X290" i="4" a="1"/>
  <c r="X290" i="4" s="1"/>
  <c r="Y290" i="4" a="1"/>
  <c r="Y290" i="4" s="1"/>
  <c r="Z290" i="4" a="1"/>
  <c r="Z290" i="4" s="1"/>
  <c r="U291" i="4" a="1"/>
  <c r="U291" i="4" s="1"/>
  <c r="V291" i="4" a="1"/>
  <c r="V291" i="4" s="1"/>
  <c r="W291" i="4" a="1"/>
  <c r="W291" i="4" s="1"/>
  <c r="X291" i="4" a="1"/>
  <c r="X291" i="4" s="1"/>
  <c r="Y291" i="4" a="1"/>
  <c r="Y291" i="4" s="1"/>
  <c r="Z291" i="4" a="1"/>
  <c r="Z291" i="4" s="1"/>
  <c r="U292" i="4" a="1"/>
  <c r="U292" i="4" s="1"/>
  <c r="V292" i="4" a="1"/>
  <c r="V292" i="4" s="1"/>
  <c r="W292" i="4" a="1"/>
  <c r="W292" i="4" s="1"/>
  <c r="X292" i="4" a="1"/>
  <c r="X292" i="4" s="1"/>
  <c r="Y292" i="4" a="1"/>
  <c r="Y292" i="4" s="1"/>
  <c r="Z292" i="4" a="1"/>
  <c r="Z292" i="4" s="1"/>
  <c r="U293" i="4" a="1"/>
  <c r="U293" i="4" s="1"/>
  <c r="V293" i="4" a="1"/>
  <c r="V293" i="4" s="1"/>
  <c r="W293" i="4" a="1"/>
  <c r="W293" i="4" s="1"/>
  <c r="X293" i="4" a="1"/>
  <c r="X293" i="4" s="1"/>
  <c r="Y293" i="4" a="1"/>
  <c r="Y293" i="4" s="1"/>
  <c r="Z293" i="4" a="1"/>
  <c r="Z293" i="4" s="1"/>
  <c r="U294" i="4" a="1"/>
  <c r="U294" i="4" s="1"/>
  <c r="V294" i="4" a="1"/>
  <c r="V294" i="4" s="1"/>
  <c r="W294" i="4" a="1"/>
  <c r="W294" i="4" s="1"/>
  <c r="X294" i="4" a="1"/>
  <c r="X294" i="4" s="1"/>
  <c r="Y294" i="4" a="1"/>
  <c r="Y294" i="4" s="1"/>
  <c r="Z294" i="4" a="1"/>
  <c r="Z294" i="4" s="1"/>
  <c r="U295" i="4" a="1"/>
  <c r="U295" i="4" s="1"/>
  <c r="V295" i="4" a="1"/>
  <c r="V295" i="4" s="1"/>
  <c r="W295" i="4" a="1"/>
  <c r="W295" i="4" s="1"/>
  <c r="X295" i="4" a="1"/>
  <c r="X295" i="4" s="1"/>
  <c r="Y295" i="4" a="1"/>
  <c r="Y295" i="4" s="1"/>
  <c r="Z295" i="4" a="1"/>
  <c r="Z295" i="4" s="1"/>
  <c r="U296" i="4" a="1"/>
  <c r="U296" i="4" s="1"/>
  <c r="V296" i="4" a="1"/>
  <c r="V296" i="4" s="1"/>
  <c r="W296" i="4" a="1"/>
  <c r="W296" i="4" s="1"/>
  <c r="X296" i="4" a="1"/>
  <c r="X296" i="4" s="1"/>
  <c r="Y296" i="4" a="1"/>
  <c r="Y296" i="4" s="1"/>
  <c r="Z296" i="4" a="1"/>
  <c r="Z296" i="4" s="1"/>
  <c r="U297" i="4" a="1"/>
  <c r="U297" i="4" s="1"/>
  <c r="V297" i="4" a="1"/>
  <c r="V297" i="4" s="1"/>
  <c r="W297" i="4" a="1"/>
  <c r="W297" i="4" s="1"/>
  <c r="X297" i="4" a="1"/>
  <c r="X297" i="4" s="1"/>
  <c r="Y297" i="4" a="1"/>
  <c r="Y297" i="4" s="1"/>
  <c r="Z297" i="4" a="1"/>
  <c r="Z297" i="4" s="1"/>
  <c r="U298" i="4" a="1"/>
  <c r="U298" i="4" s="1"/>
  <c r="V298" i="4" a="1"/>
  <c r="V298" i="4" s="1"/>
  <c r="W298" i="4" a="1"/>
  <c r="W298" i="4" s="1"/>
  <c r="X298" i="4" a="1"/>
  <c r="X298" i="4" s="1"/>
  <c r="Y298" i="4" a="1"/>
  <c r="Y298" i="4" s="1"/>
  <c r="Z298" i="4" a="1"/>
  <c r="Z298" i="4" s="1"/>
  <c r="U299" i="4" a="1"/>
  <c r="U299" i="4" s="1"/>
  <c r="V299" i="4" a="1"/>
  <c r="V299" i="4" s="1"/>
  <c r="W299" i="4" a="1"/>
  <c r="W299" i="4" s="1"/>
  <c r="X299" i="4" a="1"/>
  <c r="X299" i="4" s="1"/>
  <c r="Y299" i="4" a="1"/>
  <c r="Y299" i="4" s="1"/>
  <c r="Z299" i="4" a="1"/>
  <c r="Z299" i="4" s="1"/>
  <c r="U300" i="4" a="1"/>
  <c r="U300" i="4" s="1"/>
  <c r="V300" i="4" a="1"/>
  <c r="V300" i="4" s="1"/>
  <c r="W300" i="4" a="1"/>
  <c r="W300" i="4" s="1"/>
  <c r="X300" i="4" a="1"/>
  <c r="X300" i="4" s="1"/>
  <c r="Y300" i="4" a="1"/>
  <c r="Y300" i="4" s="1"/>
  <c r="Z300" i="4" a="1"/>
  <c r="Z300" i="4" s="1"/>
  <c r="U301" i="4" a="1"/>
  <c r="U301" i="4" s="1"/>
  <c r="V301" i="4" a="1"/>
  <c r="V301" i="4" s="1"/>
  <c r="W301" i="4" a="1"/>
  <c r="W301" i="4" s="1"/>
  <c r="X301" i="4" a="1"/>
  <c r="X301" i="4" s="1"/>
  <c r="Y301" i="4" a="1"/>
  <c r="Y301" i="4" s="1"/>
  <c r="Z301" i="4" a="1"/>
  <c r="Z301" i="4" s="1"/>
  <c r="U302" i="4" a="1"/>
  <c r="U302" i="4" s="1"/>
  <c r="V302" i="4" a="1"/>
  <c r="V302" i="4" s="1"/>
  <c r="W302" i="4" a="1"/>
  <c r="W302" i="4" s="1"/>
  <c r="X302" i="4" a="1"/>
  <c r="X302" i="4" s="1"/>
  <c r="Y302" i="4" a="1"/>
  <c r="Y302" i="4" s="1"/>
  <c r="Z302" i="4" a="1"/>
  <c r="Z302" i="4" s="1"/>
  <c r="U303" i="4" a="1"/>
  <c r="U303" i="4" s="1"/>
  <c r="V303" i="4" a="1"/>
  <c r="V303" i="4" s="1"/>
  <c r="W303" i="4" a="1"/>
  <c r="W303" i="4" s="1"/>
  <c r="X303" i="4" a="1"/>
  <c r="X303" i="4" s="1"/>
  <c r="Y303" i="4" a="1"/>
  <c r="Y303" i="4" s="1"/>
  <c r="Z303" i="4" a="1"/>
  <c r="Z303" i="4" s="1"/>
  <c r="U304" i="4" a="1"/>
  <c r="U304" i="4" s="1"/>
  <c r="V304" i="4" a="1"/>
  <c r="V304" i="4" s="1"/>
  <c r="W304" i="4" a="1"/>
  <c r="W304" i="4" s="1"/>
  <c r="X304" i="4" a="1"/>
  <c r="X304" i="4" s="1"/>
  <c r="Y304" i="4" a="1"/>
  <c r="Y304" i="4" s="1"/>
  <c r="Z304" i="4" a="1"/>
  <c r="Z304" i="4" s="1"/>
  <c r="U305" i="4" a="1"/>
  <c r="U305" i="4" s="1"/>
  <c r="V305" i="4" a="1"/>
  <c r="V305" i="4" s="1"/>
  <c r="W305" i="4" a="1"/>
  <c r="W305" i="4" s="1"/>
  <c r="X305" i="4" a="1"/>
  <c r="X305" i="4" s="1"/>
  <c r="Y305" i="4" a="1"/>
  <c r="Y305" i="4" s="1"/>
  <c r="Z305" i="4" a="1"/>
  <c r="Z305" i="4" s="1"/>
  <c r="U306" i="4" a="1"/>
  <c r="U306" i="4" s="1"/>
  <c r="V306" i="4" a="1"/>
  <c r="V306" i="4" s="1"/>
  <c r="W306" i="4" a="1"/>
  <c r="W306" i="4" s="1"/>
  <c r="X306" i="4" a="1"/>
  <c r="X306" i="4" s="1"/>
  <c r="Y306" i="4" a="1"/>
  <c r="Y306" i="4" s="1"/>
  <c r="Z306" i="4" a="1"/>
  <c r="Z306" i="4" s="1"/>
  <c r="U307" i="4" a="1"/>
  <c r="U307" i="4" s="1"/>
  <c r="V307" i="4" a="1"/>
  <c r="V307" i="4" s="1"/>
  <c r="W307" i="4" a="1"/>
  <c r="W307" i="4" s="1"/>
  <c r="X307" i="4" a="1"/>
  <c r="X307" i="4" s="1"/>
  <c r="Y307" i="4" a="1"/>
  <c r="Y307" i="4" s="1"/>
  <c r="Z307" i="4" a="1"/>
  <c r="Z307" i="4" s="1"/>
  <c r="U308" i="4" a="1"/>
  <c r="U308" i="4" s="1"/>
  <c r="V308" i="4" a="1"/>
  <c r="V308" i="4" s="1"/>
  <c r="W308" i="4" a="1"/>
  <c r="W308" i="4" s="1"/>
  <c r="X308" i="4" a="1"/>
  <c r="X308" i="4" s="1"/>
  <c r="Y308" i="4" a="1"/>
  <c r="Y308" i="4" s="1"/>
  <c r="Z308" i="4" a="1"/>
  <c r="Z308" i="4" s="1"/>
  <c r="U309" i="4" a="1"/>
  <c r="U309" i="4" s="1"/>
  <c r="V309" i="4" a="1"/>
  <c r="V309" i="4" s="1"/>
  <c r="W309" i="4" a="1"/>
  <c r="W309" i="4" s="1"/>
  <c r="X309" i="4" a="1"/>
  <c r="X309" i="4" s="1"/>
  <c r="Y309" i="4" a="1"/>
  <c r="Y309" i="4" s="1"/>
  <c r="Z309" i="4" a="1"/>
  <c r="Z309" i="4" s="1"/>
  <c r="U310" i="4" a="1"/>
  <c r="U310" i="4" s="1"/>
  <c r="V310" i="4" a="1"/>
  <c r="V310" i="4" s="1"/>
  <c r="W310" i="4" a="1"/>
  <c r="W310" i="4" s="1"/>
  <c r="X310" i="4" a="1"/>
  <c r="X310" i="4" s="1"/>
  <c r="Y310" i="4" a="1"/>
  <c r="Y310" i="4" s="1"/>
  <c r="Z310" i="4" a="1"/>
  <c r="Z310" i="4" s="1"/>
  <c r="U311" i="4" a="1"/>
  <c r="U311" i="4" s="1"/>
  <c r="V311" i="4" a="1"/>
  <c r="V311" i="4" s="1"/>
  <c r="W311" i="4" a="1"/>
  <c r="W311" i="4" s="1"/>
  <c r="X311" i="4" a="1"/>
  <c r="X311" i="4" s="1"/>
  <c r="Y311" i="4" a="1"/>
  <c r="Y311" i="4" s="1"/>
  <c r="Z311" i="4" a="1"/>
  <c r="Z311" i="4" s="1"/>
  <c r="U312" i="4" a="1"/>
  <c r="U312" i="4" s="1"/>
  <c r="V312" i="4" a="1"/>
  <c r="V312" i="4" s="1"/>
  <c r="W312" i="4" a="1"/>
  <c r="W312" i="4" s="1"/>
  <c r="X312" i="4" a="1"/>
  <c r="X312" i="4" s="1"/>
  <c r="Y312" i="4" a="1"/>
  <c r="Y312" i="4" s="1"/>
  <c r="Z312" i="4" a="1"/>
  <c r="Z312" i="4" s="1"/>
  <c r="U313" i="4" a="1"/>
  <c r="U313" i="4" s="1"/>
  <c r="V313" i="4" a="1"/>
  <c r="V313" i="4" s="1"/>
  <c r="W313" i="4" a="1"/>
  <c r="W313" i="4" s="1"/>
  <c r="X313" i="4" a="1"/>
  <c r="X313" i="4" s="1"/>
  <c r="Y313" i="4" a="1"/>
  <c r="Y313" i="4" s="1"/>
  <c r="Z313" i="4" a="1"/>
  <c r="Z313" i="4" s="1"/>
  <c r="U314" i="4" a="1"/>
  <c r="U314" i="4" s="1"/>
  <c r="V314" i="4" a="1"/>
  <c r="V314" i="4" s="1"/>
  <c r="W314" i="4" a="1"/>
  <c r="W314" i="4" s="1"/>
  <c r="X314" i="4" a="1"/>
  <c r="X314" i="4" s="1"/>
  <c r="Y314" i="4" a="1"/>
  <c r="Y314" i="4" s="1"/>
  <c r="Z314" i="4" a="1"/>
  <c r="Z314" i="4" s="1"/>
  <c r="U315" i="4" a="1"/>
  <c r="U315" i="4" s="1"/>
  <c r="V315" i="4" a="1"/>
  <c r="V315" i="4" s="1"/>
  <c r="W315" i="4" a="1"/>
  <c r="W315" i="4" s="1"/>
  <c r="X315" i="4" a="1"/>
  <c r="X315" i="4" s="1"/>
  <c r="Y315" i="4" a="1"/>
  <c r="Y315" i="4" s="1"/>
  <c r="Z315" i="4" a="1"/>
  <c r="Z315" i="4" s="1"/>
  <c r="U316" i="4" a="1"/>
  <c r="U316" i="4" s="1"/>
  <c r="V316" i="4" a="1"/>
  <c r="V316" i="4" s="1"/>
  <c r="W316" i="4" a="1"/>
  <c r="W316" i="4" s="1"/>
  <c r="X316" i="4" a="1"/>
  <c r="X316" i="4" s="1"/>
  <c r="Y316" i="4" a="1"/>
  <c r="Y316" i="4" s="1"/>
  <c r="Z316" i="4" a="1"/>
  <c r="Z316" i="4" s="1"/>
  <c r="U317" i="4" a="1"/>
  <c r="U317" i="4" s="1"/>
  <c r="V317" i="4" a="1"/>
  <c r="V317" i="4" s="1"/>
  <c r="W317" i="4" a="1"/>
  <c r="W317" i="4" s="1"/>
  <c r="X317" i="4" a="1"/>
  <c r="X317" i="4" s="1"/>
  <c r="Y317" i="4" a="1"/>
  <c r="Y317" i="4" s="1"/>
  <c r="Z317" i="4" a="1"/>
  <c r="Z317" i="4" s="1"/>
  <c r="U318" i="4" a="1"/>
  <c r="U318" i="4" s="1"/>
  <c r="V318" i="4" a="1"/>
  <c r="V318" i="4" s="1"/>
  <c r="W318" i="4" a="1"/>
  <c r="W318" i="4" s="1"/>
  <c r="X318" i="4" a="1"/>
  <c r="X318" i="4" s="1"/>
  <c r="Y318" i="4" a="1"/>
  <c r="Y318" i="4" s="1"/>
  <c r="Z318" i="4" a="1"/>
  <c r="Z318" i="4" s="1"/>
  <c r="U319" i="4" a="1"/>
  <c r="U319" i="4" s="1"/>
  <c r="V319" i="4" a="1"/>
  <c r="V319" i="4" s="1"/>
  <c r="W319" i="4" a="1"/>
  <c r="W319" i="4" s="1"/>
  <c r="X319" i="4" a="1"/>
  <c r="X319" i="4" s="1"/>
  <c r="Y319" i="4" a="1"/>
  <c r="Y319" i="4" s="1"/>
  <c r="Z319" i="4" a="1"/>
  <c r="Z319" i="4" s="1"/>
  <c r="U320" i="4" a="1"/>
  <c r="U320" i="4" s="1"/>
  <c r="V320" i="4" a="1"/>
  <c r="V320" i="4" s="1"/>
  <c r="W320" i="4" a="1"/>
  <c r="W320" i="4" s="1"/>
  <c r="X320" i="4" a="1"/>
  <c r="X320" i="4" s="1"/>
  <c r="Y320" i="4" a="1"/>
  <c r="Y320" i="4" s="1"/>
  <c r="Z320" i="4" a="1"/>
  <c r="Z320" i="4" s="1"/>
  <c r="U321" i="4" a="1"/>
  <c r="U321" i="4" s="1"/>
  <c r="V321" i="4" a="1"/>
  <c r="V321" i="4" s="1"/>
  <c r="W321" i="4" a="1"/>
  <c r="W321" i="4" s="1"/>
  <c r="X321" i="4" a="1"/>
  <c r="X321" i="4" s="1"/>
  <c r="Y321" i="4" a="1"/>
  <c r="Y321" i="4" s="1"/>
  <c r="Z321" i="4" a="1"/>
  <c r="Z321" i="4" s="1"/>
  <c r="U322" i="4" a="1"/>
  <c r="U322" i="4" s="1"/>
  <c r="V322" i="4" a="1"/>
  <c r="V322" i="4" s="1"/>
  <c r="W322" i="4" a="1"/>
  <c r="W322" i="4" s="1"/>
  <c r="X322" i="4" a="1"/>
  <c r="X322" i="4" s="1"/>
  <c r="Y322" i="4" a="1"/>
  <c r="Y322" i="4" s="1"/>
  <c r="Z322" i="4" a="1"/>
  <c r="Z322" i="4" s="1"/>
  <c r="U323" i="4" a="1"/>
  <c r="U323" i="4" s="1"/>
  <c r="V323" i="4" a="1"/>
  <c r="V323" i="4" s="1"/>
  <c r="W323" i="4" a="1"/>
  <c r="W323" i="4" s="1"/>
  <c r="X323" i="4" a="1"/>
  <c r="X323" i="4" s="1"/>
  <c r="Y323" i="4" a="1"/>
  <c r="Y323" i="4" s="1"/>
  <c r="Z323" i="4" a="1"/>
  <c r="Z323" i="4" s="1"/>
  <c r="U324" i="4" a="1"/>
  <c r="U324" i="4" s="1"/>
  <c r="V324" i="4" a="1"/>
  <c r="V324" i="4" s="1"/>
  <c r="W324" i="4" a="1"/>
  <c r="W324" i="4" s="1"/>
  <c r="X324" i="4" a="1"/>
  <c r="X324" i="4" s="1"/>
  <c r="Y324" i="4" a="1"/>
  <c r="Y324" i="4" s="1"/>
  <c r="Z324" i="4" a="1"/>
  <c r="Z324" i="4" s="1"/>
  <c r="U325" i="4" a="1"/>
  <c r="U325" i="4" s="1"/>
  <c r="V325" i="4" a="1"/>
  <c r="V325" i="4" s="1"/>
  <c r="W325" i="4" a="1"/>
  <c r="W325" i="4" s="1"/>
  <c r="X325" i="4" a="1"/>
  <c r="X325" i="4" s="1"/>
  <c r="Y325" i="4" a="1"/>
  <c r="Y325" i="4" s="1"/>
  <c r="Z325" i="4" a="1"/>
  <c r="Z325" i="4" s="1"/>
  <c r="U326" i="4" a="1"/>
  <c r="U326" i="4" s="1"/>
  <c r="V326" i="4" a="1"/>
  <c r="V326" i="4" s="1"/>
  <c r="W326" i="4" a="1"/>
  <c r="W326" i="4" s="1"/>
  <c r="X326" i="4" a="1"/>
  <c r="X326" i="4" s="1"/>
  <c r="Y326" i="4" a="1"/>
  <c r="Y326" i="4" s="1"/>
  <c r="Z326" i="4" a="1"/>
  <c r="Z326" i="4" s="1"/>
  <c r="U327" i="4" a="1"/>
  <c r="U327" i="4" s="1"/>
  <c r="V327" i="4" a="1"/>
  <c r="V327" i="4" s="1"/>
  <c r="W327" i="4" a="1"/>
  <c r="W327" i="4" s="1"/>
  <c r="X327" i="4" a="1"/>
  <c r="X327" i="4" s="1"/>
  <c r="Y327" i="4" a="1"/>
  <c r="Y327" i="4" s="1"/>
  <c r="Z327" i="4" a="1"/>
  <c r="Z327" i="4" s="1"/>
  <c r="U328" i="4" a="1"/>
  <c r="U328" i="4" s="1"/>
  <c r="V328" i="4" a="1"/>
  <c r="V328" i="4" s="1"/>
  <c r="W328" i="4" a="1"/>
  <c r="W328" i="4" s="1"/>
  <c r="X328" i="4" a="1"/>
  <c r="X328" i="4" s="1"/>
  <c r="Y328" i="4" a="1"/>
  <c r="Y328" i="4" s="1"/>
  <c r="Z328" i="4" a="1"/>
  <c r="Z328" i="4" s="1"/>
  <c r="U329" i="4" a="1"/>
  <c r="U329" i="4" s="1"/>
  <c r="V329" i="4" a="1"/>
  <c r="V329" i="4" s="1"/>
  <c r="W329" i="4" a="1"/>
  <c r="W329" i="4" s="1"/>
  <c r="X329" i="4" a="1"/>
  <c r="X329" i="4" s="1"/>
  <c r="Y329" i="4" a="1"/>
  <c r="Y329" i="4" s="1"/>
  <c r="Z329" i="4" a="1"/>
  <c r="Z329" i="4" s="1"/>
  <c r="U330" i="4" a="1"/>
  <c r="U330" i="4" s="1"/>
  <c r="V330" i="4" a="1"/>
  <c r="V330" i="4" s="1"/>
  <c r="W330" i="4" a="1"/>
  <c r="W330" i="4" s="1"/>
  <c r="X330" i="4" a="1"/>
  <c r="X330" i="4" s="1"/>
  <c r="Y330" i="4" a="1"/>
  <c r="Y330" i="4" s="1"/>
  <c r="Z330" i="4" a="1"/>
  <c r="Z330" i="4" s="1"/>
  <c r="U331" i="4" a="1"/>
  <c r="U331" i="4" s="1"/>
  <c r="V331" i="4" a="1"/>
  <c r="V331" i="4" s="1"/>
  <c r="W331" i="4" a="1"/>
  <c r="W331" i="4" s="1"/>
  <c r="X331" i="4" a="1"/>
  <c r="X331" i="4" s="1"/>
  <c r="Y331" i="4" a="1"/>
  <c r="Y331" i="4" s="1"/>
  <c r="Z331" i="4" a="1"/>
  <c r="Z331" i="4" s="1"/>
  <c r="U332" i="4" a="1"/>
  <c r="U332" i="4" s="1"/>
  <c r="V332" i="4" a="1"/>
  <c r="V332" i="4" s="1"/>
  <c r="W332" i="4" a="1"/>
  <c r="W332" i="4" s="1"/>
  <c r="X332" i="4" a="1"/>
  <c r="X332" i="4" s="1"/>
  <c r="Y332" i="4" a="1"/>
  <c r="Y332" i="4" s="1"/>
  <c r="Z332" i="4" a="1"/>
  <c r="Z332" i="4" s="1"/>
  <c r="U333" i="4" a="1"/>
  <c r="U333" i="4" s="1"/>
  <c r="V333" i="4" a="1"/>
  <c r="V333" i="4" s="1"/>
  <c r="W333" i="4" a="1"/>
  <c r="W333" i="4" s="1"/>
  <c r="X333" i="4" a="1"/>
  <c r="X333" i="4" s="1"/>
  <c r="Y333" i="4" a="1"/>
  <c r="Y333" i="4" s="1"/>
  <c r="Z333" i="4" a="1"/>
  <c r="Z333" i="4" s="1"/>
  <c r="U334" i="4" a="1"/>
  <c r="U334" i="4" s="1"/>
  <c r="V334" i="4" a="1"/>
  <c r="V334" i="4" s="1"/>
  <c r="W334" i="4" a="1"/>
  <c r="W334" i="4" s="1"/>
  <c r="X334" i="4" a="1"/>
  <c r="X334" i="4" s="1"/>
  <c r="Y334" i="4" a="1"/>
  <c r="Y334" i="4" s="1"/>
  <c r="Z334" i="4" a="1"/>
  <c r="Z334" i="4" s="1"/>
  <c r="U335" i="4" a="1"/>
  <c r="U335" i="4" s="1"/>
  <c r="V335" i="4" a="1"/>
  <c r="V335" i="4" s="1"/>
  <c r="W335" i="4" a="1"/>
  <c r="W335" i="4" s="1"/>
  <c r="X335" i="4" a="1"/>
  <c r="X335" i="4" s="1"/>
  <c r="Y335" i="4" a="1"/>
  <c r="Y335" i="4" s="1"/>
  <c r="Z335" i="4" a="1"/>
  <c r="Z335" i="4" s="1"/>
  <c r="U336" i="4" a="1"/>
  <c r="U336" i="4" s="1"/>
  <c r="V336" i="4" a="1"/>
  <c r="V336" i="4" s="1"/>
  <c r="W336" i="4" a="1"/>
  <c r="W336" i="4" s="1"/>
  <c r="X336" i="4" a="1"/>
  <c r="X336" i="4" s="1"/>
  <c r="Y336" i="4" a="1"/>
  <c r="Y336" i="4" s="1"/>
  <c r="Z336" i="4" a="1"/>
  <c r="Z336" i="4" s="1"/>
  <c r="U337" i="4" a="1"/>
  <c r="U337" i="4" s="1"/>
  <c r="V337" i="4" a="1"/>
  <c r="V337" i="4" s="1"/>
  <c r="W337" i="4" a="1"/>
  <c r="W337" i="4" s="1"/>
  <c r="X337" i="4" a="1"/>
  <c r="X337" i="4" s="1"/>
  <c r="Y337" i="4" a="1"/>
  <c r="Y337" i="4" s="1"/>
  <c r="Z337" i="4" a="1"/>
  <c r="Z337" i="4" s="1"/>
  <c r="U338" i="4" a="1"/>
  <c r="U338" i="4" s="1"/>
  <c r="V338" i="4" a="1"/>
  <c r="V338" i="4" s="1"/>
  <c r="W338" i="4" a="1"/>
  <c r="W338" i="4" s="1"/>
  <c r="X338" i="4" a="1"/>
  <c r="X338" i="4" s="1"/>
  <c r="Y338" i="4" a="1"/>
  <c r="Y338" i="4" s="1"/>
  <c r="Z338" i="4" a="1"/>
  <c r="Z338" i="4" s="1"/>
  <c r="U339" i="4" a="1"/>
  <c r="U339" i="4" s="1"/>
  <c r="V339" i="4" a="1"/>
  <c r="V339" i="4" s="1"/>
  <c r="W339" i="4" a="1"/>
  <c r="W339" i="4" s="1"/>
  <c r="X339" i="4" a="1"/>
  <c r="X339" i="4" s="1"/>
  <c r="Y339" i="4" a="1"/>
  <c r="Y339" i="4" s="1"/>
  <c r="Z339" i="4" a="1"/>
  <c r="Z339" i="4" s="1"/>
  <c r="U340" i="4" a="1"/>
  <c r="U340" i="4" s="1"/>
  <c r="V340" i="4" a="1"/>
  <c r="V340" i="4" s="1"/>
  <c r="W340" i="4" a="1"/>
  <c r="W340" i="4" s="1"/>
  <c r="X340" i="4" a="1"/>
  <c r="X340" i="4" s="1"/>
  <c r="Y340" i="4" a="1"/>
  <c r="Y340" i="4" s="1"/>
  <c r="Z340" i="4" a="1"/>
  <c r="Z340" i="4" s="1"/>
  <c r="U341" i="4" a="1"/>
  <c r="U341" i="4" s="1"/>
  <c r="V341" i="4" a="1"/>
  <c r="V341" i="4" s="1"/>
  <c r="W341" i="4" a="1"/>
  <c r="W341" i="4" s="1"/>
  <c r="X341" i="4" a="1"/>
  <c r="X341" i="4" s="1"/>
  <c r="Y341" i="4" a="1"/>
  <c r="Y341" i="4" s="1"/>
  <c r="Z341" i="4" a="1"/>
  <c r="Z341" i="4" s="1"/>
  <c r="U342" i="4" a="1"/>
  <c r="U342" i="4" s="1"/>
  <c r="V342" i="4" a="1"/>
  <c r="V342" i="4" s="1"/>
  <c r="W342" i="4" a="1"/>
  <c r="W342" i="4" s="1"/>
  <c r="X342" i="4" a="1"/>
  <c r="X342" i="4" s="1"/>
  <c r="Y342" i="4" a="1"/>
  <c r="Y342" i="4" s="1"/>
  <c r="Z342" i="4" a="1"/>
  <c r="Z342" i="4" s="1"/>
  <c r="U343" i="4" a="1"/>
  <c r="U343" i="4" s="1"/>
  <c r="V343" i="4" a="1"/>
  <c r="V343" i="4" s="1"/>
  <c r="W343" i="4" a="1"/>
  <c r="W343" i="4" s="1"/>
  <c r="X343" i="4" a="1"/>
  <c r="X343" i="4" s="1"/>
  <c r="Y343" i="4" a="1"/>
  <c r="Y343" i="4" s="1"/>
  <c r="Z343" i="4" a="1"/>
  <c r="Z343" i="4" s="1"/>
  <c r="U344" i="4" a="1"/>
  <c r="U344" i="4" s="1"/>
  <c r="V344" i="4" a="1"/>
  <c r="V344" i="4" s="1"/>
  <c r="W344" i="4" a="1"/>
  <c r="W344" i="4" s="1"/>
  <c r="X344" i="4" a="1"/>
  <c r="X344" i="4" s="1"/>
  <c r="Y344" i="4" a="1"/>
  <c r="Y344" i="4" s="1"/>
  <c r="Z344" i="4" a="1"/>
  <c r="Z344" i="4" s="1"/>
  <c r="U345" i="4" a="1"/>
  <c r="U345" i="4" s="1"/>
  <c r="V345" i="4" a="1"/>
  <c r="V345" i="4" s="1"/>
  <c r="W345" i="4" a="1"/>
  <c r="W345" i="4" s="1"/>
  <c r="X345" i="4" a="1"/>
  <c r="X345" i="4" s="1"/>
  <c r="Y345" i="4" a="1"/>
  <c r="Y345" i="4" s="1"/>
  <c r="Z345" i="4" a="1"/>
  <c r="Z345" i="4" s="1"/>
  <c r="U346" i="4" a="1"/>
  <c r="U346" i="4" s="1"/>
  <c r="V346" i="4" a="1"/>
  <c r="V346" i="4" s="1"/>
  <c r="W346" i="4" a="1"/>
  <c r="W346" i="4" s="1"/>
  <c r="X346" i="4" a="1"/>
  <c r="X346" i="4" s="1"/>
  <c r="Y346" i="4" a="1"/>
  <c r="Y346" i="4" s="1"/>
  <c r="Z346" i="4" a="1"/>
  <c r="Z346" i="4" s="1"/>
  <c r="U347" i="4" a="1"/>
  <c r="U347" i="4" s="1"/>
  <c r="V347" i="4" a="1"/>
  <c r="V347" i="4" s="1"/>
  <c r="W347" i="4" a="1"/>
  <c r="W347" i="4" s="1"/>
  <c r="X347" i="4" a="1"/>
  <c r="X347" i="4" s="1"/>
  <c r="Y347" i="4" a="1"/>
  <c r="Y347" i="4" s="1"/>
  <c r="Z347" i="4" a="1"/>
  <c r="Z347" i="4" s="1"/>
  <c r="U348" i="4" a="1"/>
  <c r="U348" i="4" s="1"/>
  <c r="V348" i="4" a="1"/>
  <c r="V348" i="4" s="1"/>
  <c r="W348" i="4" a="1"/>
  <c r="W348" i="4" s="1"/>
  <c r="X348" i="4" a="1"/>
  <c r="X348" i="4" s="1"/>
  <c r="Y348" i="4" a="1"/>
  <c r="Y348" i="4" s="1"/>
  <c r="Z348" i="4" a="1"/>
  <c r="Z348" i="4" s="1"/>
  <c r="U349" i="4" a="1"/>
  <c r="U349" i="4" s="1"/>
  <c r="V349" i="4" a="1"/>
  <c r="V349" i="4" s="1"/>
  <c r="W349" i="4" a="1"/>
  <c r="W349" i="4" s="1"/>
  <c r="X349" i="4" a="1"/>
  <c r="X349" i="4" s="1"/>
  <c r="Y349" i="4" a="1"/>
  <c r="Y349" i="4" s="1"/>
  <c r="Z349" i="4" a="1"/>
  <c r="Z349" i="4" s="1"/>
  <c r="U350" i="4" a="1"/>
  <c r="U350" i="4" s="1"/>
  <c r="V350" i="4" a="1"/>
  <c r="V350" i="4" s="1"/>
  <c r="W350" i="4" a="1"/>
  <c r="W350" i="4" s="1"/>
  <c r="X350" i="4" a="1"/>
  <c r="X350" i="4" s="1"/>
  <c r="Y350" i="4" a="1"/>
  <c r="Y350" i="4" s="1"/>
  <c r="Z350" i="4" a="1"/>
  <c r="Z350" i="4" s="1"/>
  <c r="U351" i="4" a="1"/>
  <c r="U351" i="4" s="1"/>
  <c r="V351" i="4" a="1"/>
  <c r="V351" i="4" s="1"/>
  <c r="W351" i="4" a="1"/>
  <c r="W351" i="4" s="1"/>
  <c r="X351" i="4" a="1"/>
  <c r="X351" i="4" s="1"/>
  <c r="Y351" i="4" a="1"/>
  <c r="Y351" i="4" s="1"/>
  <c r="Z351" i="4" a="1"/>
  <c r="Z351" i="4" s="1"/>
  <c r="U352" i="4" a="1"/>
  <c r="U352" i="4" s="1"/>
  <c r="V352" i="4" a="1"/>
  <c r="V352" i="4" s="1"/>
  <c r="W352" i="4" a="1"/>
  <c r="W352" i="4" s="1"/>
  <c r="X352" i="4" a="1"/>
  <c r="X352" i="4" s="1"/>
  <c r="Y352" i="4" a="1"/>
  <c r="Y352" i="4" s="1"/>
  <c r="Z352" i="4" a="1"/>
  <c r="Z352" i="4" s="1"/>
  <c r="U353" i="4" a="1"/>
  <c r="U353" i="4" s="1"/>
  <c r="V353" i="4" a="1"/>
  <c r="V353" i="4" s="1"/>
  <c r="W353" i="4" a="1"/>
  <c r="W353" i="4" s="1"/>
  <c r="X353" i="4" a="1"/>
  <c r="X353" i="4" s="1"/>
  <c r="Y353" i="4" a="1"/>
  <c r="Y353" i="4" s="1"/>
  <c r="Z353" i="4" a="1"/>
  <c r="Z353" i="4" s="1"/>
  <c r="U354" i="4" a="1"/>
  <c r="U354" i="4" s="1"/>
  <c r="V354" i="4" a="1"/>
  <c r="V354" i="4" s="1"/>
  <c r="W354" i="4" a="1"/>
  <c r="W354" i="4" s="1"/>
  <c r="X354" i="4" a="1"/>
  <c r="X354" i="4" s="1"/>
  <c r="Y354" i="4" a="1"/>
  <c r="Y354" i="4" s="1"/>
  <c r="Z354" i="4" a="1"/>
  <c r="Z354" i="4" s="1"/>
  <c r="U355" i="4" a="1"/>
  <c r="U355" i="4" s="1"/>
  <c r="V355" i="4" a="1"/>
  <c r="V355" i="4" s="1"/>
  <c r="W355" i="4" a="1"/>
  <c r="W355" i="4" s="1"/>
  <c r="X355" i="4" a="1"/>
  <c r="X355" i="4" s="1"/>
  <c r="Y355" i="4" a="1"/>
  <c r="Y355" i="4" s="1"/>
  <c r="Z355" i="4" a="1"/>
  <c r="Z355" i="4" s="1"/>
  <c r="U356" i="4" a="1"/>
  <c r="U356" i="4" s="1"/>
  <c r="V356" i="4" a="1"/>
  <c r="V356" i="4" s="1"/>
  <c r="W356" i="4" a="1"/>
  <c r="W356" i="4" s="1"/>
  <c r="X356" i="4" a="1"/>
  <c r="X356" i="4" s="1"/>
  <c r="Y356" i="4" a="1"/>
  <c r="Y356" i="4" s="1"/>
  <c r="Z356" i="4" a="1"/>
  <c r="Z356" i="4" s="1"/>
  <c r="U357" i="4" a="1"/>
  <c r="U357" i="4" s="1"/>
  <c r="V357" i="4" a="1"/>
  <c r="V357" i="4" s="1"/>
  <c r="W357" i="4" a="1"/>
  <c r="W357" i="4" s="1"/>
  <c r="X357" i="4" a="1"/>
  <c r="X357" i="4" s="1"/>
  <c r="Y357" i="4" a="1"/>
  <c r="Y357" i="4" s="1"/>
  <c r="Z357" i="4" a="1"/>
  <c r="Z357" i="4" s="1"/>
  <c r="U358" i="4" a="1"/>
  <c r="U358" i="4" s="1"/>
  <c r="V358" i="4" a="1"/>
  <c r="V358" i="4" s="1"/>
  <c r="W358" i="4" a="1"/>
  <c r="W358" i="4" s="1"/>
  <c r="X358" i="4" a="1"/>
  <c r="X358" i="4" s="1"/>
  <c r="Y358" i="4" a="1"/>
  <c r="Y358" i="4" s="1"/>
  <c r="Z358" i="4" a="1"/>
  <c r="Z358" i="4" s="1"/>
  <c r="U359" i="4" a="1"/>
  <c r="U359" i="4" s="1"/>
  <c r="V359" i="4" a="1"/>
  <c r="V359" i="4" s="1"/>
  <c r="W359" i="4" a="1"/>
  <c r="W359" i="4" s="1"/>
  <c r="X359" i="4" a="1"/>
  <c r="X359" i="4" s="1"/>
  <c r="Y359" i="4" a="1"/>
  <c r="Y359" i="4" s="1"/>
  <c r="Z359" i="4" a="1"/>
  <c r="Z359" i="4" s="1"/>
  <c r="U360" i="4" a="1"/>
  <c r="U360" i="4" s="1"/>
  <c r="V360" i="4" a="1"/>
  <c r="V360" i="4" s="1"/>
  <c r="W360" i="4" a="1"/>
  <c r="W360" i="4" s="1"/>
  <c r="X360" i="4" a="1"/>
  <c r="X360" i="4" s="1"/>
  <c r="Y360" i="4" a="1"/>
  <c r="Y360" i="4" s="1"/>
  <c r="Z360" i="4" a="1"/>
  <c r="Z360" i="4" s="1"/>
  <c r="U361" i="4" a="1"/>
  <c r="U361" i="4" s="1"/>
  <c r="V361" i="4" a="1"/>
  <c r="V361" i="4" s="1"/>
  <c r="W361" i="4" a="1"/>
  <c r="W361" i="4" s="1"/>
  <c r="X361" i="4" a="1"/>
  <c r="X361" i="4" s="1"/>
  <c r="Y361" i="4" a="1"/>
  <c r="Y361" i="4" s="1"/>
  <c r="Z361" i="4" a="1"/>
  <c r="Z361" i="4" s="1"/>
  <c r="U362" i="4" a="1"/>
  <c r="U362" i="4" s="1"/>
  <c r="V362" i="4" a="1"/>
  <c r="V362" i="4" s="1"/>
  <c r="W362" i="4" a="1"/>
  <c r="W362" i="4" s="1"/>
  <c r="X362" i="4" a="1"/>
  <c r="X362" i="4" s="1"/>
  <c r="Y362" i="4" a="1"/>
  <c r="Y362" i="4" s="1"/>
  <c r="Z362" i="4" a="1"/>
  <c r="Z362" i="4" s="1"/>
  <c r="U363" i="4" a="1"/>
  <c r="U363" i="4" s="1"/>
  <c r="V363" i="4" a="1"/>
  <c r="V363" i="4" s="1"/>
  <c r="W363" i="4" a="1"/>
  <c r="W363" i="4" s="1"/>
  <c r="X363" i="4" a="1"/>
  <c r="X363" i="4" s="1"/>
  <c r="Y363" i="4" a="1"/>
  <c r="Y363" i="4" s="1"/>
  <c r="Z363" i="4" a="1"/>
  <c r="Z363" i="4" s="1"/>
  <c r="U364" i="4" a="1"/>
  <c r="U364" i="4" s="1"/>
  <c r="V364" i="4" a="1"/>
  <c r="V364" i="4" s="1"/>
  <c r="W364" i="4" a="1"/>
  <c r="W364" i="4" s="1"/>
  <c r="X364" i="4" a="1"/>
  <c r="X364" i="4" s="1"/>
  <c r="Y364" i="4" a="1"/>
  <c r="Y364" i="4" s="1"/>
  <c r="Z364" i="4" a="1"/>
  <c r="Z364" i="4" s="1"/>
  <c r="U365" i="4" a="1"/>
  <c r="U365" i="4" s="1"/>
  <c r="V365" i="4" a="1"/>
  <c r="V365" i="4" s="1"/>
  <c r="W365" i="4" a="1"/>
  <c r="W365" i="4" s="1"/>
  <c r="X365" i="4" a="1"/>
  <c r="X365" i="4" s="1"/>
  <c r="Y365" i="4" a="1"/>
  <c r="Y365" i="4" s="1"/>
  <c r="Z365" i="4" a="1"/>
  <c r="Z365" i="4" s="1"/>
  <c r="U366" i="4" a="1"/>
  <c r="U366" i="4" s="1"/>
  <c r="V366" i="4" a="1"/>
  <c r="V366" i="4" s="1"/>
  <c r="W366" i="4" a="1"/>
  <c r="W366" i="4" s="1"/>
  <c r="X366" i="4" a="1"/>
  <c r="X366" i="4" s="1"/>
  <c r="Y366" i="4" a="1"/>
  <c r="Y366" i="4" s="1"/>
  <c r="Z366" i="4" a="1"/>
  <c r="Z366" i="4" s="1"/>
  <c r="U367" i="4" a="1"/>
  <c r="U367" i="4" s="1"/>
  <c r="V367" i="4" a="1"/>
  <c r="V367" i="4" s="1"/>
  <c r="W367" i="4" a="1"/>
  <c r="W367" i="4" s="1"/>
  <c r="X367" i="4" a="1"/>
  <c r="X367" i="4" s="1"/>
  <c r="Y367" i="4" a="1"/>
  <c r="Y367" i="4" s="1"/>
  <c r="Z367" i="4" a="1"/>
  <c r="Z367" i="4" s="1"/>
  <c r="U368" i="4" a="1"/>
  <c r="U368" i="4" s="1"/>
  <c r="V368" i="4" a="1"/>
  <c r="V368" i="4" s="1"/>
  <c r="W368" i="4" a="1"/>
  <c r="W368" i="4" s="1"/>
  <c r="X368" i="4" a="1"/>
  <c r="X368" i="4" s="1"/>
  <c r="Y368" i="4" a="1"/>
  <c r="Y368" i="4" s="1"/>
  <c r="Z368" i="4" a="1"/>
  <c r="Z368" i="4" s="1"/>
  <c r="U369" i="4" a="1"/>
  <c r="U369" i="4" s="1"/>
  <c r="V369" i="4" a="1"/>
  <c r="V369" i="4" s="1"/>
  <c r="W369" i="4" a="1"/>
  <c r="W369" i="4" s="1"/>
  <c r="X369" i="4" a="1"/>
  <c r="X369" i="4" s="1"/>
  <c r="Y369" i="4" a="1"/>
  <c r="Y369" i="4" s="1"/>
  <c r="Z369" i="4" a="1"/>
  <c r="Z369" i="4" s="1"/>
  <c r="U370" i="4" a="1"/>
  <c r="U370" i="4" s="1"/>
  <c r="V370" i="4" a="1"/>
  <c r="V370" i="4" s="1"/>
  <c r="W370" i="4" a="1"/>
  <c r="W370" i="4" s="1"/>
  <c r="X370" i="4" a="1"/>
  <c r="X370" i="4" s="1"/>
  <c r="Y370" i="4" a="1"/>
  <c r="Y370" i="4" s="1"/>
  <c r="Z370" i="4" a="1"/>
  <c r="Z370" i="4" s="1"/>
  <c r="U371" i="4" a="1"/>
  <c r="U371" i="4" s="1"/>
  <c r="V371" i="4" a="1"/>
  <c r="V371" i="4" s="1"/>
  <c r="W371" i="4" a="1"/>
  <c r="W371" i="4" s="1"/>
  <c r="X371" i="4" a="1"/>
  <c r="X371" i="4" s="1"/>
  <c r="Y371" i="4" a="1"/>
  <c r="Y371" i="4" s="1"/>
  <c r="Z371" i="4" a="1"/>
  <c r="Z371" i="4" s="1"/>
  <c r="U372" i="4" a="1"/>
  <c r="U372" i="4" s="1"/>
  <c r="V372" i="4" a="1"/>
  <c r="V372" i="4" s="1"/>
  <c r="W372" i="4" a="1"/>
  <c r="W372" i="4" s="1"/>
  <c r="X372" i="4" a="1"/>
  <c r="X372" i="4" s="1"/>
  <c r="Y372" i="4" a="1"/>
  <c r="Y372" i="4" s="1"/>
  <c r="Z372" i="4" a="1"/>
  <c r="Z372" i="4" s="1"/>
  <c r="U373" i="4" a="1"/>
  <c r="U373" i="4" s="1"/>
  <c r="V373" i="4" a="1"/>
  <c r="V373" i="4" s="1"/>
  <c r="W373" i="4" a="1"/>
  <c r="W373" i="4" s="1"/>
  <c r="X373" i="4" a="1"/>
  <c r="X373" i="4" s="1"/>
  <c r="Y373" i="4" a="1"/>
  <c r="Y373" i="4" s="1"/>
  <c r="Z373" i="4" a="1"/>
  <c r="Z373" i="4" s="1"/>
  <c r="U374" i="4" a="1"/>
  <c r="U374" i="4" s="1"/>
  <c r="V374" i="4" a="1"/>
  <c r="V374" i="4" s="1"/>
  <c r="W374" i="4" a="1"/>
  <c r="W374" i="4" s="1"/>
  <c r="X374" i="4" a="1"/>
  <c r="X374" i="4" s="1"/>
  <c r="Y374" i="4" a="1"/>
  <c r="Y374" i="4" s="1"/>
  <c r="Z374" i="4" a="1"/>
  <c r="Z374" i="4" s="1"/>
  <c r="U375" i="4" a="1"/>
  <c r="U375" i="4" s="1"/>
  <c r="V375" i="4" a="1"/>
  <c r="V375" i="4" s="1"/>
  <c r="W375" i="4" a="1"/>
  <c r="W375" i="4" s="1"/>
  <c r="X375" i="4" a="1"/>
  <c r="X375" i="4" s="1"/>
  <c r="Y375" i="4" a="1"/>
  <c r="Y375" i="4" s="1"/>
  <c r="Z375" i="4" a="1"/>
  <c r="Z375" i="4" s="1"/>
  <c r="U376" i="4" a="1"/>
  <c r="U376" i="4" s="1"/>
  <c r="V376" i="4" a="1"/>
  <c r="V376" i="4" s="1"/>
  <c r="W376" i="4" a="1"/>
  <c r="W376" i="4" s="1"/>
  <c r="X376" i="4" a="1"/>
  <c r="X376" i="4" s="1"/>
  <c r="Y376" i="4" a="1"/>
  <c r="Y376" i="4" s="1"/>
  <c r="Z376" i="4" a="1"/>
  <c r="Z376" i="4" s="1"/>
  <c r="U377" i="4" a="1"/>
  <c r="U377" i="4" s="1"/>
  <c r="V377" i="4" a="1"/>
  <c r="V377" i="4" s="1"/>
  <c r="W377" i="4" a="1"/>
  <c r="W377" i="4" s="1"/>
  <c r="X377" i="4" a="1"/>
  <c r="X377" i="4" s="1"/>
  <c r="Y377" i="4" a="1"/>
  <c r="Y377" i="4" s="1"/>
  <c r="Z377" i="4" a="1"/>
  <c r="Z377" i="4" s="1"/>
  <c r="U378" i="4" a="1"/>
  <c r="U378" i="4" s="1"/>
  <c r="V378" i="4" a="1"/>
  <c r="V378" i="4" s="1"/>
  <c r="W378" i="4" a="1"/>
  <c r="W378" i="4" s="1"/>
  <c r="X378" i="4" a="1"/>
  <c r="X378" i="4" s="1"/>
  <c r="Y378" i="4" a="1"/>
  <c r="Y378" i="4" s="1"/>
  <c r="Z378" i="4" a="1"/>
  <c r="Z378" i="4" s="1"/>
  <c r="U379" i="4" a="1"/>
  <c r="U379" i="4" s="1"/>
  <c r="V379" i="4" a="1"/>
  <c r="V379" i="4" s="1"/>
  <c r="W379" i="4" a="1"/>
  <c r="W379" i="4" s="1"/>
  <c r="X379" i="4" a="1"/>
  <c r="X379" i="4" s="1"/>
  <c r="Y379" i="4" a="1"/>
  <c r="Y379" i="4" s="1"/>
  <c r="Z379" i="4" a="1"/>
  <c r="Z379" i="4" s="1"/>
  <c r="U380" i="4" a="1"/>
  <c r="U380" i="4" s="1"/>
  <c r="V380" i="4" a="1"/>
  <c r="V380" i="4" s="1"/>
  <c r="W380" i="4" a="1"/>
  <c r="W380" i="4" s="1"/>
  <c r="X380" i="4" a="1"/>
  <c r="X380" i="4" s="1"/>
  <c r="Y380" i="4" a="1"/>
  <c r="Y380" i="4" s="1"/>
  <c r="Z380" i="4" a="1"/>
  <c r="Z380" i="4" s="1"/>
  <c r="U381" i="4" a="1"/>
  <c r="U381" i="4" s="1"/>
  <c r="V381" i="4" a="1"/>
  <c r="V381" i="4" s="1"/>
  <c r="W381" i="4" a="1"/>
  <c r="W381" i="4" s="1"/>
  <c r="X381" i="4" a="1"/>
  <c r="X381" i="4" s="1"/>
  <c r="Y381" i="4" a="1"/>
  <c r="Y381" i="4" s="1"/>
  <c r="Z381" i="4" a="1"/>
  <c r="Z381" i="4" s="1"/>
  <c r="U382" i="4" a="1"/>
  <c r="U382" i="4" s="1"/>
  <c r="V382" i="4" a="1"/>
  <c r="V382" i="4" s="1"/>
  <c r="W382" i="4" a="1"/>
  <c r="W382" i="4" s="1"/>
  <c r="X382" i="4" a="1"/>
  <c r="X382" i="4" s="1"/>
  <c r="Y382" i="4" a="1"/>
  <c r="Y382" i="4" s="1"/>
  <c r="Z382" i="4" a="1"/>
  <c r="Z382" i="4" s="1"/>
  <c r="U383" i="4" a="1"/>
  <c r="U383" i="4" s="1"/>
  <c r="V383" i="4" a="1"/>
  <c r="V383" i="4" s="1"/>
  <c r="W383" i="4" a="1"/>
  <c r="W383" i="4" s="1"/>
  <c r="X383" i="4" a="1"/>
  <c r="X383" i="4" s="1"/>
  <c r="Y383" i="4" a="1"/>
  <c r="Y383" i="4" s="1"/>
  <c r="Z383" i="4" a="1"/>
  <c r="Z383" i="4" s="1"/>
  <c r="U384" i="4" a="1"/>
  <c r="U384" i="4" s="1"/>
  <c r="V384" i="4" a="1"/>
  <c r="V384" i="4" s="1"/>
  <c r="W384" i="4" a="1"/>
  <c r="W384" i="4" s="1"/>
  <c r="X384" i="4" a="1"/>
  <c r="X384" i="4" s="1"/>
  <c r="Y384" i="4" a="1"/>
  <c r="Y384" i="4" s="1"/>
  <c r="Z384" i="4" a="1"/>
  <c r="Z384" i="4" s="1"/>
  <c r="U385" i="4" a="1"/>
  <c r="U385" i="4" s="1"/>
  <c r="V385" i="4" a="1"/>
  <c r="V385" i="4" s="1"/>
  <c r="W385" i="4" a="1"/>
  <c r="W385" i="4" s="1"/>
  <c r="X385" i="4" a="1"/>
  <c r="X385" i="4" s="1"/>
  <c r="Y385" i="4" a="1"/>
  <c r="Y385" i="4" s="1"/>
  <c r="Z385" i="4" a="1"/>
  <c r="Z385" i="4" s="1"/>
  <c r="U386" i="4" a="1"/>
  <c r="U386" i="4" s="1"/>
  <c r="V386" i="4" a="1"/>
  <c r="V386" i="4" s="1"/>
  <c r="W386" i="4" a="1"/>
  <c r="W386" i="4" s="1"/>
  <c r="X386" i="4" a="1"/>
  <c r="X386" i="4" s="1"/>
  <c r="Y386" i="4" a="1"/>
  <c r="Y386" i="4" s="1"/>
  <c r="Z386" i="4" a="1"/>
  <c r="Z386" i="4" s="1"/>
  <c r="U387" i="4" a="1"/>
  <c r="U387" i="4" s="1"/>
  <c r="V387" i="4" a="1"/>
  <c r="V387" i="4" s="1"/>
  <c r="W387" i="4" a="1"/>
  <c r="W387" i="4" s="1"/>
  <c r="X387" i="4" a="1"/>
  <c r="X387" i="4" s="1"/>
  <c r="Y387" i="4" a="1"/>
  <c r="Y387" i="4" s="1"/>
  <c r="Z387" i="4" a="1"/>
  <c r="Z387" i="4" s="1"/>
  <c r="U388" i="4" a="1"/>
  <c r="U388" i="4" s="1"/>
  <c r="V388" i="4" a="1"/>
  <c r="V388" i="4" s="1"/>
  <c r="W388" i="4" a="1"/>
  <c r="W388" i="4" s="1"/>
  <c r="X388" i="4" a="1"/>
  <c r="X388" i="4" s="1"/>
  <c r="Y388" i="4" a="1"/>
  <c r="Y388" i="4" s="1"/>
  <c r="Z388" i="4" a="1"/>
  <c r="Z388" i="4" s="1"/>
  <c r="U389" i="4" a="1"/>
  <c r="U389" i="4" s="1"/>
  <c r="V389" i="4" a="1"/>
  <c r="V389" i="4" s="1"/>
  <c r="W389" i="4" a="1"/>
  <c r="W389" i="4" s="1"/>
  <c r="X389" i="4" a="1"/>
  <c r="X389" i="4" s="1"/>
  <c r="Y389" i="4" a="1"/>
  <c r="Y389" i="4" s="1"/>
  <c r="Z389" i="4" a="1"/>
  <c r="Z389" i="4" s="1"/>
  <c r="U390" i="4" a="1"/>
  <c r="U390" i="4" s="1"/>
  <c r="V390" i="4" a="1"/>
  <c r="V390" i="4" s="1"/>
  <c r="W390" i="4" a="1"/>
  <c r="W390" i="4" s="1"/>
  <c r="X390" i="4" a="1"/>
  <c r="X390" i="4" s="1"/>
  <c r="Y390" i="4" a="1"/>
  <c r="Y390" i="4" s="1"/>
  <c r="Z390" i="4" a="1"/>
  <c r="Z390" i="4" s="1"/>
  <c r="U391" i="4" a="1"/>
  <c r="U391" i="4" s="1"/>
  <c r="V391" i="4" a="1"/>
  <c r="V391" i="4" s="1"/>
  <c r="W391" i="4" a="1"/>
  <c r="W391" i="4" s="1"/>
  <c r="X391" i="4" a="1"/>
  <c r="X391" i="4" s="1"/>
  <c r="Y391" i="4" a="1"/>
  <c r="Y391" i="4" s="1"/>
  <c r="Z391" i="4" a="1"/>
  <c r="Z391" i="4" s="1"/>
  <c r="U392" i="4" a="1"/>
  <c r="U392" i="4" s="1"/>
  <c r="V392" i="4" a="1"/>
  <c r="V392" i="4" s="1"/>
  <c r="W392" i="4" a="1"/>
  <c r="W392" i="4" s="1"/>
  <c r="X392" i="4" a="1"/>
  <c r="X392" i="4" s="1"/>
  <c r="Y392" i="4" a="1"/>
  <c r="Y392" i="4" s="1"/>
  <c r="Z392" i="4" a="1"/>
  <c r="Z392" i="4" s="1"/>
  <c r="U393" i="4" a="1"/>
  <c r="U393" i="4" s="1"/>
  <c r="V393" i="4" a="1"/>
  <c r="V393" i="4" s="1"/>
  <c r="W393" i="4" a="1"/>
  <c r="W393" i="4" s="1"/>
  <c r="X393" i="4" a="1"/>
  <c r="X393" i="4" s="1"/>
  <c r="Y393" i="4" a="1"/>
  <c r="Y393" i="4" s="1"/>
  <c r="Z393" i="4" a="1"/>
  <c r="Z393" i="4" s="1"/>
  <c r="U394" i="4" a="1"/>
  <c r="U394" i="4" s="1"/>
  <c r="V394" i="4" a="1"/>
  <c r="V394" i="4" s="1"/>
  <c r="W394" i="4" a="1"/>
  <c r="W394" i="4" s="1"/>
  <c r="X394" i="4" a="1"/>
  <c r="X394" i="4" s="1"/>
  <c r="Y394" i="4" a="1"/>
  <c r="Y394" i="4" s="1"/>
  <c r="Z394" i="4" a="1"/>
  <c r="Z394" i="4" s="1"/>
  <c r="U395" i="4" a="1"/>
  <c r="U395" i="4" s="1"/>
  <c r="V395" i="4" a="1"/>
  <c r="V395" i="4" s="1"/>
  <c r="W395" i="4" a="1"/>
  <c r="W395" i="4" s="1"/>
  <c r="X395" i="4" a="1"/>
  <c r="X395" i="4" s="1"/>
  <c r="Y395" i="4" a="1"/>
  <c r="Y395" i="4" s="1"/>
  <c r="Z395" i="4" a="1"/>
  <c r="Z395" i="4" s="1"/>
  <c r="U396" i="4" a="1"/>
  <c r="U396" i="4" s="1"/>
  <c r="V396" i="4" a="1"/>
  <c r="V396" i="4" s="1"/>
  <c r="W396" i="4" a="1"/>
  <c r="W396" i="4" s="1"/>
  <c r="X396" i="4" a="1"/>
  <c r="X396" i="4" s="1"/>
  <c r="Y396" i="4" a="1"/>
  <c r="Y396" i="4" s="1"/>
  <c r="Z396" i="4" a="1"/>
  <c r="Z396" i="4" s="1"/>
  <c r="U397" i="4" a="1"/>
  <c r="U397" i="4" s="1"/>
  <c r="V397" i="4" a="1"/>
  <c r="V397" i="4" s="1"/>
  <c r="W397" i="4" a="1"/>
  <c r="W397" i="4" s="1"/>
  <c r="X397" i="4" a="1"/>
  <c r="X397" i="4" s="1"/>
  <c r="Y397" i="4" a="1"/>
  <c r="Y397" i="4" s="1"/>
  <c r="Z397" i="4" a="1"/>
  <c r="Z397" i="4" s="1"/>
  <c r="U398" i="4" a="1"/>
  <c r="U398" i="4" s="1"/>
  <c r="V398" i="4" a="1"/>
  <c r="V398" i="4" s="1"/>
  <c r="W398" i="4" a="1"/>
  <c r="W398" i="4" s="1"/>
  <c r="X398" i="4" a="1"/>
  <c r="X398" i="4" s="1"/>
  <c r="Y398" i="4" a="1"/>
  <c r="Y398" i="4" s="1"/>
  <c r="Z398" i="4" a="1"/>
  <c r="Z398" i="4" s="1"/>
  <c r="U399" i="4" a="1"/>
  <c r="U399" i="4" s="1"/>
  <c r="V399" i="4" a="1"/>
  <c r="V399" i="4" s="1"/>
  <c r="W399" i="4" a="1"/>
  <c r="W399" i="4" s="1"/>
  <c r="X399" i="4" a="1"/>
  <c r="X399" i="4" s="1"/>
  <c r="Y399" i="4" a="1"/>
  <c r="Y399" i="4" s="1"/>
  <c r="Z399" i="4" a="1"/>
  <c r="Z399" i="4" s="1"/>
  <c r="U400" i="4" a="1"/>
  <c r="U400" i="4" s="1"/>
  <c r="V400" i="4" a="1"/>
  <c r="V400" i="4" s="1"/>
  <c r="W400" i="4" a="1"/>
  <c r="W400" i="4" s="1"/>
  <c r="X400" i="4" a="1"/>
  <c r="X400" i="4" s="1"/>
  <c r="Y400" i="4" a="1"/>
  <c r="Y400" i="4" s="1"/>
  <c r="Z400" i="4" a="1"/>
  <c r="Z400" i="4" s="1"/>
  <c r="U401" i="4" a="1"/>
  <c r="U401" i="4" s="1"/>
  <c r="V401" i="4" a="1"/>
  <c r="V401" i="4" s="1"/>
  <c r="W401" i="4" a="1"/>
  <c r="W401" i="4" s="1"/>
  <c r="X401" i="4" a="1"/>
  <c r="X401" i="4" s="1"/>
  <c r="Y401" i="4" a="1"/>
  <c r="Y401" i="4" s="1"/>
  <c r="Z401" i="4" a="1"/>
  <c r="Z401" i="4" s="1"/>
  <c r="U402" i="4" a="1"/>
  <c r="U402" i="4" s="1"/>
  <c r="V402" i="4" a="1"/>
  <c r="V402" i="4" s="1"/>
  <c r="W402" i="4" a="1"/>
  <c r="W402" i="4" s="1"/>
  <c r="X402" i="4" a="1"/>
  <c r="X402" i="4" s="1"/>
  <c r="Y402" i="4" a="1"/>
  <c r="Y402" i="4" s="1"/>
  <c r="Z402" i="4" a="1"/>
  <c r="Z402" i="4" s="1"/>
  <c r="U403" i="4" a="1"/>
  <c r="U403" i="4" s="1"/>
  <c r="V403" i="4" a="1"/>
  <c r="V403" i="4" s="1"/>
  <c r="W403" i="4" a="1"/>
  <c r="W403" i="4" s="1"/>
  <c r="X403" i="4" a="1"/>
  <c r="X403" i="4" s="1"/>
  <c r="Y403" i="4" a="1"/>
  <c r="Y403" i="4" s="1"/>
  <c r="Z403" i="4" a="1"/>
  <c r="Z403" i="4" s="1"/>
  <c r="U404" i="4" a="1"/>
  <c r="U404" i="4" s="1"/>
  <c r="V404" i="4" a="1"/>
  <c r="V404" i="4" s="1"/>
  <c r="W404" i="4" a="1"/>
  <c r="W404" i="4" s="1"/>
  <c r="X404" i="4" a="1"/>
  <c r="X404" i="4" s="1"/>
  <c r="Y404" i="4" a="1"/>
  <c r="Y404" i="4" s="1"/>
  <c r="Z404" i="4" a="1"/>
  <c r="Z404" i="4" s="1"/>
  <c r="U405" i="4" a="1"/>
  <c r="U405" i="4" s="1"/>
  <c r="V405" i="4" a="1"/>
  <c r="V405" i="4" s="1"/>
  <c r="W405" i="4" a="1"/>
  <c r="W405" i="4" s="1"/>
  <c r="X405" i="4" a="1"/>
  <c r="X405" i="4" s="1"/>
  <c r="Y405" i="4" a="1"/>
  <c r="Y405" i="4" s="1"/>
  <c r="Z405" i="4" a="1"/>
  <c r="Z405" i="4" s="1"/>
  <c r="U406" i="4" a="1"/>
  <c r="U406" i="4" s="1"/>
  <c r="V406" i="4" a="1"/>
  <c r="V406" i="4" s="1"/>
  <c r="W406" i="4" a="1"/>
  <c r="W406" i="4" s="1"/>
  <c r="X406" i="4" a="1"/>
  <c r="X406" i="4" s="1"/>
  <c r="Y406" i="4" a="1"/>
  <c r="Y406" i="4" s="1"/>
  <c r="Z406" i="4" a="1"/>
  <c r="Z406" i="4" s="1"/>
  <c r="U407" i="4" a="1"/>
  <c r="U407" i="4" s="1"/>
  <c r="V407" i="4" a="1"/>
  <c r="V407" i="4" s="1"/>
  <c r="W407" i="4" a="1"/>
  <c r="W407" i="4" s="1"/>
  <c r="X407" i="4" a="1"/>
  <c r="X407" i="4" s="1"/>
  <c r="Y407" i="4" a="1"/>
  <c r="Y407" i="4" s="1"/>
  <c r="Z407" i="4" a="1"/>
  <c r="Z407" i="4" s="1"/>
  <c r="U408" i="4" a="1"/>
  <c r="U408" i="4" s="1"/>
  <c r="V408" i="4" a="1"/>
  <c r="V408" i="4" s="1"/>
  <c r="W408" i="4" a="1"/>
  <c r="W408" i="4" s="1"/>
  <c r="X408" i="4" a="1"/>
  <c r="X408" i="4" s="1"/>
  <c r="Y408" i="4" a="1"/>
  <c r="Y408" i="4" s="1"/>
  <c r="Z408" i="4" a="1"/>
  <c r="Z408" i="4" s="1"/>
  <c r="U409" i="4" a="1"/>
  <c r="U409" i="4" s="1"/>
  <c r="V409" i="4" a="1"/>
  <c r="V409" i="4" s="1"/>
  <c r="W409" i="4" a="1"/>
  <c r="W409" i="4" s="1"/>
  <c r="X409" i="4" a="1"/>
  <c r="X409" i="4" s="1"/>
  <c r="Y409" i="4" a="1"/>
  <c r="Y409" i="4" s="1"/>
  <c r="Z409" i="4" a="1"/>
  <c r="Z409" i="4" s="1"/>
  <c r="U410" i="4" a="1"/>
  <c r="U410" i="4" s="1"/>
  <c r="V410" i="4" a="1"/>
  <c r="V410" i="4" s="1"/>
  <c r="W410" i="4" a="1"/>
  <c r="W410" i="4" s="1"/>
  <c r="X410" i="4" a="1"/>
  <c r="X410" i="4" s="1"/>
  <c r="Y410" i="4" a="1"/>
  <c r="Y410" i="4" s="1"/>
  <c r="Z410" i="4" a="1"/>
  <c r="Z410" i="4" s="1"/>
  <c r="U411" i="4" a="1"/>
  <c r="U411" i="4" s="1"/>
  <c r="V411" i="4" a="1"/>
  <c r="V411" i="4" s="1"/>
  <c r="W411" i="4" a="1"/>
  <c r="W411" i="4" s="1"/>
  <c r="X411" i="4" a="1"/>
  <c r="X411" i="4" s="1"/>
  <c r="Y411" i="4" a="1"/>
  <c r="Y411" i="4" s="1"/>
  <c r="Z411" i="4" a="1"/>
  <c r="Z411" i="4" s="1"/>
  <c r="U412" i="4" a="1"/>
  <c r="U412" i="4" s="1"/>
  <c r="V412" i="4" a="1"/>
  <c r="V412" i="4" s="1"/>
  <c r="W412" i="4" a="1"/>
  <c r="W412" i="4" s="1"/>
  <c r="X412" i="4" a="1"/>
  <c r="X412" i="4" s="1"/>
  <c r="Y412" i="4" a="1"/>
  <c r="Y412" i="4" s="1"/>
  <c r="Z412" i="4" a="1"/>
  <c r="Z412" i="4" s="1"/>
  <c r="U413" i="4" a="1"/>
  <c r="U413" i="4" s="1"/>
  <c r="V413" i="4" a="1"/>
  <c r="V413" i="4" s="1"/>
  <c r="W413" i="4" a="1"/>
  <c r="W413" i="4" s="1"/>
  <c r="X413" i="4" a="1"/>
  <c r="X413" i="4" s="1"/>
  <c r="Y413" i="4" a="1"/>
  <c r="Y413" i="4" s="1"/>
  <c r="Z413" i="4" a="1"/>
  <c r="Z413" i="4" s="1"/>
  <c r="U414" i="4" a="1"/>
  <c r="U414" i="4" s="1"/>
  <c r="V414" i="4" a="1"/>
  <c r="V414" i="4" s="1"/>
  <c r="W414" i="4" a="1"/>
  <c r="W414" i="4" s="1"/>
  <c r="X414" i="4" a="1"/>
  <c r="X414" i="4" s="1"/>
  <c r="Y414" i="4" a="1"/>
  <c r="Y414" i="4" s="1"/>
  <c r="Z414" i="4" a="1"/>
  <c r="Z414" i="4" s="1"/>
  <c r="U415" i="4" a="1"/>
  <c r="U415" i="4" s="1"/>
  <c r="V415" i="4" a="1"/>
  <c r="V415" i="4" s="1"/>
  <c r="W415" i="4" a="1"/>
  <c r="W415" i="4" s="1"/>
  <c r="X415" i="4" a="1"/>
  <c r="X415" i="4" s="1"/>
  <c r="Y415" i="4" a="1"/>
  <c r="Y415" i="4" s="1"/>
  <c r="Z415" i="4" a="1"/>
  <c r="Z415" i="4" s="1"/>
  <c r="U416" i="4" a="1"/>
  <c r="U416" i="4" s="1"/>
  <c r="V416" i="4" a="1"/>
  <c r="V416" i="4" s="1"/>
  <c r="W416" i="4" a="1"/>
  <c r="W416" i="4" s="1"/>
  <c r="X416" i="4" a="1"/>
  <c r="X416" i="4" s="1"/>
  <c r="Y416" i="4" a="1"/>
  <c r="Y416" i="4" s="1"/>
  <c r="Z416" i="4" a="1"/>
  <c r="Z416" i="4" s="1"/>
  <c r="U417" i="4" a="1"/>
  <c r="U417" i="4" s="1"/>
  <c r="V417" i="4" a="1"/>
  <c r="V417" i="4" s="1"/>
  <c r="W417" i="4" a="1"/>
  <c r="W417" i="4" s="1"/>
  <c r="X417" i="4" a="1"/>
  <c r="X417" i="4" s="1"/>
  <c r="Y417" i="4" a="1"/>
  <c r="Y417" i="4" s="1"/>
  <c r="Z417" i="4" a="1"/>
  <c r="Z417" i="4" s="1"/>
  <c r="U418" i="4" a="1"/>
  <c r="U418" i="4" s="1"/>
  <c r="V418" i="4" a="1"/>
  <c r="V418" i="4" s="1"/>
  <c r="W418" i="4" a="1"/>
  <c r="W418" i="4" s="1"/>
  <c r="X418" i="4" a="1"/>
  <c r="X418" i="4" s="1"/>
  <c r="Y418" i="4" a="1"/>
  <c r="Y418" i="4" s="1"/>
  <c r="Z418" i="4" a="1"/>
  <c r="Z418" i="4" s="1"/>
  <c r="U419" i="4" a="1"/>
  <c r="U419" i="4" s="1"/>
  <c r="V419" i="4" a="1"/>
  <c r="V419" i="4" s="1"/>
  <c r="W419" i="4" a="1"/>
  <c r="W419" i="4" s="1"/>
  <c r="X419" i="4" a="1"/>
  <c r="X419" i="4" s="1"/>
  <c r="Y419" i="4" a="1"/>
  <c r="Y419" i="4" s="1"/>
  <c r="Z419" i="4" a="1"/>
  <c r="Z419" i="4" s="1"/>
  <c r="U420" i="4" a="1"/>
  <c r="U420" i="4" s="1"/>
  <c r="V420" i="4" a="1"/>
  <c r="V420" i="4" s="1"/>
  <c r="W420" i="4" a="1"/>
  <c r="W420" i="4" s="1"/>
  <c r="X420" i="4" a="1"/>
  <c r="X420" i="4" s="1"/>
  <c r="Y420" i="4" a="1"/>
  <c r="Y420" i="4" s="1"/>
  <c r="Z420" i="4" a="1"/>
  <c r="Z420" i="4" s="1"/>
  <c r="U421" i="4" a="1"/>
  <c r="U421" i="4" s="1"/>
  <c r="V421" i="4" a="1"/>
  <c r="V421" i="4" s="1"/>
  <c r="W421" i="4" a="1"/>
  <c r="W421" i="4" s="1"/>
  <c r="X421" i="4" a="1"/>
  <c r="X421" i="4" s="1"/>
  <c r="Y421" i="4" a="1"/>
  <c r="Y421" i="4" s="1"/>
  <c r="Z421" i="4" a="1"/>
  <c r="Z421" i="4" s="1"/>
  <c r="U422" i="4" a="1"/>
  <c r="U422" i="4" s="1"/>
  <c r="V422" i="4" a="1"/>
  <c r="V422" i="4" s="1"/>
  <c r="W422" i="4" a="1"/>
  <c r="W422" i="4" s="1"/>
  <c r="X422" i="4" a="1"/>
  <c r="X422" i="4" s="1"/>
  <c r="Y422" i="4" a="1"/>
  <c r="Y422" i="4" s="1"/>
  <c r="Z422" i="4" a="1"/>
  <c r="Z422" i="4" s="1"/>
  <c r="U423" i="4" a="1"/>
  <c r="U423" i="4" s="1"/>
  <c r="V423" i="4" a="1"/>
  <c r="V423" i="4" s="1"/>
  <c r="W423" i="4" a="1"/>
  <c r="W423" i="4" s="1"/>
  <c r="X423" i="4" a="1"/>
  <c r="X423" i="4" s="1"/>
  <c r="Y423" i="4" a="1"/>
  <c r="Y423" i="4" s="1"/>
  <c r="Z423" i="4" a="1"/>
  <c r="Z423" i="4" s="1"/>
  <c r="U424" i="4" a="1"/>
  <c r="U424" i="4" s="1"/>
  <c r="V424" i="4" a="1"/>
  <c r="V424" i="4" s="1"/>
  <c r="W424" i="4" a="1"/>
  <c r="W424" i="4" s="1"/>
  <c r="X424" i="4" a="1"/>
  <c r="X424" i="4" s="1"/>
  <c r="Y424" i="4" a="1"/>
  <c r="Y424" i="4" s="1"/>
  <c r="Z424" i="4" a="1"/>
  <c r="Z424" i="4" s="1"/>
  <c r="U425" i="4" a="1"/>
  <c r="U425" i="4" s="1"/>
  <c r="V425" i="4" a="1"/>
  <c r="V425" i="4" s="1"/>
  <c r="W425" i="4" a="1"/>
  <c r="W425" i="4" s="1"/>
  <c r="X425" i="4" a="1"/>
  <c r="X425" i="4" s="1"/>
  <c r="Y425" i="4" a="1"/>
  <c r="Y425" i="4" s="1"/>
  <c r="Z425" i="4" a="1"/>
  <c r="Z425" i="4" s="1"/>
  <c r="U426" i="4" a="1"/>
  <c r="U426" i="4" s="1"/>
  <c r="V426" i="4" a="1"/>
  <c r="V426" i="4" s="1"/>
  <c r="W426" i="4" a="1"/>
  <c r="W426" i="4" s="1"/>
  <c r="X426" i="4" a="1"/>
  <c r="X426" i="4" s="1"/>
  <c r="Y426" i="4" a="1"/>
  <c r="Y426" i="4" s="1"/>
  <c r="Z426" i="4" a="1"/>
  <c r="Z426" i="4" s="1"/>
  <c r="U427" i="4" a="1"/>
  <c r="U427" i="4" s="1"/>
  <c r="V427" i="4" a="1"/>
  <c r="V427" i="4" s="1"/>
  <c r="W427" i="4" a="1"/>
  <c r="W427" i="4" s="1"/>
  <c r="X427" i="4" a="1"/>
  <c r="X427" i="4" s="1"/>
  <c r="Y427" i="4" a="1"/>
  <c r="Y427" i="4" s="1"/>
  <c r="Z427" i="4" a="1"/>
  <c r="Z427" i="4" s="1"/>
  <c r="U428" i="4" a="1"/>
  <c r="U428" i="4" s="1"/>
  <c r="V428" i="4" a="1"/>
  <c r="V428" i="4" s="1"/>
  <c r="W428" i="4" a="1"/>
  <c r="W428" i="4" s="1"/>
  <c r="X428" i="4" a="1"/>
  <c r="X428" i="4" s="1"/>
  <c r="Y428" i="4" a="1"/>
  <c r="Y428" i="4" s="1"/>
  <c r="Z428" i="4" a="1"/>
  <c r="Z428" i="4" s="1"/>
  <c r="U429" i="4" a="1"/>
  <c r="U429" i="4" s="1"/>
  <c r="V429" i="4" a="1"/>
  <c r="V429" i="4" s="1"/>
  <c r="W429" i="4" a="1"/>
  <c r="W429" i="4" s="1"/>
  <c r="X429" i="4" a="1"/>
  <c r="X429" i="4" s="1"/>
  <c r="Y429" i="4" a="1"/>
  <c r="Y429" i="4" s="1"/>
  <c r="Z429" i="4" a="1"/>
  <c r="Z429" i="4" s="1"/>
  <c r="U430" i="4" a="1"/>
  <c r="U430" i="4" s="1"/>
  <c r="V430" i="4" a="1"/>
  <c r="V430" i="4" s="1"/>
  <c r="W430" i="4" a="1"/>
  <c r="W430" i="4" s="1"/>
  <c r="X430" i="4" a="1"/>
  <c r="X430" i="4" s="1"/>
  <c r="Y430" i="4" a="1"/>
  <c r="Y430" i="4" s="1"/>
  <c r="Z430" i="4" a="1"/>
  <c r="Z430" i="4" s="1"/>
  <c r="U431" i="4" a="1"/>
  <c r="U431" i="4" s="1"/>
  <c r="V431" i="4" a="1"/>
  <c r="V431" i="4" s="1"/>
  <c r="W431" i="4" a="1"/>
  <c r="W431" i="4" s="1"/>
  <c r="X431" i="4" a="1"/>
  <c r="X431" i="4" s="1"/>
  <c r="Y431" i="4" a="1"/>
  <c r="Y431" i="4" s="1"/>
  <c r="Z431" i="4" a="1"/>
  <c r="Z431" i="4" s="1"/>
  <c r="U432" i="4" a="1"/>
  <c r="U432" i="4" s="1"/>
  <c r="V432" i="4" a="1"/>
  <c r="V432" i="4" s="1"/>
  <c r="W432" i="4" a="1"/>
  <c r="W432" i="4" s="1"/>
  <c r="X432" i="4" a="1"/>
  <c r="X432" i="4" s="1"/>
  <c r="Y432" i="4" a="1"/>
  <c r="Y432" i="4" s="1"/>
  <c r="Z432" i="4" a="1"/>
  <c r="Z432" i="4" s="1"/>
  <c r="U433" i="4" a="1"/>
  <c r="U433" i="4" s="1"/>
  <c r="V433" i="4" a="1"/>
  <c r="V433" i="4" s="1"/>
  <c r="W433" i="4" a="1"/>
  <c r="W433" i="4" s="1"/>
  <c r="X433" i="4" a="1"/>
  <c r="X433" i="4" s="1"/>
  <c r="Y433" i="4" a="1"/>
  <c r="Y433" i="4" s="1"/>
  <c r="Z433" i="4" a="1"/>
  <c r="Z433" i="4" s="1"/>
  <c r="U434" i="4" a="1"/>
  <c r="U434" i="4" s="1"/>
  <c r="V434" i="4" a="1"/>
  <c r="V434" i="4" s="1"/>
  <c r="W434" i="4" a="1"/>
  <c r="W434" i="4" s="1"/>
  <c r="X434" i="4" a="1"/>
  <c r="X434" i="4" s="1"/>
  <c r="Y434" i="4" a="1"/>
  <c r="Y434" i="4" s="1"/>
  <c r="Z434" i="4" a="1"/>
  <c r="Z434" i="4" s="1"/>
  <c r="U435" i="4" a="1"/>
  <c r="U435" i="4" s="1"/>
  <c r="V435" i="4" a="1"/>
  <c r="V435" i="4" s="1"/>
  <c r="W435" i="4" a="1"/>
  <c r="W435" i="4" s="1"/>
  <c r="X435" i="4" a="1"/>
  <c r="X435" i="4" s="1"/>
  <c r="Y435" i="4" a="1"/>
  <c r="Y435" i="4" s="1"/>
  <c r="Z435" i="4" a="1"/>
  <c r="Z435" i="4" s="1"/>
  <c r="U436" i="4" a="1"/>
  <c r="U436" i="4" s="1"/>
  <c r="V436" i="4" a="1"/>
  <c r="V436" i="4" s="1"/>
  <c r="W436" i="4" a="1"/>
  <c r="W436" i="4" s="1"/>
  <c r="X436" i="4" a="1"/>
  <c r="X436" i="4" s="1"/>
  <c r="Y436" i="4" a="1"/>
  <c r="Y436" i="4" s="1"/>
  <c r="Z436" i="4" a="1"/>
  <c r="Z436" i="4" s="1"/>
  <c r="U437" i="4" a="1"/>
  <c r="U437" i="4" s="1"/>
  <c r="V437" i="4" a="1"/>
  <c r="V437" i="4" s="1"/>
  <c r="W437" i="4" a="1"/>
  <c r="W437" i="4" s="1"/>
  <c r="X437" i="4" a="1"/>
  <c r="X437" i="4" s="1"/>
  <c r="Y437" i="4" a="1"/>
  <c r="Y437" i="4" s="1"/>
  <c r="Z437" i="4" a="1"/>
  <c r="Z437" i="4" s="1"/>
  <c r="U438" i="4" a="1"/>
  <c r="U438" i="4" s="1"/>
  <c r="V438" i="4" a="1"/>
  <c r="V438" i="4" s="1"/>
  <c r="W438" i="4" a="1"/>
  <c r="W438" i="4" s="1"/>
  <c r="X438" i="4" a="1"/>
  <c r="X438" i="4" s="1"/>
  <c r="Y438" i="4" a="1"/>
  <c r="Y438" i="4" s="1"/>
  <c r="Z438" i="4" a="1"/>
  <c r="Z438" i="4" s="1"/>
  <c r="U439" i="4" a="1"/>
  <c r="U439" i="4" s="1"/>
  <c r="V439" i="4" a="1"/>
  <c r="V439" i="4" s="1"/>
  <c r="W439" i="4" a="1"/>
  <c r="W439" i="4" s="1"/>
  <c r="X439" i="4" a="1"/>
  <c r="X439" i="4" s="1"/>
  <c r="Y439" i="4" a="1"/>
  <c r="Y439" i="4" s="1"/>
  <c r="Z439" i="4" a="1"/>
  <c r="Z439" i="4" s="1"/>
  <c r="U440" i="4" a="1"/>
  <c r="U440" i="4" s="1"/>
  <c r="V440" i="4" a="1"/>
  <c r="V440" i="4" s="1"/>
  <c r="W440" i="4" a="1"/>
  <c r="W440" i="4" s="1"/>
  <c r="X440" i="4" a="1"/>
  <c r="X440" i="4" s="1"/>
  <c r="Y440" i="4" a="1"/>
  <c r="Y440" i="4" s="1"/>
  <c r="Z440" i="4" a="1"/>
  <c r="Z440" i="4" s="1"/>
  <c r="U441" i="4" a="1"/>
  <c r="U441" i="4" s="1"/>
  <c r="V441" i="4" a="1"/>
  <c r="V441" i="4" s="1"/>
  <c r="W441" i="4" a="1"/>
  <c r="W441" i="4" s="1"/>
  <c r="X441" i="4" a="1"/>
  <c r="X441" i="4" s="1"/>
  <c r="Y441" i="4" a="1"/>
  <c r="Y441" i="4" s="1"/>
  <c r="Z441" i="4" a="1"/>
  <c r="Z441" i="4" s="1"/>
  <c r="U442" i="4" a="1"/>
  <c r="U442" i="4" s="1"/>
  <c r="V442" i="4" a="1"/>
  <c r="V442" i="4" s="1"/>
  <c r="W442" i="4" a="1"/>
  <c r="W442" i="4" s="1"/>
  <c r="X442" i="4" a="1"/>
  <c r="X442" i="4" s="1"/>
  <c r="Y442" i="4" a="1"/>
  <c r="Y442" i="4" s="1"/>
  <c r="Z442" i="4" a="1"/>
  <c r="Z442" i="4" s="1"/>
  <c r="U443" i="4" a="1"/>
  <c r="U443" i="4" s="1"/>
  <c r="V443" i="4" a="1"/>
  <c r="V443" i="4" s="1"/>
  <c r="W443" i="4" a="1"/>
  <c r="W443" i="4" s="1"/>
  <c r="X443" i="4" a="1"/>
  <c r="X443" i="4" s="1"/>
  <c r="Y443" i="4" a="1"/>
  <c r="Y443" i="4" s="1"/>
  <c r="Z443" i="4" a="1"/>
  <c r="Z443" i="4" s="1"/>
  <c r="U444" i="4" a="1"/>
  <c r="U444" i="4" s="1"/>
  <c r="V444" i="4" a="1"/>
  <c r="V444" i="4" s="1"/>
  <c r="W444" i="4" a="1"/>
  <c r="W444" i="4" s="1"/>
  <c r="X444" i="4" a="1"/>
  <c r="X444" i="4" s="1"/>
  <c r="Y444" i="4" a="1"/>
  <c r="Y444" i="4" s="1"/>
  <c r="Z444" i="4" a="1"/>
  <c r="Z444" i="4" s="1"/>
  <c r="U445" i="4" a="1"/>
  <c r="U445" i="4" s="1"/>
  <c r="V445" i="4" a="1"/>
  <c r="V445" i="4" s="1"/>
  <c r="W445" i="4" a="1"/>
  <c r="W445" i="4" s="1"/>
  <c r="X445" i="4" a="1"/>
  <c r="X445" i="4" s="1"/>
  <c r="Y445" i="4" a="1"/>
  <c r="Y445" i="4" s="1"/>
  <c r="Z445" i="4" a="1"/>
  <c r="Z445" i="4" s="1"/>
  <c r="U446" i="4" a="1"/>
  <c r="U446" i="4" s="1"/>
  <c r="V446" i="4" a="1"/>
  <c r="V446" i="4" s="1"/>
  <c r="W446" i="4" a="1"/>
  <c r="W446" i="4" s="1"/>
  <c r="X446" i="4" a="1"/>
  <c r="X446" i="4" s="1"/>
  <c r="Y446" i="4" a="1"/>
  <c r="Y446" i="4" s="1"/>
  <c r="Z446" i="4" a="1"/>
  <c r="Z446" i="4" s="1"/>
  <c r="U447" i="4" a="1"/>
  <c r="U447" i="4" s="1"/>
  <c r="V447" i="4" a="1"/>
  <c r="V447" i="4" s="1"/>
  <c r="W447" i="4" a="1"/>
  <c r="W447" i="4" s="1"/>
  <c r="X447" i="4" a="1"/>
  <c r="X447" i="4" s="1"/>
  <c r="Y447" i="4" a="1"/>
  <c r="Y447" i="4" s="1"/>
  <c r="Z447" i="4" a="1"/>
  <c r="Z447" i="4" s="1"/>
  <c r="U448" i="4" a="1"/>
  <c r="U448" i="4" s="1"/>
  <c r="V448" i="4" a="1"/>
  <c r="V448" i="4" s="1"/>
  <c r="W448" i="4" a="1"/>
  <c r="W448" i="4" s="1"/>
  <c r="X448" i="4" a="1"/>
  <c r="X448" i="4" s="1"/>
  <c r="Y448" i="4" a="1"/>
  <c r="Y448" i="4" s="1"/>
  <c r="Z448" i="4" a="1"/>
  <c r="Z448" i="4" s="1"/>
  <c r="U449" i="4" a="1"/>
  <c r="U449" i="4" s="1"/>
  <c r="V449" i="4" a="1"/>
  <c r="V449" i="4" s="1"/>
  <c r="W449" i="4" a="1"/>
  <c r="W449" i="4" s="1"/>
  <c r="X449" i="4" a="1"/>
  <c r="X449" i="4" s="1"/>
  <c r="Y449" i="4" a="1"/>
  <c r="Y449" i="4" s="1"/>
  <c r="Z449" i="4" a="1"/>
  <c r="Z449" i="4" s="1"/>
  <c r="U450" i="4" a="1"/>
  <c r="U450" i="4" s="1"/>
  <c r="V450" i="4" a="1"/>
  <c r="V450" i="4" s="1"/>
  <c r="W450" i="4" a="1"/>
  <c r="W450" i="4" s="1"/>
  <c r="X450" i="4" a="1"/>
  <c r="X450" i="4" s="1"/>
  <c r="Y450" i="4" a="1"/>
  <c r="Y450" i="4" s="1"/>
  <c r="Z450" i="4" a="1"/>
  <c r="Z450" i="4" s="1"/>
  <c r="U451" i="4" a="1"/>
  <c r="U451" i="4" s="1"/>
  <c r="V451" i="4" a="1"/>
  <c r="V451" i="4" s="1"/>
  <c r="W451" i="4" a="1"/>
  <c r="W451" i="4" s="1"/>
  <c r="X451" i="4" a="1"/>
  <c r="X451" i="4" s="1"/>
  <c r="Y451" i="4" a="1"/>
  <c r="Y451" i="4" s="1"/>
  <c r="Z451" i="4" a="1"/>
  <c r="Z451" i="4" s="1"/>
  <c r="U452" i="4" a="1"/>
  <c r="U452" i="4" s="1"/>
  <c r="V452" i="4" a="1"/>
  <c r="V452" i="4" s="1"/>
  <c r="W452" i="4" a="1"/>
  <c r="W452" i="4" s="1"/>
  <c r="X452" i="4" a="1"/>
  <c r="X452" i="4" s="1"/>
  <c r="Y452" i="4" a="1"/>
  <c r="Y452" i="4" s="1"/>
  <c r="Z452" i="4" a="1"/>
  <c r="Z452" i="4" s="1"/>
  <c r="U453" i="4" a="1"/>
  <c r="U453" i="4" s="1"/>
  <c r="V453" i="4" a="1"/>
  <c r="V453" i="4" s="1"/>
  <c r="W453" i="4" a="1"/>
  <c r="W453" i="4" s="1"/>
  <c r="X453" i="4" a="1"/>
  <c r="X453" i="4" s="1"/>
  <c r="Y453" i="4" a="1"/>
  <c r="Y453" i="4" s="1"/>
  <c r="Z453" i="4" a="1"/>
  <c r="Z453" i="4" s="1"/>
  <c r="U454" i="4" a="1"/>
  <c r="U454" i="4" s="1"/>
  <c r="V454" i="4" a="1"/>
  <c r="V454" i="4" s="1"/>
  <c r="W454" i="4" a="1"/>
  <c r="W454" i="4" s="1"/>
  <c r="X454" i="4" a="1"/>
  <c r="X454" i="4" s="1"/>
  <c r="Y454" i="4" a="1"/>
  <c r="Y454" i="4" s="1"/>
  <c r="Z454" i="4" a="1"/>
  <c r="Z454" i="4" s="1"/>
  <c r="U455" i="4" a="1"/>
  <c r="U455" i="4" s="1"/>
  <c r="V455" i="4" a="1"/>
  <c r="V455" i="4" s="1"/>
  <c r="W455" i="4" a="1"/>
  <c r="W455" i="4" s="1"/>
  <c r="X455" i="4" a="1"/>
  <c r="X455" i="4" s="1"/>
  <c r="Y455" i="4" a="1"/>
  <c r="Y455" i="4" s="1"/>
  <c r="Z455" i="4" a="1"/>
  <c r="Z455" i="4" s="1"/>
  <c r="U456" i="4" a="1"/>
  <c r="U456" i="4" s="1"/>
  <c r="V456" i="4" a="1"/>
  <c r="V456" i="4" s="1"/>
  <c r="W456" i="4" a="1"/>
  <c r="W456" i="4" s="1"/>
  <c r="X456" i="4" a="1"/>
  <c r="X456" i="4" s="1"/>
  <c r="Y456" i="4" a="1"/>
  <c r="Y456" i="4" s="1"/>
  <c r="Z456" i="4" a="1"/>
  <c r="Z456" i="4" s="1"/>
  <c r="U457" i="4" a="1"/>
  <c r="U457" i="4" s="1"/>
  <c r="V457" i="4" a="1"/>
  <c r="V457" i="4" s="1"/>
  <c r="W457" i="4" a="1"/>
  <c r="W457" i="4" s="1"/>
  <c r="X457" i="4" a="1"/>
  <c r="X457" i="4" s="1"/>
  <c r="Y457" i="4" a="1"/>
  <c r="Y457" i="4" s="1"/>
  <c r="Z457" i="4" a="1"/>
  <c r="Z457" i="4" s="1"/>
  <c r="U458" i="4" a="1"/>
  <c r="U458" i="4" s="1"/>
  <c r="V458" i="4" a="1"/>
  <c r="V458" i="4" s="1"/>
  <c r="W458" i="4" a="1"/>
  <c r="W458" i="4" s="1"/>
  <c r="X458" i="4" a="1"/>
  <c r="X458" i="4" s="1"/>
  <c r="Y458" i="4" a="1"/>
  <c r="Y458" i="4" s="1"/>
  <c r="Z458" i="4" a="1"/>
  <c r="Z458" i="4" s="1"/>
  <c r="U459" i="4" a="1"/>
  <c r="U459" i="4" s="1"/>
  <c r="V459" i="4" a="1"/>
  <c r="V459" i="4" s="1"/>
  <c r="W459" i="4" a="1"/>
  <c r="W459" i="4" s="1"/>
  <c r="X459" i="4" a="1"/>
  <c r="X459" i="4" s="1"/>
  <c r="Y459" i="4" a="1"/>
  <c r="Y459" i="4" s="1"/>
  <c r="Z459" i="4" a="1"/>
  <c r="Z459" i="4" s="1"/>
  <c r="U460" i="4" a="1"/>
  <c r="U460" i="4" s="1"/>
  <c r="V460" i="4" a="1"/>
  <c r="V460" i="4" s="1"/>
  <c r="W460" i="4" a="1"/>
  <c r="W460" i="4" s="1"/>
  <c r="X460" i="4" a="1"/>
  <c r="X460" i="4" s="1"/>
  <c r="Y460" i="4" a="1"/>
  <c r="Y460" i="4" s="1"/>
  <c r="Z460" i="4" a="1"/>
  <c r="Z460" i="4" s="1"/>
  <c r="U461" i="4" a="1"/>
  <c r="U461" i="4" s="1"/>
  <c r="V461" i="4" a="1"/>
  <c r="V461" i="4" s="1"/>
  <c r="W461" i="4" a="1"/>
  <c r="W461" i="4" s="1"/>
  <c r="X461" i="4" a="1"/>
  <c r="X461" i="4" s="1"/>
  <c r="Y461" i="4" a="1"/>
  <c r="Y461" i="4" s="1"/>
  <c r="Z461" i="4" a="1"/>
  <c r="Z461" i="4" s="1"/>
  <c r="U462" i="4" a="1"/>
  <c r="U462" i="4" s="1"/>
  <c r="V462" i="4" a="1"/>
  <c r="V462" i="4" s="1"/>
  <c r="W462" i="4" a="1"/>
  <c r="W462" i="4" s="1"/>
  <c r="X462" i="4" a="1"/>
  <c r="X462" i="4" s="1"/>
  <c r="Y462" i="4" a="1"/>
  <c r="Y462" i="4" s="1"/>
  <c r="Z462" i="4" a="1"/>
  <c r="Z462" i="4" s="1"/>
  <c r="U463" i="4" a="1"/>
  <c r="U463" i="4" s="1"/>
  <c r="V463" i="4" a="1"/>
  <c r="V463" i="4" s="1"/>
  <c r="W463" i="4" a="1"/>
  <c r="W463" i="4" s="1"/>
  <c r="X463" i="4" a="1"/>
  <c r="X463" i="4" s="1"/>
  <c r="Y463" i="4" a="1"/>
  <c r="Y463" i="4" s="1"/>
  <c r="Z463" i="4" a="1"/>
  <c r="Z463" i="4" s="1"/>
  <c r="U464" i="4" a="1"/>
  <c r="U464" i="4" s="1"/>
  <c r="V464" i="4" a="1"/>
  <c r="V464" i="4" s="1"/>
  <c r="W464" i="4" a="1"/>
  <c r="W464" i="4" s="1"/>
  <c r="X464" i="4" a="1"/>
  <c r="X464" i="4" s="1"/>
  <c r="Y464" i="4" a="1"/>
  <c r="Y464" i="4" s="1"/>
  <c r="Z464" i="4" a="1"/>
  <c r="Z464" i="4" s="1"/>
  <c r="U465" i="4" a="1"/>
  <c r="U465" i="4" s="1"/>
  <c r="V465" i="4" a="1"/>
  <c r="V465" i="4" s="1"/>
  <c r="W465" i="4" a="1"/>
  <c r="W465" i="4" s="1"/>
  <c r="X465" i="4" a="1"/>
  <c r="X465" i="4" s="1"/>
  <c r="Y465" i="4" a="1"/>
  <c r="Y465" i="4" s="1"/>
  <c r="Z465" i="4" a="1"/>
  <c r="Z465" i="4" s="1"/>
  <c r="U466" i="4" a="1"/>
  <c r="U466" i="4" s="1"/>
  <c r="V466" i="4" a="1"/>
  <c r="V466" i="4" s="1"/>
  <c r="W466" i="4" a="1"/>
  <c r="W466" i="4" s="1"/>
  <c r="X466" i="4" a="1"/>
  <c r="X466" i="4" s="1"/>
  <c r="Y466" i="4" a="1"/>
  <c r="Y466" i="4" s="1"/>
  <c r="Z466" i="4" a="1"/>
  <c r="Z466" i="4" s="1"/>
  <c r="U467" i="4" a="1"/>
  <c r="U467" i="4" s="1"/>
  <c r="V467" i="4" a="1"/>
  <c r="V467" i="4" s="1"/>
  <c r="W467" i="4" a="1"/>
  <c r="W467" i="4" s="1"/>
  <c r="X467" i="4" a="1"/>
  <c r="X467" i="4" s="1"/>
  <c r="Y467" i="4" a="1"/>
  <c r="Y467" i="4" s="1"/>
  <c r="Z467" i="4" a="1"/>
  <c r="Z467" i="4" s="1"/>
  <c r="U468" i="4" a="1"/>
  <c r="U468" i="4" s="1"/>
  <c r="V468" i="4" a="1"/>
  <c r="V468" i="4" s="1"/>
  <c r="W468" i="4" a="1"/>
  <c r="W468" i="4" s="1"/>
  <c r="X468" i="4" a="1"/>
  <c r="X468" i="4" s="1"/>
  <c r="Y468" i="4" a="1"/>
  <c r="Y468" i="4" s="1"/>
  <c r="Z468" i="4" a="1"/>
  <c r="Z468" i="4" s="1"/>
  <c r="U469" i="4" a="1"/>
  <c r="U469" i="4" s="1"/>
  <c r="V469" i="4" a="1"/>
  <c r="V469" i="4" s="1"/>
  <c r="W469" i="4" a="1"/>
  <c r="W469" i="4" s="1"/>
  <c r="X469" i="4" a="1"/>
  <c r="X469" i="4" s="1"/>
  <c r="Y469" i="4" a="1"/>
  <c r="Y469" i="4" s="1"/>
  <c r="Z469" i="4" a="1"/>
  <c r="Z469" i="4" s="1"/>
  <c r="U470" i="4" a="1"/>
  <c r="U470" i="4" s="1"/>
  <c r="V470" i="4" a="1"/>
  <c r="V470" i="4" s="1"/>
  <c r="W470" i="4" a="1"/>
  <c r="W470" i="4" s="1"/>
  <c r="X470" i="4" a="1"/>
  <c r="X470" i="4" s="1"/>
  <c r="Y470" i="4" a="1"/>
  <c r="Y470" i="4" s="1"/>
  <c r="Z470" i="4" a="1"/>
  <c r="Z470" i="4" s="1"/>
  <c r="U471" i="4" a="1"/>
  <c r="U471" i="4" s="1"/>
  <c r="V471" i="4" a="1"/>
  <c r="V471" i="4" s="1"/>
  <c r="W471" i="4" a="1"/>
  <c r="W471" i="4" s="1"/>
  <c r="X471" i="4" a="1"/>
  <c r="X471" i="4" s="1"/>
  <c r="Y471" i="4" a="1"/>
  <c r="Y471" i="4" s="1"/>
  <c r="Z471" i="4" a="1"/>
  <c r="Z471" i="4" s="1"/>
  <c r="U472" i="4" a="1"/>
  <c r="U472" i="4" s="1"/>
  <c r="V472" i="4" a="1"/>
  <c r="V472" i="4" s="1"/>
  <c r="W472" i="4" a="1"/>
  <c r="W472" i="4" s="1"/>
  <c r="X472" i="4" a="1"/>
  <c r="X472" i="4" s="1"/>
  <c r="Y472" i="4" a="1"/>
  <c r="Y472" i="4" s="1"/>
  <c r="Z472" i="4" a="1"/>
  <c r="Z472" i="4" s="1"/>
  <c r="U473" i="4" a="1"/>
  <c r="U473" i="4" s="1"/>
  <c r="V473" i="4" a="1"/>
  <c r="V473" i="4" s="1"/>
  <c r="W473" i="4" a="1"/>
  <c r="W473" i="4" s="1"/>
  <c r="X473" i="4" a="1"/>
  <c r="X473" i="4" s="1"/>
  <c r="Y473" i="4" a="1"/>
  <c r="Y473" i="4" s="1"/>
  <c r="Z473" i="4" a="1"/>
  <c r="Z473" i="4" s="1"/>
  <c r="U474" i="4" a="1"/>
  <c r="U474" i="4" s="1"/>
  <c r="V474" i="4" a="1"/>
  <c r="V474" i="4" s="1"/>
  <c r="W474" i="4" a="1"/>
  <c r="W474" i="4" s="1"/>
  <c r="X474" i="4" a="1"/>
  <c r="X474" i="4" s="1"/>
  <c r="Y474" i="4" a="1"/>
  <c r="Y474" i="4" s="1"/>
  <c r="Z474" i="4" a="1"/>
  <c r="Z474" i="4" s="1"/>
  <c r="U475" i="4" a="1"/>
  <c r="U475" i="4" s="1"/>
  <c r="V475" i="4" a="1"/>
  <c r="V475" i="4" s="1"/>
  <c r="W475" i="4" a="1"/>
  <c r="W475" i="4" s="1"/>
  <c r="X475" i="4" a="1"/>
  <c r="X475" i="4" s="1"/>
  <c r="Y475" i="4" a="1"/>
  <c r="Y475" i="4" s="1"/>
  <c r="Z475" i="4" a="1"/>
  <c r="Z475" i="4" s="1"/>
  <c r="U476" i="4" a="1"/>
  <c r="U476" i="4" s="1"/>
  <c r="V476" i="4" a="1"/>
  <c r="V476" i="4" s="1"/>
  <c r="W476" i="4" a="1"/>
  <c r="W476" i="4" s="1"/>
  <c r="X476" i="4" a="1"/>
  <c r="X476" i="4" s="1"/>
  <c r="Y476" i="4" a="1"/>
  <c r="Y476" i="4" s="1"/>
  <c r="Z476" i="4" a="1"/>
  <c r="Z476" i="4" s="1"/>
  <c r="U477" i="4" a="1"/>
  <c r="U477" i="4" s="1"/>
  <c r="V477" i="4" a="1"/>
  <c r="V477" i="4" s="1"/>
  <c r="W477" i="4" a="1"/>
  <c r="W477" i="4" s="1"/>
  <c r="X477" i="4" a="1"/>
  <c r="X477" i="4" s="1"/>
  <c r="Y477" i="4" a="1"/>
  <c r="Y477" i="4" s="1"/>
  <c r="Z477" i="4" a="1"/>
  <c r="Z477" i="4" s="1"/>
  <c r="U478" i="4" a="1"/>
  <c r="U478" i="4" s="1"/>
  <c r="V478" i="4" a="1"/>
  <c r="V478" i="4" s="1"/>
  <c r="W478" i="4" a="1"/>
  <c r="W478" i="4" s="1"/>
  <c r="X478" i="4" a="1"/>
  <c r="X478" i="4" s="1"/>
  <c r="Y478" i="4" a="1"/>
  <c r="Y478" i="4" s="1"/>
  <c r="Z478" i="4" a="1"/>
  <c r="Z478" i="4" s="1"/>
  <c r="U479" i="4" a="1"/>
  <c r="U479" i="4" s="1"/>
  <c r="V479" i="4" a="1"/>
  <c r="V479" i="4" s="1"/>
  <c r="W479" i="4" a="1"/>
  <c r="W479" i="4" s="1"/>
  <c r="X479" i="4" a="1"/>
  <c r="X479" i="4" s="1"/>
  <c r="Y479" i="4" a="1"/>
  <c r="Y479" i="4" s="1"/>
  <c r="Z479" i="4" a="1"/>
  <c r="Z479" i="4" s="1"/>
  <c r="U480" i="4" a="1"/>
  <c r="U480" i="4" s="1"/>
  <c r="V480" i="4" a="1"/>
  <c r="V480" i="4" s="1"/>
  <c r="W480" i="4" a="1"/>
  <c r="W480" i="4" s="1"/>
  <c r="X480" i="4" a="1"/>
  <c r="X480" i="4" s="1"/>
  <c r="Y480" i="4" a="1"/>
  <c r="Y480" i="4" s="1"/>
  <c r="Z480" i="4" a="1"/>
  <c r="Z480" i="4" s="1"/>
  <c r="U481" i="4" a="1"/>
  <c r="U481" i="4" s="1"/>
  <c r="V481" i="4" a="1"/>
  <c r="V481" i="4" s="1"/>
  <c r="W481" i="4" a="1"/>
  <c r="W481" i="4" s="1"/>
  <c r="X481" i="4" a="1"/>
  <c r="X481" i="4" s="1"/>
  <c r="Y481" i="4" a="1"/>
  <c r="Y481" i="4" s="1"/>
  <c r="Z481" i="4" a="1"/>
  <c r="Z481" i="4" s="1"/>
  <c r="U482" i="4" a="1"/>
  <c r="U482" i="4" s="1"/>
  <c r="V482" i="4" a="1"/>
  <c r="V482" i="4" s="1"/>
  <c r="W482" i="4" a="1"/>
  <c r="W482" i="4" s="1"/>
  <c r="X482" i="4" a="1"/>
  <c r="X482" i="4" s="1"/>
  <c r="Y482" i="4" a="1"/>
  <c r="Y482" i="4" s="1"/>
  <c r="Z482" i="4" a="1"/>
  <c r="Z482" i="4" s="1"/>
  <c r="U483" i="4" a="1"/>
  <c r="U483" i="4" s="1"/>
  <c r="V483" i="4" a="1"/>
  <c r="V483" i="4" s="1"/>
  <c r="W483" i="4" a="1"/>
  <c r="W483" i="4" s="1"/>
  <c r="X483" i="4" a="1"/>
  <c r="X483" i="4" s="1"/>
  <c r="Y483" i="4" a="1"/>
  <c r="Y483" i="4" s="1"/>
  <c r="Z483" i="4" a="1"/>
  <c r="Z483" i="4" s="1"/>
  <c r="U484" i="4" a="1"/>
  <c r="U484" i="4" s="1"/>
  <c r="V484" i="4" a="1"/>
  <c r="V484" i="4" s="1"/>
  <c r="W484" i="4" a="1"/>
  <c r="W484" i="4" s="1"/>
  <c r="X484" i="4" a="1"/>
  <c r="X484" i="4" s="1"/>
  <c r="Y484" i="4" a="1"/>
  <c r="Y484" i="4" s="1"/>
  <c r="Z484" i="4" a="1"/>
  <c r="Z484" i="4" s="1"/>
  <c r="U485" i="4" a="1"/>
  <c r="U485" i="4" s="1"/>
  <c r="V485" i="4" a="1"/>
  <c r="V485" i="4" s="1"/>
  <c r="W485" i="4" a="1"/>
  <c r="W485" i="4" s="1"/>
  <c r="X485" i="4" a="1"/>
  <c r="X485" i="4" s="1"/>
  <c r="Y485" i="4" a="1"/>
  <c r="Y485" i="4" s="1"/>
  <c r="Z485" i="4" a="1"/>
  <c r="Z485" i="4" s="1"/>
  <c r="U486" i="4" a="1"/>
  <c r="U486" i="4" s="1"/>
  <c r="V486" i="4" a="1"/>
  <c r="V486" i="4" s="1"/>
  <c r="W486" i="4" a="1"/>
  <c r="W486" i="4" s="1"/>
  <c r="X486" i="4" a="1"/>
  <c r="X486" i="4" s="1"/>
  <c r="Y486" i="4" a="1"/>
  <c r="Y486" i="4" s="1"/>
  <c r="Z486" i="4" a="1"/>
  <c r="Z486" i="4" s="1"/>
  <c r="U487" i="4" a="1"/>
  <c r="U487" i="4" s="1"/>
  <c r="V487" i="4" a="1"/>
  <c r="V487" i="4" s="1"/>
  <c r="W487" i="4" a="1"/>
  <c r="W487" i="4" s="1"/>
  <c r="X487" i="4" a="1"/>
  <c r="X487" i="4" s="1"/>
  <c r="Y487" i="4" a="1"/>
  <c r="Y487" i="4" s="1"/>
  <c r="Z487" i="4" a="1"/>
  <c r="Z487" i="4" s="1"/>
  <c r="U488" i="4" a="1"/>
  <c r="U488" i="4" s="1"/>
  <c r="V488" i="4" a="1"/>
  <c r="V488" i="4" s="1"/>
  <c r="W488" i="4" a="1"/>
  <c r="W488" i="4" s="1"/>
  <c r="X488" i="4" a="1"/>
  <c r="X488" i="4" s="1"/>
  <c r="Y488" i="4" a="1"/>
  <c r="Y488" i="4" s="1"/>
  <c r="Z488" i="4" a="1"/>
  <c r="Z488" i="4" s="1"/>
  <c r="U489" i="4" a="1"/>
  <c r="U489" i="4" s="1"/>
  <c r="V489" i="4" a="1"/>
  <c r="V489" i="4" s="1"/>
  <c r="W489" i="4" a="1"/>
  <c r="W489" i="4" s="1"/>
  <c r="X489" i="4" a="1"/>
  <c r="X489" i="4" s="1"/>
  <c r="Y489" i="4" a="1"/>
  <c r="Y489" i="4" s="1"/>
  <c r="Z489" i="4" a="1"/>
  <c r="Z489" i="4" s="1"/>
  <c r="U490" i="4" a="1"/>
  <c r="U490" i="4" s="1"/>
  <c r="V490" i="4" a="1"/>
  <c r="V490" i="4" s="1"/>
  <c r="W490" i="4" a="1"/>
  <c r="W490" i="4" s="1"/>
  <c r="X490" i="4" a="1"/>
  <c r="X490" i="4" s="1"/>
  <c r="Y490" i="4" a="1"/>
  <c r="Y490" i="4" s="1"/>
  <c r="Z490" i="4" a="1"/>
  <c r="Z490" i="4" s="1"/>
  <c r="U491" i="4" a="1"/>
  <c r="U491" i="4" s="1"/>
  <c r="V491" i="4" a="1"/>
  <c r="V491" i="4" s="1"/>
  <c r="W491" i="4" a="1"/>
  <c r="W491" i="4" s="1"/>
  <c r="X491" i="4" a="1"/>
  <c r="X491" i="4" s="1"/>
  <c r="Y491" i="4" a="1"/>
  <c r="Y491" i="4" s="1"/>
  <c r="Z491" i="4" a="1"/>
  <c r="Z491" i="4" s="1"/>
  <c r="U492" i="4" a="1"/>
  <c r="U492" i="4" s="1"/>
  <c r="V492" i="4" a="1"/>
  <c r="V492" i="4" s="1"/>
  <c r="W492" i="4" a="1"/>
  <c r="W492" i="4" s="1"/>
  <c r="X492" i="4" a="1"/>
  <c r="X492" i="4" s="1"/>
  <c r="Y492" i="4" a="1"/>
  <c r="Y492" i="4" s="1"/>
  <c r="Z492" i="4" a="1"/>
  <c r="Z492" i="4" s="1"/>
  <c r="U493" i="4" a="1"/>
  <c r="U493" i="4" s="1"/>
  <c r="V493" i="4" a="1"/>
  <c r="V493" i="4" s="1"/>
  <c r="W493" i="4" a="1"/>
  <c r="W493" i="4" s="1"/>
  <c r="X493" i="4" a="1"/>
  <c r="X493" i="4" s="1"/>
  <c r="Y493" i="4" a="1"/>
  <c r="Y493" i="4" s="1"/>
  <c r="Z493" i="4" a="1"/>
  <c r="Z493" i="4" s="1"/>
  <c r="U494" i="4" a="1"/>
  <c r="U494" i="4" s="1"/>
  <c r="V494" i="4" a="1"/>
  <c r="V494" i="4" s="1"/>
  <c r="W494" i="4" a="1"/>
  <c r="W494" i="4" s="1"/>
  <c r="X494" i="4" a="1"/>
  <c r="X494" i="4" s="1"/>
  <c r="Y494" i="4" a="1"/>
  <c r="Y494" i="4" s="1"/>
  <c r="Z494" i="4" a="1"/>
  <c r="Z494" i="4" s="1"/>
  <c r="U495" i="4" a="1"/>
  <c r="U495" i="4" s="1"/>
  <c r="V495" i="4" a="1"/>
  <c r="V495" i="4" s="1"/>
  <c r="W495" i="4" a="1"/>
  <c r="W495" i="4" s="1"/>
  <c r="X495" i="4" a="1"/>
  <c r="X495" i="4" s="1"/>
  <c r="Y495" i="4" a="1"/>
  <c r="Y495" i="4" s="1"/>
  <c r="Z495" i="4" a="1"/>
  <c r="Z495" i="4" s="1"/>
  <c r="U496" i="4" a="1"/>
  <c r="U496" i="4" s="1"/>
  <c r="V496" i="4" a="1"/>
  <c r="V496" i="4" s="1"/>
  <c r="W496" i="4" a="1"/>
  <c r="W496" i="4" s="1"/>
  <c r="X496" i="4" a="1"/>
  <c r="X496" i="4" s="1"/>
  <c r="Y496" i="4" a="1"/>
  <c r="Y496" i="4" s="1"/>
  <c r="Z496" i="4" a="1"/>
  <c r="Z496" i="4" s="1"/>
  <c r="U497" i="4" a="1"/>
  <c r="U497" i="4" s="1"/>
  <c r="V497" i="4" a="1"/>
  <c r="V497" i="4" s="1"/>
  <c r="W497" i="4" a="1"/>
  <c r="W497" i="4" s="1"/>
  <c r="X497" i="4" a="1"/>
  <c r="X497" i="4" s="1"/>
  <c r="Y497" i="4" a="1"/>
  <c r="Y497" i="4" s="1"/>
  <c r="Z497" i="4" a="1"/>
  <c r="Z497" i="4" s="1"/>
  <c r="U498" i="4" a="1"/>
  <c r="U498" i="4" s="1"/>
  <c r="V498" i="4" a="1"/>
  <c r="V498" i="4" s="1"/>
  <c r="W498" i="4" a="1"/>
  <c r="W498" i="4" s="1"/>
  <c r="X498" i="4" a="1"/>
  <c r="X498" i="4" s="1"/>
  <c r="Y498" i="4" a="1"/>
  <c r="Y498" i="4" s="1"/>
  <c r="Z498" i="4" a="1"/>
  <c r="Z498" i="4" s="1"/>
  <c r="U499" i="4" a="1"/>
  <c r="U499" i="4" s="1"/>
  <c r="V499" i="4" a="1"/>
  <c r="V499" i="4" s="1"/>
  <c r="W499" i="4" a="1"/>
  <c r="W499" i="4" s="1"/>
  <c r="X499" i="4" a="1"/>
  <c r="X499" i="4" s="1"/>
  <c r="Y499" i="4" a="1"/>
  <c r="Y499" i="4" s="1"/>
  <c r="Z499" i="4" a="1"/>
  <c r="Z499" i="4" s="1"/>
  <c r="U500" i="4" a="1"/>
  <c r="U500" i="4" s="1"/>
  <c r="V500" i="4" a="1"/>
  <c r="V500" i="4" s="1"/>
  <c r="W500" i="4" a="1"/>
  <c r="W500" i="4" s="1"/>
  <c r="X500" i="4" a="1"/>
  <c r="X500" i="4" s="1"/>
  <c r="Y500" i="4" a="1"/>
  <c r="Y500" i="4" s="1"/>
  <c r="Z500" i="4" a="1"/>
  <c r="Z500" i="4" s="1"/>
  <c r="U501" i="4" a="1"/>
  <c r="U501" i="4" s="1"/>
  <c r="V501" i="4" a="1"/>
  <c r="V501" i="4" s="1"/>
  <c r="W501" i="4" a="1"/>
  <c r="W501" i="4" s="1"/>
  <c r="X501" i="4" a="1"/>
  <c r="X501" i="4" s="1"/>
  <c r="Y501" i="4" a="1"/>
  <c r="Y501" i="4" s="1"/>
  <c r="Z501" i="4" a="1"/>
  <c r="Z501" i="4" s="1"/>
  <c r="U502" i="4" a="1"/>
  <c r="U502" i="4" s="1"/>
  <c r="V502" i="4" a="1"/>
  <c r="V502" i="4" s="1"/>
  <c r="W502" i="4" a="1"/>
  <c r="W502" i="4" s="1"/>
  <c r="X502" i="4" a="1"/>
  <c r="X502" i="4" s="1"/>
  <c r="Y502" i="4" a="1"/>
  <c r="Y502" i="4" s="1"/>
  <c r="Z502" i="4" a="1"/>
  <c r="Z502" i="4" s="1"/>
  <c r="U503" i="4" a="1"/>
  <c r="U503" i="4" s="1"/>
  <c r="V503" i="4" a="1"/>
  <c r="V503" i="4" s="1"/>
  <c r="W503" i="4" a="1"/>
  <c r="W503" i="4" s="1"/>
  <c r="X503" i="4" a="1"/>
  <c r="X503" i="4" s="1"/>
  <c r="Y503" i="4" a="1"/>
  <c r="Y503" i="4" s="1"/>
  <c r="Z503" i="4" a="1"/>
  <c r="Z503" i="4" s="1"/>
  <c r="U504" i="4" a="1"/>
  <c r="U504" i="4" s="1"/>
  <c r="V504" i="4" a="1"/>
  <c r="V504" i="4" s="1"/>
  <c r="W504" i="4" a="1"/>
  <c r="W504" i="4" s="1"/>
  <c r="X504" i="4" a="1"/>
  <c r="X504" i="4" s="1"/>
  <c r="Y504" i="4" a="1"/>
  <c r="Y504" i="4" s="1"/>
  <c r="Z504" i="4" a="1"/>
  <c r="Z504" i="4" s="1"/>
  <c r="U505" i="4" a="1"/>
  <c r="U505" i="4" s="1"/>
  <c r="V505" i="4" a="1"/>
  <c r="V505" i="4" s="1"/>
  <c r="W505" i="4" a="1"/>
  <c r="W505" i="4" s="1"/>
  <c r="X505" i="4" a="1"/>
  <c r="X505" i="4" s="1"/>
  <c r="Y505" i="4" a="1"/>
  <c r="Y505" i="4" s="1"/>
  <c r="Z505" i="4" a="1"/>
  <c r="Z505" i="4" s="1"/>
  <c r="U6" i="4" a="1"/>
  <c r="U6" i="4" s="1"/>
  <c r="V6" i="4" a="1"/>
  <c r="V6" i="4" s="1"/>
  <c r="W6" i="4" a="1"/>
  <c r="W6" i="4" s="1"/>
  <c r="X6" i="4" a="1"/>
  <c r="X6" i="4" s="1"/>
  <c r="Y6" i="4" a="1"/>
  <c r="Y6" i="4" s="1"/>
  <c r="Z6" i="4" a="1"/>
  <c r="Z6" i="4" s="1"/>
  <c r="U7" i="4" a="1"/>
  <c r="U7" i="4" s="1"/>
  <c r="V7" i="4" a="1"/>
  <c r="V7" i="4" s="1"/>
  <c r="W7" i="4" a="1"/>
  <c r="W7" i="4" s="1"/>
  <c r="X7" i="4" a="1"/>
  <c r="X7" i="4" s="1"/>
  <c r="Y7" i="4" a="1"/>
  <c r="Y7" i="4" s="1"/>
  <c r="Z7" i="4" a="1"/>
  <c r="Z7" i="4" s="1"/>
  <c r="U8" i="4" a="1"/>
  <c r="U8" i="4" s="1"/>
  <c r="V8" i="4" a="1"/>
  <c r="V8" i="4" s="1"/>
  <c r="W8" i="4" a="1"/>
  <c r="W8" i="4" s="1"/>
  <c r="X8" i="4" a="1"/>
  <c r="X8" i="4" s="1"/>
  <c r="Y8" i="4" a="1"/>
  <c r="Y8" i="4" s="1"/>
  <c r="Z8" i="4" a="1"/>
  <c r="Z8" i="4" s="1"/>
  <c r="U9" i="4" a="1"/>
  <c r="U9" i="4" s="1"/>
  <c r="V9" i="4" a="1"/>
  <c r="V9" i="4" s="1"/>
  <c r="W9" i="4" a="1"/>
  <c r="W9" i="4" s="1"/>
  <c r="X9" i="4" a="1"/>
  <c r="X9" i="4" s="1"/>
  <c r="Y9" i="4" a="1"/>
  <c r="Y9" i="4" s="1"/>
  <c r="Z9" i="4" a="1"/>
  <c r="Z9" i="4" s="1"/>
  <c r="U10" i="4" a="1"/>
  <c r="U10" i="4" s="1"/>
  <c r="V10" i="4" a="1"/>
  <c r="V10" i="4" s="1"/>
  <c r="W10" i="4" a="1"/>
  <c r="W10" i="4" s="1"/>
  <c r="X10" i="4" a="1"/>
  <c r="X10" i="4" s="1"/>
  <c r="Y10" i="4" a="1"/>
  <c r="Y10" i="4" s="1"/>
  <c r="Z10" i="4" a="1"/>
  <c r="Z10" i="4" s="1"/>
  <c r="U11" i="4" a="1"/>
  <c r="U11" i="4" s="1"/>
  <c r="V11" i="4" a="1"/>
  <c r="V11" i="4" s="1"/>
  <c r="W11" i="4" a="1"/>
  <c r="W11" i="4" s="1"/>
  <c r="X11" i="4" a="1"/>
  <c r="X11" i="4" s="1"/>
  <c r="Y11" i="4" a="1"/>
  <c r="Y11" i="4" s="1"/>
  <c r="Z11" i="4" a="1"/>
  <c r="Z11" i="4" s="1"/>
  <c r="U12" i="4" a="1"/>
  <c r="U12" i="4" s="1"/>
  <c r="V12" i="4" a="1"/>
  <c r="V12" i="4" s="1"/>
  <c r="W12" i="4" a="1"/>
  <c r="W12" i="4" s="1"/>
  <c r="X12" i="4" a="1"/>
  <c r="X12" i="4" s="1"/>
  <c r="Y12" i="4" a="1"/>
  <c r="Y12" i="4" s="1"/>
  <c r="Z12" i="4" a="1"/>
  <c r="Z12" i="4" s="1"/>
  <c r="U13" i="4" a="1"/>
  <c r="U13" i="4" s="1"/>
  <c r="V13" i="4" a="1"/>
  <c r="V13" i="4" s="1"/>
  <c r="W13" i="4" a="1"/>
  <c r="W13" i="4" s="1"/>
  <c r="X13" i="4" a="1"/>
  <c r="X13" i="4" s="1"/>
  <c r="Y13" i="4" a="1"/>
  <c r="Y13" i="4" s="1"/>
  <c r="Z13" i="4" a="1"/>
  <c r="Z13" i="4" s="1"/>
  <c r="U14" i="4" a="1"/>
  <c r="U14" i="4" s="1"/>
  <c r="V14" i="4" a="1"/>
  <c r="V14" i="4" s="1"/>
  <c r="W14" i="4" a="1"/>
  <c r="W14" i="4" s="1"/>
  <c r="X14" i="4" a="1"/>
  <c r="X14" i="4" s="1"/>
  <c r="Y14" i="4" a="1"/>
  <c r="Y14" i="4" s="1"/>
  <c r="Z14" i="4" a="1"/>
  <c r="Z14" i="4" s="1"/>
  <c r="U15" i="4" a="1"/>
  <c r="U15" i="4" s="1"/>
  <c r="V15" i="4" a="1"/>
  <c r="V15" i="4" s="1"/>
  <c r="W15" i="4" a="1"/>
  <c r="W15" i="4" s="1"/>
  <c r="X15" i="4" a="1"/>
  <c r="X15" i="4" s="1"/>
  <c r="Y15" i="4" a="1"/>
  <c r="Y15" i="4" s="1"/>
  <c r="Z15" i="4" a="1"/>
  <c r="Z15" i="4" s="1"/>
  <c r="U16" i="4" a="1"/>
  <c r="U16" i="4" s="1"/>
  <c r="V16" i="4" a="1"/>
  <c r="V16" i="4" s="1"/>
  <c r="W16" i="4" a="1"/>
  <c r="W16" i="4" s="1"/>
  <c r="X16" i="4" a="1"/>
  <c r="X16" i="4" s="1"/>
  <c r="Y16" i="4" a="1"/>
  <c r="Y16" i="4" s="1"/>
  <c r="Z16" i="4" a="1"/>
  <c r="Z16" i="4" s="1"/>
  <c r="U17" i="4" a="1"/>
  <c r="U17" i="4" s="1"/>
  <c r="V17" i="4" a="1"/>
  <c r="V17" i="4" s="1"/>
  <c r="W17" i="4" a="1"/>
  <c r="W17" i="4" s="1"/>
  <c r="X17" i="4" a="1"/>
  <c r="X17" i="4" s="1"/>
  <c r="Y17" i="4" a="1"/>
  <c r="Y17" i="4" s="1"/>
  <c r="Z17" i="4" a="1"/>
  <c r="Z17" i="4" s="1"/>
  <c r="U18" i="4" a="1"/>
  <c r="U18" i="4" s="1"/>
  <c r="V18" i="4" a="1"/>
  <c r="V18" i="4" s="1"/>
  <c r="W18" i="4" a="1"/>
  <c r="W18" i="4" s="1"/>
  <c r="X18" i="4" a="1"/>
  <c r="X18" i="4" s="1"/>
  <c r="Y18" i="4" a="1"/>
  <c r="Y18" i="4" s="1"/>
  <c r="Z18" i="4" a="1"/>
  <c r="Z18" i="4" s="1"/>
  <c r="U19" i="4" a="1"/>
  <c r="U19" i="4" s="1"/>
  <c r="V19" i="4" a="1"/>
  <c r="V19" i="4" s="1"/>
  <c r="W19" i="4" a="1"/>
  <c r="W19" i="4" s="1"/>
  <c r="X19" i="4" a="1"/>
  <c r="X19" i="4" s="1"/>
  <c r="Y19" i="4" a="1"/>
  <c r="Y19" i="4" s="1"/>
  <c r="Z19" i="4" a="1"/>
  <c r="Z19" i="4" s="1"/>
  <c r="U20" i="4" a="1"/>
  <c r="U20" i="4" s="1"/>
  <c r="V20" i="4" a="1"/>
  <c r="V20" i="4" s="1"/>
  <c r="W20" i="4" a="1"/>
  <c r="W20" i="4" s="1"/>
  <c r="X20" i="4" a="1"/>
  <c r="X20" i="4" s="1"/>
  <c r="Y20" i="4" a="1"/>
  <c r="Y20" i="4" s="1"/>
  <c r="Z20" i="4" a="1"/>
  <c r="Z20" i="4" s="1"/>
  <c r="U21" i="4" a="1"/>
  <c r="U21" i="4" s="1"/>
  <c r="V21" i="4" a="1"/>
  <c r="V21" i="4" s="1"/>
  <c r="W21" i="4" a="1"/>
  <c r="W21" i="4" s="1"/>
  <c r="X21" i="4" a="1"/>
  <c r="X21" i="4" s="1"/>
  <c r="Y21" i="4" a="1"/>
  <c r="Y21" i="4" s="1"/>
  <c r="Z21" i="4" a="1"/>
  <c r="Z21" i="4" s="1"/>
  <c r="U22" i="4" a="1"/>
  <c r="U22" i="4" s="1"/>
  <c r="V22" i="4" a="1"/>
  <c r="V22" i="4" s="1"/>
  <c r="W22" i="4" a="1"/>
  <c r="W22" i="4" s="1"/>
  <c r="X22" i="4" a="1"/>
  <c r="X22" i="4" s="1"/>
  <c r="Y22" i="4" a="1"/>
  <c r="Y22" i="4" s="1"/>
  <c r="Z22" i="4" a="1"/>
  <c r="Z22" i="4" s="1"/>
  <c r="U23" i="4" a="1"/>
  <c r="U23" i="4" s="1"/>
  <c r="V23" i="4" a="1"/>
  <c r="V23" i="4" s="1"/>
  <c r="W23" i="4" a="1"/>
  <c r="W23" i="4" s="1"/>
  <c r="X23" i="4" a="1"/>
  <c r="X23" i="4" s="1"/>
  <c r="Y23" i="4" a="1"/>
  <c r="Y23" i="4" s="1"/>
  <c r="Z23" i="4" a="1"/>
  <c r="Z23" i="4" s="1"/>
  <c r="U24" i="4" a="1"/>
  <c r="U24" i="4" s="1"/>
  <c r="V24" i="4" a="1"/>
  <c r="V24" i="4" s="1"/>
  <c r="W24" i="4" a="1"/>
  <c r="W24" i="4" s="1"/>
  <c r="X24" i="4" a="1"/>
  <c r="X24" i="4" s="1"/>
  <c r="Y24" i="4" a="1"/>
  <c r="Y24" i="4" s="1"/>
  <c r="Z24" i="4" a="1"/>
  <c r="Z24" i="4" s="1"/>
  <c r="U25" i="4" a="1"/>
  <c r="U25" i="4" s="1"/>
  <c r="V25" i="4" a="1"/>
  <c r="V25" i="4" s="1"/>
  <c r="W25" i="4" a="1"/>
  <c r="W25" i="4" s="1"/>
  <c r="X25" i="4" a="1"/>
  <c r="X25" i="4" s="1"/>
  <c r="Y25" i="4" a="1"/>
  <c r="Y25" i="4" s="1"/>
  <c r="Z25" i="4" a="1"/>
  <c r="Z25" i="4" s="1"/>
  <c r="U26" i="4" a="1"/>
  <c r="U26" i="4" s="1"/>
  <c r="V26" i="4" a="1"/>
  <c r="V26" i="4" s="1"/>
  <c r="W26" i="4" a="1"/>
  <c r="W26" i="4" s="1"/>
  <c r="X26" i="4" a="1"/>
  <c r="X26" i="4" s="1"/>
  <c r="Y26" i="4" a="1"/>
  <c r="Y26" i="4" s="1"/>
  <c r="Z26" i="4" a="1"/>
  <c r="Z26" i="4" s="1"/>
  <c r="U27" i="4" a="1"/>
  <c r="U27" i="4" s="1"/>
  <c r="V27" i="4" a="1"/>
  <c r="V27" i="4" s="1"/>
  <c r="W27" i="4" a="1"/>
  <c r="W27" i="4" s="1"/>
  <c r="X27" i="4" a="1"/>
  <c r="X27" i="4" s="1"/>
  <c r="Y27" i="4" a="1"/>
  <c r="Y27" i="4" s="1"/>
  <c r="Z27" i="4" a="1"/>
  <c r="Z27" i="4" s="1"/>
  <c r="U28" i="4" a="1"/>
  <c r="U28" i="4" s="1"/>
  <c r="V28" i="4" a="1"/>
  <c r="V28" i="4" s="1"/>
  <c r="W28" i="4" a="1"/>
  <c r="W28" i="4" s="1"/>
  <c r="X28" i="4" a="1"/>
  <c r="X28" i="4" s="1"/>
  <c r="Y28" i="4" a="1"/>
  <c r="Y28" i="4" s="1"/>
  <c r="Z28" i="4" a="1"/>
  <c r="Z28" i="4" s="1"/>
  <c r="U29" i="4" a="1"/>
  <c r="U29" i="4" s="1"/>
  <c r="V29" i="4" a="1"/>
  <c r="V29" i="4" s="1"/>
  <c r="W29" i="4" a="1"/>
  <c r="W29" i="4" s="1"/>
  <c r="X29" i="4" a="1"/>
  <c r="X29" i="4" s="1"/>
  <c r="Y29" i="4" a="1"/>
  <c r="Y29" i="4" s="1"/>
  <c r="Z29" i="4" a="1"/>
  <c r="Z29" i="4" s="1"/>
  <c r="U30" i="4" a="1"/>
  <c r="U30" i="4" s="1"/>
  <c r="V30" i="4" a="1"/>
  <c r="V30" i="4" s="1"/>
  <c r="W30" i="4" a="1"/>
  <c r="W30" i="4" s="1"/>
  <c r="X30" i="4" a="1"/>
  <c r="X30" i="4" s="1"/>
  <c r="Y30" i="4" a="1"/>
  <c r="Y30" i="4" s="1"/>
  <c r="Z30" i="4" a="1"/>
  <c r="Z30" i="4" s="1"/>
  <c r="U31" i="4" a="1"/>
  <c r="U31" i="4" s="1"/>
  <c r="V31" i="4" a="1"/>
  <c r="V31" i="4" s="1"/>
  <c r="W31" i="4" a="1"/>
  <c r="W31" i="4" s="1"/>
  <c r="X31" i="4" a="1"/>
  <c r="X31" i="4" s="1"/>
  <c r="Y31" i="4" a="1"/>
  <c r="Y31" i="4" s="1"/>
  <c r="Z31" i="4" a="1"/>
  <c r="Z31" i="4" s="1"/>
  <c r="U32" i="4" a="1"/>
  <c r="U32" i="4" s="1"/>
  <c r="V32" i="4" a="1"/>
  <c r="V32" i="4" s="1"/>
  <c r="W32" i="4" a="1"/>
  <c r="W32" i="4" s="1"/>
  <c r="X32" i="4" a="1"/>
  <c r="X32" i="4" s="1"/>
  <c r="Y32" i="4" a="1"/>
  <c r="Y32" i="4" s="1"/>
  <c r="Z32" i="4" a="1"/>
  <c r="Z32" i="4" s="1"/>
  <c r="U33" i="4" a="1"/>
  <c r="U33" i="4" s="1"/>
  <c r="V33" i="4" a="1"/>
  <c r="V33" i="4" s="1"/>
  <c r="W33" i="4" a="1"/>
  <c r="W33" i="4" s="1"/>
  <c r="X33" i="4" a="1"/>
  <c r="X33" i="4" s="1"/>
  <c r="Y33" i="4" a="1"/>
  <c r="Y33" i="4" s="1"/>
  <c r="Z33" i="4" a="1"/>
  <c r="Z33" i="4" s="1"/>
  <c r="U34" i="4" a="1"/>
  <c r="U34" i="4" s="1"/>
  <c r="V34" i="4" a="1"/>
  <c r="V34" i="4" s="1"/>
  <c r="W34" i="4" a="1"/>
  <c r="W34" i="4" s="1"/>
  <c r="X34" i="4" a="1"/>
  <c r="X34" i="4" s="1"/>
  <c r="Y34" i="4" a="1"/>
  <c r="Y34" i="4" s="1"/>
  <c r="Z34" i="4" a="1"/>
  <c r="Z34" i="4" s="1"/>
  <c r="U35" i="4" a="1"/>
  <c r="U35" i="4" s="1"/>
  <c r="V35" i="4" a="1"/>
  <c r="V35" i="4" s="1"/>
  <c r="W35" i="4" a="1"/>
  <c r="W35" i="4" s="1"/>
  <c r="X35" i="4" a="1"/>
  <c r="X35" i="4" s="1"/>
  <c r="Y35" i="4" a="1"/>
  <c r="Y35" i="4" s="1"/>
  <c r="Z35" i="4" a="1"/>
  <c r="Z35" i="4" s="1"/>
  <c r="U36" i="4" a="1"/>
  <c r="U36" i="4" s="1"/>
  <c r="V36" i="4" a="1"/>
  <c r="V36" i="4" s="1"/>
  <c r="W36" i="4" a="1"/>
  <c r="W36" i="4" s="1"/>
  <c r="X36" i="4" a="1"/>
  <c r="X36" i="4" s="1"/>
  <c r="Y36" i="4" a="1"/>
  <c r="Y36" i="4" s="1"/>
  <c r="Z36" i="4" a="1"/>
  <c r="Z36" i="4" s="1"/>
  <c r="U37" i="4" a="1"/>
  <c r="U37" i="4" s="1"/>
  <c r="V37" i="4" a="1"/>
  <c r="V37" i="4" s="1"/>
  <c r="W37" i="4" a="1"/>
  <c r="W37" i="4" s="1"/>
  <c r="X37" i="4" a="1"/>
  <c r="X37" i="4" s="1"/>
  <c r="Y37" i="4" a="1"/>
  <c r="Y37" i="4" s="1"/>
  <c r="Z37" i="4" a="1"/>
  <c r="Z37" i="4" s="1"/>
  <c r="U38" i="4" a="1"/>
  <c r="U38" i="4" s="1"/>
  <c r="V38" i="4" a="1"/>
  <c r="V38" i="4" s="1"/>
  <c r="W38" i="4" a="1"/>
  <c r="W38" i="4" s="1"/>
  <c r="X38" i="4" a="1"/>
  <c r="X38" i="4" s="1"/>
  <c r="Y38" i="4" a="1"/>
  <c r="Y38" i="4" s="1"/>
  <c r="Z38" i="4" a="1"/>
  <c r="Z38" i="4" s="1"/>
  <c r="U39" i="4" a="1"/>
  <c r="U39" i="4" s="1"/>
  <c r="V39" i="4" a="1"/>
  <c r="V39" i="4" s="1"/>
  <c r="W39" i="4" a="1"/>
  <c r="W39" i="4" s="1"/>
  <c r="X39" i="4" a="1"/>
  <c r="X39" i="4" s="1"/>
  <c r="Y39" i="4" a="1"/>
  <c r="Y39" i="4" s="1"/>
  <c r="Z39" i="4" a="1"/>
  <c r="Z39" i="4" s="1"/>
  <c r="U40" i="4" a="1"/>
  <c r="U40" i="4" s="1"/>
  <c r="V40" i="4" a="1"/>
  <c r="V40" i="4" s="1"/>
  <c r="W40" i="4" a="1"/>
  <c r="W40" i="4" s="1"/>
  <c r="X40" i="4" a="1"/>
  <c r="X40" i="4" s="1"/>
  <c r="Y40" i="4" a="1"/>
  <c r="Y40" i="4" s="1"/>
  <c r="Z40" i="4" a="1"/>
  <c r="Z40" i="4" s="1"/>
  <c r="U41" i="4" a="1"/>
  <c r="U41" i="4" s="1"/>
  <c r="V41" i="4" a="1"/>
  <c r="V41" i="4" s="1"/>
  <c r="W41" i="4" a="1"/>
  <c r="W41" i="4" s="1"/>
  <c r="X41" i="4" a="1"/>
  <c r="X41" i="4" s="1"/>
  <c r="Y41" i="4" a="1"/>
  <c r="Y41" i="4" s="1"/>
  <c r="Z41" i="4" a="1"/>
  <c r="Z41" i="4" s="1"/>
  <c r="U42" i="4" a="1"/>
  <c r="U42" i="4" s="1"/>
  <c r="V42" i="4" a="1"/>
  <c r="V42" i="4" s="1"/>
  <c r="W42" i="4" a="1"/>
  <c r="W42" i="4" s="1"/>
  <c r="X42" i="4" a="1"/>
  <c r="X42" i="4" s="1"/>
  <c r="Y42" i="4" a="1"/>
  <c r="Y42" i="4" s="1"/>
  <c r="Z42" i="4" a="1"/>
  <c r="Z42" i="4" s="1"/>
  <c r="U43" i="4" a="1"/>
  <c r="U43" i="4" s="1"/>
  <c r="V43" i="4" a="1"/>
  <c r="V43" i="4" s="1"/>
  <c r="W43" i="4" a="1"/>
  <c r="W43" i="4" s="1"/>
  <c r="X43" i="4" a="1"/>
  <c r="X43" i="4" s="1"/>
  <c r="Y43" i="4" a="1"/>
  <c r="Y43" i="4" s="1"/>
  <c r="Z43" i="4" a="1"/>
  <c r="Z43" i="4" s="1"/>
  <c r="U44" i="4" a="1"/>
  <c r="U44" i="4" s="1"/>
  <c r="V44" i="4" a="1"/>
  <c r="V44" i="4" s="1"/>
  <c r="W44" i="4" a="1"/>
  <c r="W44" i="4" s="1"/>
  <c r="X44" i="4" a="1"/>
  <c r="X44" i="4" s="1"/>
  <c r="Y44" i="4" a="1"/>
  <c r="Y44" i="4" s="1"/>
  <c r="Z44" i="4" a="1"/>
  <c r="Z44" i="4" s="1"/>
  <c r="U45" i="4" a="1"/>
  <c r="U45" i="4" s="1"/>
  <c r="V45" i="4" a="1"/>
  <c r="V45" i="4" s="1"/>
  <c r="W45" i="4" a="1"/>
  <c r="W45" i="4" s="1"/>
  <c r="X45" i="4" a="1"/>
  <c r="X45" i="4" s="1"/>
  <c r="Y45" i="4" a="1"/>
  <c r="Y45" i="4" s="1"/>
  <c r="Z45" i="4" a="1"/>
  <c r="Z45" i="4" s="1"/>
  <c r="U46" i="4" a="1"/>
  <c r="U46" i="4" s="1"/>
  <c r="V46" i="4" a="1"/>
  <c r="V46" i="4" s="1"/>
  <c r="W46" i="4" a="1"/>
  <c r="W46" i="4" s="1"/>
  <c r="X46" i="4" a="1"/>
  <c r="X46" i="4" s="1"/>
  <c r="Y46" i="4" a="1"/>
  <c r="Y46" i="4" s="1"/>
  <c r="Z46" i="4" a="1"/>
  <c r="Z46" i="4" s="1"/>
  <c r="U47" i="4" a="1"/>
  <c r="U47" i="4" s="1"/>
  <c r="V47" i="4" a="1"/>
  <c r="V47" i="4" s="1"/>
  <c r="W47" i="4" a="1"/>
  <c r="W47" i="4" s="1"/>
  <c r="X47" i="4" a="1"/>
  <c r="X47" i="4" s="1"/>
  <c r="Y47" i="4" a="1"/>
  <c r="Y47" i="4" s="1"/>
  <c r="Z47" i="4" a="1"/>
  <c r="Z47" i="4" s="1"/>
  <c r="U48" i="4" a="1"/>
  <c r="U48" i="4" s="1"/>
  <c r="V48" i="4" a="1"/>
  <c r="V48" i="4" s="1"/>
  <c r="W48" i="4" a="1"/>
  <c r="W48" i="4" s="1"/>
  <c r="X48" i="4" a="1"/>
  <c r="X48" i="4" s="1"/>
  <c r="Y48" i="4" a="1"/>
  <c r="Y48" i="4" s="1"/>
  <c r="Z48" i="4" a="1"/>
  <c r="Z48" i="4" s="1"/>
  <c r="U49" i="4" a="1"/>
  <c r="U49" i="4" s="1"/>
  <c r="V49" i="4" a="1"/>
  <c r="V49" i="4" s="1"/>
  <c r="W49" i="4" a="1"/>
  <c r="W49" i="4" s="1"/>
  <c r="X49" i="4" a="1"/>
  <c r="X49" i="4" s="1"/>
  <c r="Y49" i="4" a="1"/>
  <c r="Y49" i="4" s="1"/>
  <c r="Z49" i="4" a="1"/>
  <c r="Z49" i="4" s="1"/>
  <c r="U50" i="4" a="1"/>
  <c r="U50" i="4" s="1"/>
  <c r="V50" i="4" a="1"/>
  <c r="V50" i="4" s="1"/>
  <c r="W50" i="4" a="1"/>
  <c r="W50" i="4" s="1"/>
  <c r="X50" i="4" a="1"/>
  <c r="X50" i="4" s="1"/>
  <c r="Y50" i="4" a="1"/>
  <c r="Y50" i="4" s="1"/>
  <c r="Z50" i="4" a="1"/>
  <c r="Z50" i="4" s="1"/>
  <c r="U51" i="4" a="1"/>
  <c r="U51" i="4" s="1"/>
  <c r="V51" i="4" a="1"/>
  <c r="V51" i="4" s="1"/>
  <c r="W51" i="4" a="1"/>
  <c r="W51" i="4" s="1"/>
  <c r="X51" i="4" a="1"/>
  <c r="X51" i="4" s="1"/>
  <c r="Y51" i="4" a="1"/>
  <c r="Y51" i="4" s="1"/>
  <c r="Z51" i="4" a="1"/>
  <c r="Z51" i="4" s="1"/>
  <c r="U52" i="4" a="1"/>
  <c r="U52" i="4" s="1"/>
  <c r="V52" i="4" a="1"/>
  <c r="V52" i="4" s="1"/>
  <c r="W52" i="4" a="1"/>
  <c r="W52" i="4" s="1"/>
  <c r="X52" i="4" a="1"/>
  <c r="X52" i="4" s="1"/>
  <c r="Y52" i="4" a="1"/>
  <c r="Y52" i="4" s="1"/>
  <c r="Z52" i="4" a="1"/>
  <c r="Z52" i="4" s="1"/>
  <c r="U53" i="4" a="1"/>
  <c r="U53" i="4" s="1"/>
  <c r="V53" i="4" a="1"/>
  <c r="V53" i="4" s="1"/>
  <c r="W53" i="4" a="1"/>
  <c r="W53" i="4" s="1"/>
  <c r="X53" i="4" a="1"/>
  <c r="X53" i="4" s="1"/>
  <c r="Y53" i="4" a="1"/>
  <c r="Y53" i="4" s="1"/>
  <c r="Z53" i="4" a="1"/>
  <c r="Z53" i="4" s="1"/>
  <c r="U54" i="4" a="1"/>
  <c r="U54" i="4" s="1"/>
  <c r="V54" i="4" a="1"/>
  <c r="V54" i="4" s="1"/>
  <c r="W54" i="4" a="1"/>
  <c r="W54" i="4" s="1"/>
  <c r="X54" i="4" a="1"/>
  <c r="X54" i="4" s="1"/>
  <c r="Y54" i="4" a="1"/>
  <c r="Y54" i="4" s="1"/>
  <c r="Z54" i="4" a="1"/>
  <c r="Z54" i="4" s="1"/>
  <c r="U55" i="4" a="1"/>
  <c r="U55" i="4" s="1"/>
  <c r="V55" i="4" a="1"/>
  <c r="V55" i="4" s="1"/>
  <c r="W55" i="4" a="1"/>
  <c r="W55" i="4" s="1"/>
  <c r="X55" i="4" a="1"/>
  <c r="X55" i="4" s="1"/>
  <c r="Y55" i="4" a="1"/>
  <c r="Y55" i="4" s="1"/>
  <c r="Z55" i="4" a="1"/>
  <c r="Z55" i="4" s="1"/>
  <c r="U56" i="4" a="1"/>
  <c r="U56" i="4" s="1"/>
  <c r="V56" i="4" a="1"/>
  <c r="V56" i="4" s="1"/>
  <c r="W56" i="4" a="1"/>
  <c r="W56" i="4" s="1"/>
  <c r="X56" i="4" a="1"/>
  <c r="X56" i="4" s="1"/>
  <c r="Y56" i="4" a="1"/>
  <c r="Y56" i="4" s="1"/>
  <c r="Z56" i="4" a="1"/>
  <c r="Z56" i="4" s="1"/>
  <c r="U57" i="4" a="1"/>
  <c r="U57" i="4" s="1"/>
  <c r="V57" i="4" a="1"/>
  <c r="V57" i="4" s="1"/>
  <c r="W57" i="4" a="1"/>
  <c r="W57" i="4" s="1"/>
  <c r="X57" i="4" a="1"/>
  <c r="X57" i="4" s="1"/>
  <c r="Y57" i="4" a="1"/>
  <c r="Y57" i="4" s="1"/>
  <c r="Z57" i="4" a="1"/>
  <c r="Z57" i="4" s="1"/>
  <c r="U58" i="4" a="1"/>
  <c r="U58" i="4" s="1"/>
  <c r="V58" i="4" a="1"/>
  <c r="V58" i="4" s="1"/>
  <c r="W58" i="4" a="1"/>
  <c r="W58" i="4" s="1"/>
  <c r="X58" i="4" a="1"/>
  <c r="X58" i="4" s="1"/>
  <c r="Y58" i="4" a="1"/>
  <c r="Y58" i="4" s="1"/>
  <c r="Z58" i="4" a="1"/>
  <c r="Z58" i="4" s="1"/>
  <c r="U59" i="4" a="1"/>
  <c r="U59" i="4" s="1"/>
  <c r="V59" i="4" a="1"/>
  <c r="V59" i="4" s="1"/>
  <c r="W59" i="4" a="1"/>
  <c r="W59" i="4" s="1"/>
  <c r="X59" i="4" a="1"/>
  <c r="X59" i="4" s="1"/>
  <c r="Y59" i="4" a="1"/>
  <c r="Y59" i="4" s="1"/>
  <c r="Z59" i="4" a="1"/>
  <c r="Z59" i="4" s="1"/>
  <c r="U60" i="4" a="1"/>
  <c r="U60" i="4" s="1"/>
  <c r="V60" i="4" a="1"/>
  <c r="V60" i="4" s="1"/>
  <c r="W60" i="4" a="1"/>
  <c r="W60" i="4" s="1"/>
  <c r="X60" i="4" a="1"/>
  <c r="X60" i="4" s="1"/>
  <c r="Y60" i="4" a="1"/>
  <c r="Y60" i="4" s="1"/>
  <c r="Z60" i="4" a="1"/>
  <c r="Z60" i="4" s="1"/>
  <c r="U61" i="4" a="1"/>
  <c r="U61" i="4" s="1"/>
  <c r="V61" i="4" a="1"/>
  <c r="V61" i="4" s="1"/>
  <c r="W61" i="4" a="1"/>
  <c r="W61" i="4" s="1"/>
  <c r="X61" i="4" a="1"/>
  <c r="X61" i="4" s="1"/>
  <c r="Y61" i="4" a="1"/>
  <c r="Y61" i="4" s="1"/>
  <c r="Z61" i="4" a="1"/>
  <c r="Z61" i="4" s="1"/>
  <c r="U62" i="4" a="1"/>
  <c r="U62" i="4" s="1"/>
  <c r="V62" i="4" a="1"/>
  <c r="V62" i="4" s="1"/>
  <c r="W62" i="4" a="1"/>
  <c r="W62" i="4" s="1"/>
  <c r="X62" i="4" a="1"/>
  <c r="X62" i="4" s="1"/>
  <c r="Y62" i="4" a="1"/>
  <c r="Y62" i="4" s="1"/>
  <c r="Z62" i="4" a="1"/>
  <c r="Z62" i="4" s="1"/>
  <c r="U63" i="4" a="1"/>
  <c r="U63" i="4" s="1"/>
  <c r="V63" i="4" a="1"/>
  <c r="V63" i="4" s="1"/>
  <c r="W63" i="4" a="1"/>
  <c r="W63" i="4" s="1"/>
  <c r="X63" i="4" a="1"/>
  <c r="X63" i="4" s="1"/>
  <c r="Y63" i="4" a="1"/>
  <c r="Y63" i="4" s="1"/>
  <c r="Z63" i="4" a="1"/>
  <c r="Z63" i="4" s="1"/>
  <c r="U64" i="4" a="1"/>
  <c r="U64" i="4" s="1"/>
  <c r="V64" i="4" a="1"/>
  <c r="V64" i="4" s="1"/>
  <c r="W64" i="4" a="1"/>
  <c r="W64" i="4" s="1"/>
  <c r="X64" i="4" a="1"/>
  <c r="X64" i="4" s="1"/>
  <c r="Y64" i="4" a="1"/>
  <c r="Y64" i="4" s="1"/>
  <c r="Z64" i="4" a="1"/>
  <c r="Z64" i="4" s="1"/>
  <c r="U65" i="4" a="1"/>
  <c r="U65" i="4" s="1"/>
  <c r="V65" i="4" a="1"/>
  <c r="V65" i="4" s="1"/>
  <c r="W65" i="4" a="1"/>
  <c r="W65" i="4" s="1"/>
  <c r="X65" i="4" a="1"/>
  <c r="X65" i="4" s="1"/>
  <c r="Y65" i="4" a="1"/>
  <c r="Y65" i="4" s="1"/>
  <c r="Z65" i="4" a="1"/>
  <c r="Z65" i="4" s="1"/>
  <c r="U66" i="4" a="1"/>
  <c r="U66" i="4" s="1"/>
  <c r="V66" i="4" a="1"/>
  <c r="V66" i="4" s="1"/>
  <c r="W66" i="4" a="1"/>
  <c r="W66" i="4" s="1"/>
  <c r="X66" i="4" a="1"/>
  <c r="X66" i="4" s="1"/>
  <c r="Y66" i="4" a="1"/>
  <c r="Y66" i="4" s="1"/>
  <c r="Z66" i="4" a="1"/>
  <c r="Z66" i="4" s="1"/>
  <c r="U67" i="4" a="1"/>
  <c r="U67" i="4" s="1"/>
  <c r="V67" i="4" a="1"/>
  <c r="V67" i="4" s="1"/>
  <c r="W67" i="4" a="1"/>
  <c r="W67" i="4" s="1"/>
  <c r="X67" i="4" a="1"/>
  <c r="X67" i="4" s="1"/>
  <c r="Y67" i="4" a="1"/>
  <c r="Y67" i="4" s="1"/>
  <c r="Z67" i="4" a="1"/>
  <c r="Z67" i="4" s="1"/>
  <c r="U68" i="4" a="1"/>
  <c r="U68" i="4" s="1"/>
  <c r="V68" i="4" a="1"/>
  <c r="V68" i="4" s="1"/>
  <c r="W68" i="4" a="1"/>
  <c r="W68" i="4" s="1"/>
  <c r="X68" i="4" a="1"/>
  <c r="X68" i="4" s="1"/>
  <c r="Y68" i="4" a="1"/>
  <c r="Y68" i="4" s="1"/>
  <c r="Z68" i="4" a="1"/>
  <c r="Z68" i="4" s="1"/>
  <c r="U69" i="4" a="1"/>
  <c r="U69" i="4" s="1"/>
  <c r="V69" i="4" a="1"/>
  <c r="V69" i="4" s="1"/>
  <c r="W69" i="4" a="1"/>
  <c r="W69" i="4" s="1"/>
  <c r="X69" i="4" a="1"/>
  <c r="X69" i="4" s="1"/>
  <c r="Y69" i="4" a="1"/>
  <c r="Y69" i="4" s="1"/>
  <c r="Z69" i="4" a="1"/>
  <c r="Z69" i="4" s="1"/>
  <c r="U70" i="4" a="1"/>
  <c r="U70" i="4" s="1"/>
  <c r="V70" i="4" a="1"/>
  <c r="V70" i="4" s="1"/>
  <c r="W70" i="4" a="1"/>
  <c r="W70" i="4" s="1"/>
  <c r="X70" i="4" a="1"/>
  <c r="X70" i="4" s="1"/>
  <c r="Y70" i="4" a="1"/>
  <c r="Y70" i="4" s="1"/>
  <c r="Z70" i="4" a="1"/>
  <c r="Z70" i="4" s="1"/>
  <c r="U71" i="4" a="1"/>
  <c r="U71" i="4" s="1"/>
  <c r="V71" i="4" a="1"/>
  <c r="V71" i="4" s="1"/>
  <c r="W71" i="4" a="1"/>
  <c r="W71" i="4" s="1"/>
  <c r="X71" i="4" a="1"/>
  <c r="X71" i="4" s="1"/>
  <c r="Y71" i="4" a="1"/>
  <c r="Y71" i="4" s="1"/>
  <c r="Z71" i="4" a="1"/>
  <c r="Z71" i="4" s="1"/>
  <c r="U72" i="4" a="1"/>
  <c r="U72" i="4" s="1"/>
  <c r="V72" i="4" a="1"/>
  <c r="V72" i="4" s="1"/>
  <c r="W72" i="4" a="1"/>
  <c r="W72" i="4" s="1"/>
  <c r="X72" i="4" a="1"/>
  <c r="X72" i="4" s="1"/>
  <c r="Y72" i="4" a="1"/>
  <c r="Y72" i="4" s="1"/>
  <c r="Z72" i="4" a="1"/>
  <c r="Z72" i="4" s="1"/>
  <c r="U73" i="4" a="1"/>
  <c r="U73" i="4" s="1"/>
  <c r="V73" i="4" a="1"/>
  <c r="V73" i="4" s="1"/>
  <c r="W73" i="4" a="1"/>
  <c r="W73" i="4" s="1"/>
  <c r="X73" i="4" a="1"/>
  <c r="X73" i="4" s="1"/>
  <c r="Y73" i="4" a="1"/>
  <c r="Y73" i="4" s="1"/>
  <c r="Z73" i="4" a="1"/>
  <c r="Z73" i="4" s="1"/>
  <c r="U74" i="4" a="1"/>
  <c r="U74" i="4" s="1"/>
  <c r="V74" i="4" a="1"/>
  <c r="V74" i="4" s="1"/>
  <c r="W74" i="4" a="1"/>
  <c r="W74" i="4" s="1"/>
  <c r="X74" i="4" a="1"/>
  <c r="X74" i="4" s="1"/>
  <c r="Y74" i="4" a="1"/>
  <c r="Y74" i="4" s="1"/>
  <c r="Z74" i="4" a="1"/>
  <c r="Z74" i="4" s="1"/>
  <c r="U75" i="4" a="1"/>
  <c r="U75" i="4" s="1"/>
  <c r="V75" i="4" a="1"/>
  <c r="V75" i="4" s="1"/>
  <c r="W75" i="4" a="1"/>
  <c r="W75" i="4" s="1"/>
  <c r="X75" i="4" a="1"/>
  <c r="X75" i="4" s="1"/>
  <c r="Y75" i="4" a="1"/>
  <c r="Y75" i="4" s="1"/>
  <c r="Z75" i="4" a="1"/>
  <c r="Z75" i="4" s="1"/>
  <c r="U76" i="4" a="1"/>
  <c r="U76" i="4" s="1"/>
  <c r="V76" i="4" a="1"/>
  <c r="V76" i="4" s="1"/>
  <c r="W76" i="4" a="1"/>
  <c r="W76" i="4" s="1"/>
  <c r="X76" i="4" a="1"/>
  <c r="X76" i="4" s="1"/>
  <c r="Y76" i="4" a="1"/>
  <c r="Y76" i="4" s="1"/>
  <c r="Z76" i="4" a="1"/>
  <c r="Z76" i="4" s="1"/>
  <c r="U77" i="4" a="1"/>
  <c r="U77" i="4" s="1"/>
  <c r="V77" i="4" a="1"/>
  <c r="V77" i="4" s="1"/>
  <c r="W77" i="4" a="1"/>
  <c r="W77" i="4" s="1"/>
  <c r="X77" i="4" a="1"/>
  <c r="X77" i="4" s="1"/>
  <c r="Y77" i="4" a="1"/>
  <c r="Y77" i="4" s="1"/>
  <c r="Z77" i="4" a="1"/>
  <c r="Z77" i="4" s="1"/>
  <c r="U78" i="4" a="1"/>
  <c r="U78" i="4" s="1"/>
  <c r="V78" i="4" a="1"/>
  <c r="V78" i="4" s="1"/>
  <c r="W78" i="4" a="1"/>
  <c r="W78" i="4" s="1"/>
  <c r="X78" i="4" a="1"/>
  <c r="X78" i="4" s="1"/>
  <c r="Y78" i="4" a="1"/>
  <c r="Y78" i="4" s="1"/>
  <c r="Z78" i="4" a="1"/>
  <c r="Z78" i="4" s="1"/>
  <c r="U79" i="4" a="1"/>
  <c r="U79" i="4" s="1"/>
  <c r="V79" i="4" a="1"/>
  <c r="V79" i="4" s="1"/>
  <c r="W79" i="4" a="1"/>
  <c r="W79" i="4" s="1"/>
  <c r="X79" i="4" a="1"/>
  <c r="X79" i="4" s="1"/>
  <c r="Y79" i="4" a="1"/>
  <c r="Y79" i="4" s="1"/>
  <c r="Z79" i="4" a="1"/>
  <c r="Z79" i="4" s="1"/>
  <c r="U80" i="4" a="1"/>
  <c r="U80" i="4" s="1"/>
  <c r="V80" i="4" a="1"/>
  <c r="V80" i="4" s="1"/>
  <c r="W80" i="4" a="1"/>
  <c r="W80" i="4" s="1"/>
  <c r="X80" i="4" a="1"/>
  <c r="X80" i="4" s="1"/>
  <c r="Y80" i="4" a="1"/>
  <c r="Y80" i="4" s="1"/>
  <c r="Z80" i="4" a="1"/>
  <c r="Z80" i="4" s="1"/>
  <c r="U81" i="4" a="1"/>
  <c r="U81" i="4" s="1"/>
  <c r="V81" i="4" a="1"/>
  <c r="V81" i="4" s="1"/>
  <c r="W81" i="4" a="1"/>
  <c r="W81" i="4" s="1"/>
  <c r="X81" i="4" a="1"/>
  <c r="X81" i="4" s="1"/>
  <c r="Y81" i="4" a="1"/>
  <c r="Y81" i="4" s="1"/>
  <c r="Z81" i="4" a="1"/>
  <c r="Z81" i="4" s="1"/>
  <c r="U82" i="4" a="1"/>
  <c r="U82" i="4" s="1"/>
  <c r="V82" i="4" a="1"/>
  <c r="V82" i="4" s="1"/>
  <c r="W82" i="4" a="1"/>
  <c r="W82" i="4" s="1"/>
  <c r="X82" i="4" a="1"/>
  <c r="X82" i="4" s="1"/>
  <c r="Y82" i="4" a="1"/>
  <c r="Y82" i="4" s="1"/>
  <c r="Z82" i="4" a="1"/>
  <c r="Z82" i="4" s="1"/>
  <c r="U83" i="4" a="1"/>
  <c r="U83" i="4" s="1"/>
  <c r="V83" i="4" a="1"/>
  <c r="V83" i="4" s="1"/>
  <c r="W83" i="4" a="1"/>
  <c r="W83" i="4" s="1"/>
  <c r="X83" i="4" a="1"/>
  <c r="X83" i="4" s="1"/>
  <c r="Y83" i="4" a="1"/>
  <c r="Y83" i="4" s="1"/>
  <c r="Z83" i="4" a="1"/>
  <c r="Z83" i="4" s="1"/>
  <c r="U84" i="4" a="1"/>
  <c r="U84" i="4" s="1"/>
  <c r="V84" i="4" a="1"/>
  <c r="V84" i="4" s="1"/>
  <c r="W84" i="4" a="1"/>
  <c r="W84" i="4" s="1"/>
  <c r="X84" i="4" a="1"/>
  <c r="X84" i="4" s="1"/>
  <c r="Y84" i="4" a="1"/>
  <c r="Y84" i="4" s="1"/>
  <c r="Z84" i="4" a="1"/>
  <c r="Z84" i="4" s="1"/>
  <c r="U85" i="4" a="1"/>
  <c r="U85" i="4" s="1"/>
  <c r="V85" i="4" a="1"/>
  <c r="V85" i="4" s="1"/>
  <c r="W85" i="4" a="1"/>
  <c r="W85" i="4" s="1"/>
  <c r="X85" i="4" a="1"/>
  <c r="X85" i="4" s="1"/>
  <c r="Y85" i="4" a="1"/>
  <c r="Y85" i="4" s="1"/>
  <c r="Z85" i="4" a="1"/>
  <c r="Z85" i="4" s="1"/>
  <c r="U86" i="4" a="1"/>
  <c r="U86" i="4" s="1"/>
  <c r="V86" i="4" a="1"/>
  <c r="V86" i="4" s="1"/>
  <c r="W86" i="4" a="1"/>
  <c r="W86" i="4" s="1"/>
  <c r="X86" i="4" a="1"/>
  <c r="X86" i="4" s="1"/>
  <c r="Y86" i="4" a="1"/>
  <c r="Y86" i="4" s="1"/>
  <c r="Z86" i="4" a="1"/>
  <c r="Z86" i="4" s="1"/>
  <c r="U87" i="4" a="1"/>
  <c r="U87" i="4" s="1"/>
  <c r="V87" i="4" a="1"/>
  <c r="V87" i="4" s="1"/>
  <c r="W87" i="4" a="1"/>
  <c r="W87" i="4" s="1"/>
  <c r="X87" i="4" a="1"/>
  <c r="X87" i="4" s="1"/>
  <c r="Y87" i="4" a="1"/>
  <c r="Y87" i="4" s="1"/>
  <c r="Z87" i="4" a="1"/>
  <c r="Z87" i="4" s="1"/>
  <c r="U88" i="4" a="1"/>
  <c r="U88" i="4" s="1"/>
  <c r="V88" i="4" a="1"/>
  <c r="V88" i="4" s="1"/>
  <c r="W88" i="4" a="1"/>
  <c r="W88" i="4" s="1"/>
  <c r="X88" i="4" a="1"/>
  <c r="X88" i="4" s="1"/>
  <c r="Y88" i="4" a="1"/>
  <c r="Y88" i="4" s="1"/>
  <c r="Z88" i="4" a="1"/>
  <c r="Z88" i="4" s="1"/>
  <c r="U89" i="4" a="1"/>
  <c r="U89" i="4" s="1"/>
  <c r="V89" i="4" a="1"/>
  <c r="V89" i="4" s="1"/>
  <c r="W89" i="4" a="1"/>
  <c r="W89" i="4" s="1"/>
  <c r="X89" i="4" a="1"/>
  <c r="X89" i="4" s="1"/>
  <c r="Y89" i="4" a="1"/>
  <c r="Y89" i="4" s="1"/>
  <c r="Z89" i="4" a="1"/>
  <c r="Z89" i="4" s="1"/>
  <c r="U90" i="4" a="1"/>
  <c r="U90" i="4" s="1"/>
  <c r="V90" i="4" a="1"/>
  <c r="V90" i="4" s="1"/>
  <c r="W90" i="4" a="1"/>
  <c r="W90" i="4" s="1"/>
  <c r="X90" i="4" a="1"/>
  <c r="X90" i="4" s="1"/>
  <c r="Y90" i="4" a="1"/>
  <c r="Y90" i="4" s="1"/>
  <c r="Z90" i="4" a="1"/>
  <c r="Z90" i="4" s="1"/>
  <c r="U91" i="4" a="1"/>
  <c r="U91" i="4" s="1"/>
  <c r="V91" i="4" a="1"/>
  <c r="V91" i="4" s="1"/>
  <c r="W91" i="4" a="1"/>
  <c r="W91" i="4" s="1"/>
  <c r="X91" i="4" a="1"/>
  <c r="X91" i="4" s="1"/>
  <c r="Y91" i="4" a="1"/>
  <c r="Y91" i="4" s="1"/>
  <c r="Z91" i="4" a="1"/>
  <c r="Z91" i="4" s="1"/>
  <c r="U92" i="4" a="1"/>
  <c r="U92" i="4" s="1"/>
  <c r="V92" i="4" a="1"/>
  <c r="V92" i="4" s="1"/>
  <c r="W92" i="4" a="1"/>
  <c r="W92" i="4" s="1"/>
  <c r="X92" i="4" a="1"/>
  <c r="X92" i="4" s="1"/>
  <c r="Y92" i="4" a="1"/>
  <c r="Y92" i="4" s="1"/>
  <c r="Z92" i="4" a="1"/>
  <c r="Z92" i="4" s="1"/>
  <c r="U93" i="4" a="1"/>
  <c r="U93" i="4" s="1"/>
  <c r="V93" i="4" a="1"/>
  <c r="V93" i="4" s="1"/>
  <c r="W93" i="4" a="1"/>
  <c r="W93" i="4" s="1"/>
  <c r="X93" i="4" a="1"/>
  <c r="X93" i="4" s="1"/>
  <c r="Y93" i="4" a="1"/>
  <c r="Y93" i="4" s="1"/>
  <c r="Z93" i="4" a="1"/>
  <c r="Z93" i="4" s="1"/>
  <c r="U94" i="4" a="1"/>
  <c r="U94" i="4" s="1"/>
  <c r="V94" i="4" a="1"/>
  <c r="V94" i="4" s="1"/>
  <c r="W94" i="4" a="1"/>
  <c r="W94" i="4" s="1"/>
  <c r="X94" i="4" a="1"/>
  <c r="X94" i="4" s="1"/>
  <c r="Y94" i="4" a="1"/>
  <c r="Y94" i="4" s="1"/>
  <c r="Z94" i="4" a="1"/>
  <c r="Z94" i="4" s="1"/>
  <c r="U95" i="4" a="1"/>
  <c r="U95" i="4" s="1"/>
  <c r="V95" i="4" a="1"/>
  <c r="V95" i="4" s="1"/>
  <c r="W95" i="4" a="1"/>
  <c r="W95" i="4" s="1"/>
  <c r="X95" i="4" a="1"/>
  <c r="X95" i="4" s="1"/>
  <c r="Y95" i="4" a="1"/>
  <c r="Y95" i="4" s="1"/>
  <c r="Z95" i="4" a="1"/>
  <c r="Z95" i="4" s="1"/>
  <c r="U96" i="4" a="1"/>
  <c r="U96" i="4" s="1"/>
  <c r="V96" i="4" a="1"/>
  <c r="V96" i="4" s="1"/>
  <c r="W96" i="4" a="1"/>
  <c r="W96" i="4" s="1"/>
  <c r="X96" i="4" a="1"/>
  <c r="X96" i="4" s="1"/>
  <c r="Y96" i="4" a="1"/>
  <c r="Y96" i="4" s="1"/>
  <c r="Z96" i="4" a="1"/>
  <c r="Z96" i="4" s="1"/>
  <c r="U97" i="4" a="1"/>
  <c r="U97" i="4" s="1"/>
  <c r="V97" i="4" a="1"/>
  <c r="V97" i="4" s="1"/>
  <c r="W97" i="4" a="1"/>
  <c r="W97" i="4" s="1"/>
  <c r="X97" i="4" a="1"/>
  <c r="X97" i="4" s="1"/>
  <c r="Y97" i="4" a="1"/>
  <c r="Y97" i="4" s="1"/>
  <c r="Z97" i="4" a="1"/>
  <c r="Z97" i="4" s="1"/>
  <c r="U98" i="4" a="1"/>
  <c r="U98" i="4" s="1"/>
  <c r="V98" i="4" a="1"/>
  <c r="V98" i="4" s="1"/>
  <c r="W98" i="4" a="1"/>
  <c r="W98" i="4" s="1"/>
  <c r="X98" i="4" a="1"/>
  <c r="X98" i="4" s="1"/>
  <c r="Y98" i="4" a="1"/>
  <c r="Y98" i="4" s="1"/>
  <c r="Z98" i="4" a="1"/>
  <c r="Z98" i="4" s="1"/>
  <c r="U99" i="4" a="1"/>
  <c r="U99" i="4" s="1"/>
  <c r="V99" i="4" a="1"/>
  <c r="V99" i="4" s="1"/>
  <c r="W99" i="4" a="1"/>
  <c r="W99" i="4" s="1"/>
  <c r="X99" i="4" a="1"/>
  <c r="X99" i="4" s="1"/>
  <c r="Y99" i="4" a="1"/>
  <c r="Y99" i="4" s="1"/>
  <c r="Z99" i="4" a="1"/>
  <c r="Z99" i="4" s="1"/>
  <c r="U100" i="4" a="1"/>
  <c r="U100" i="4" s="1"/>
  <c r="V100" i="4" a="1"/>
  <c r="V100" i="4" s="1"/>
  <c r="W100" i="4" a="1"/>
  <c r="W100" i="4" s="1"/>
  <c r="X100" i="4" a="1"/>
  <c r="X100" i="4" s="1"/>
  <c r="Y100" i="4" a="1"/>
  <c r="Y100" i="4" s="1"/>
  <c r="Z100" i="4" a="1"/>
  <c r="Z100" i="4" s="1"/>
  <c r="U101" i="4" a="1"/>
  <c r="U101" i="4" s="1"/>
  <c r="V101" i="4" a="1"/>
  <c r="V101" i="4" s="1"/>
  <c r="W101" i="4" a="1"/>
  <c r="W101" i="4" s="1"/>
  <c r="X101" i="4" a="1"/>
  <c r="X101" i="4" s="1"/>
  <c r="Y101" i="4" a="1"/>
  <c r="Y101" i="4" s="1"/>
  <c r="Z101" i="4" a="1"/>
  <c r="Z101" i="4" s="1"/>
  <c r="U102" i="4" a="1"/>
  <c r="U102" i="4" s="1"/>
  <c r="V102" i="4" a="1"/>
  <c r="V102" i="4" s="1"/>
  <c r="W102" i="4" a="1"/>
  <c r="W102" i="4" s="1"/>
  <c r="X102" i="4" a="1"/>
  <c r="X102" i="4" s="1"/>
  <c r="Y102" i="4" a="1"/>
  <c r="Y102" i="4" s="1"/>
  <c r="Z102" i="4" a="1"/>
  <c r="Z102" i="4" s="1"/>
  <c r="U103" i="4" a="1"/>
  <c r="U103" i="4" s="1"/>
  <c r="V103" i="4" a="1"/>
  <c r="V103" i="4" s="1"/>
  <c r="W103" i="4" a="1"/>
  <c r="W103" i="4" s="1"/>
  <c r="X103" i="4" a="1"/>
  <c r="X103" i="4" s="1"/>
  <c r="Y103" i="4" a="1"/>
  <c r="Y103" i="4" s="1"/>
  <c r="Z103" i="4" a="1"/>
  <c r="Z103" i="4" s="1"/>
  <c r="U104" i="4" a="1"/>
  <c r="U104" i="4" s="1"/>
  <c r="V104" i="4" a="1"/>
  <c r="V104" i="4" s="1"/>
  <c r="W104" i="4" a="1"/>
  <c r="W104" i="4" s="1"/>
  <c r="X104" i="4" a="1"/>
  <c r="X104" i="4" s="1"/>
  <c r="Y104" i="4" a="1"/>
  <c r="Y104" i="4" s="1"/>
  <c r="Z104" i="4" a="1"/>
  <c r="Z104" i="4" s="1"/>
  <c r="U105" i="4" a="1"/>
  <c r="U105" i="4" s="1"/>
  <c r="V105" i="4" a="1"/>
  <c r="V105" i="4" s="1"/>
  <c r="W105" i="4" a="1"/>
  <c r="W105" i="4" s="1"/>
  <c r="X105" i="4" a="1"/>
  <c r="X105" i="4" s="1"/>
  <c r="Y105" i="4" a="1"/>
  <c r="Y105" i="4" s="1"/>
  <c r="Z105" i="4" a="1"/>
  <c r="Z105" i="4" s="1"/>
  <c r="U106" i="4" a="1"/>
  <c r="U106" i="4" s="1"/>
  <c r="V106" i="4" a="1"/>
  <c r="V106" i="4" s="1"/>
  <c r="W106" i="4" a="1"/>
  <c r="W106" i="4" s="1"/>
  <c r="X106" i="4" a="1"/>
  <c r="X106" i="4" s="1"/>
  <c r="Y106" i="4" a="1"/>
  <c r="Y106" i="4" s="1"/>
  <c r="Z106" i="4" a="1"/>
  <c r="Z106" i="4" s="1"/>
  <c r="U107" i="4" a="1"/>
  <c r="U107" i="4" s="1"/>
  <c r="V107" i="4" a="1"/>
  <c r="V107" i="4" s="1"/>
  <c r="W107" i="4" a="1"/>
  <c r="W107" i="4" s="1"/>
  <c r="X107" i="4" a="1"/>
  <c r="X107" i="4" s="1"/>
  <c r="Y107" i="4" a="1"/>
  <c r="Y107" i="4" s="1"/>
  <c r="Z107" i="4" a="1"/>
  <c r="Z107" i="4" s="1"/>
  <c r="U108" i="4" a="1"/>
  <c r="U108" i="4" s="1"/>
  <c r="V108" i="4" a="1"/>
  <c r="V108" i="4" s="1"/>
  <c r="W108" i="4" a="1"/>
  <c r="W108" i="4" s="1"/>
  <c r="X108" i="4" a="1"/>
  <c r="X108" i="4" s="1"/>
  <c r="Y108" i="4" a="1"/>
  <c r="Y108" i="4" s="1"/>
  <c r="Z108" i="4" a="1"/>
  <c r="Z108" i="4" s="1"/>
  <c r="U109" i="4" a="1"/>
  <c r="U109" i="4" s="1"/>
  <c r="V109" i="4" a="1"/>
  <c r="V109" i="4" s="1"/>
  <c r="W109" i="4" a="1"/>
  <c r="W109" i="4" s="1"/>
  <c r="X109" i="4" a="1"/>
  <c r="X109" i="4" s="1"/>
  <c r="Y109" i="4" a="1"/>
  <c r="Y109" i="4" s="1"/>
  <c r="Z109" i="4" a="1"/>
  <c r="Z109" i="4" s="1"/>
  <c r="U110" i="4" a="1"/>
  <c r="U110" i="4" s="1"/>
  <c r="V110" i="4" a="1"/>
  <c r="V110" i="4" s="1"/>
  <c r="W110" i="4" a="1"/>
  <c r="W110" i="4" s="1"/>
  <c r="X110" i="4" a="1"/>
  <c r="X110" i="4" s="1"/>
  <c r="Y110" i="4" a="1"/>
  <c r="Y110" i="4" s="1"/>
  <c r="Z110" i="4" a="1"/>
  <c r="Z110" i="4" s="1"/>
  <c r="U111" i="4" a="1"/>
  <c r="U111" i="4" s="1"/>
  <c r="V111" i="4" a="1"/>
  <c r="V111" i="4" s="1"/>
  <c r="W111" i="4" a="1"/>
  <c r="W111" i="4" s="1"/>
  <c r="X111" i="4" a="1"/>
  <c r="X111" i="4" s="1"/>
  <c r="Y111" i="4" a="1"/>
  <c r="Y111" i="4" s="1"/>
  <c r="Z111" i="4" a="1"/>
  <c r="Z111" i="4" s="1"/>
  <c r="U112" i="4" a="1"/>
  <c r="U112" i="4" s="1"/>
  <c r="V112" i="4" a="1"/>
  <c r="V112" i="4" s="1"/>
  <c r="W112" i="4" a="1"/>
  <c r="W112" i="4" s="1"/>
  <c r="X112" i="4" a="1"/>
  <c r="X112" i="4" s="1"/>
  <c r="Y112" i="4" a="1"/>
  <c r="Y112" i="4" s="1"/>
  <c r="Z112" i="4" a="1"/>
  <c r="Z112" i="4" s="1"/>
  <c r="U113" i="4" a="1"/>
  <c r="U113" i="4" s="1"/>
  <c r="V113" i="4" a="1"/>
  <c r="V113" i="4" s="1"/>
  <c r="W113" i="4" a="1"/>
  <c r="W113" i="4" s="1"/>
  <c r="X113" i="4" a="1"/>
  <c r="X113" i="4" s="1"/>
  <c r="Y113" i="4" a="1"/>
  <c r="Y113" i="4" s="1"/>
  <c r="Z113" i="4" a="1"/>
  <c r="Z113" i="4" s="1"/>
  <c r="U114" i="4" a="1"/>
  <c r="U114" i="4" s="1"/>
  <c r="V114" i="4" a="1"/>
  <c r="V114" i="4" s="1"/>
  <c r="W114" i="4" a="1"/>
  <c r="W114" i="4" s="1"/>
  <c r="X114" i="4" a="1"/>
  <c r="X114" i="4" s="1"/>
  <c r="Y114" i="4" a="1"/>
  <c r="Y114" i="4" s="1"/>
  <c r="Z114" i="4" a="1"/>
  <c r="Z114" i="4" s="1"/>
  <c r="U115" i="4" a="1"/>
  <c r="U115" i="4" s="1"/>
  <c r="V115" i="4" a="1"/>
  <c r="V115" i="4" s="1"/>
  <c r="W115" i="4" a="1"/>
  <c r="W115" i="4" s="1"/>
  <c r="X115" i="4" a="1"/>
  <c r="X115" i="4" s="1"/>
  <c r="Y115" i="4" a="1"/>
  <c r="Y115" i="4" s="1"/>
  <c r="Z115" i="4" a="1"/>
  <c r="Z115" i="4" s="1"/>
  <c r="U116" i="4" a="1"/>
  <c r="U116" i="4" s="1"/>
  <c r="V116" i="4" a="1"/>
  <c r="V116" i="4" s="1"/>
  <c r="W116" i="4" a="1"/>
  <c r="W116" i="4" s="1"/>
  <c r="X116" i="4" a="1"/>
  <c r="X116" i="4" s="1"/>
  <c r="Y116" i="4" a="1"/>
  <c r="Y116" i="4" s="1"/>
  <c r="Z116" i="4" a="1"/>
  <c r="Z116" i="4" s="1"/>
  <c r="U117" i="4" a="1"/>
  <c r="U117" i="4" s="1"/>
  <c r="V117" i="4" a="1"/>
  <c r="V117" i="4" s="1"/>
  <c r="W117" i="4" a="1"/>
  <c r="W117" i="4" s="1"/>
  <c r="X117" i="4" a="1"/>
  <c r="X117" i="4" s="1"/>
  <c r="Y117" i="4" a="1"/>
  <c r="Y117" i="4" s="1"/>
  <c r="Z117" i="4" a="1"/>
  <c r="Z117" i="4" s="1"/>
  <c r="U118" i="4" a="1"/>
  <c r="U118" i="4" s="1"/>
  <c r="V118" i="4" a="1"/>
  <c r="V118" i="4" s="1"/>
  <c r="W118" i="4" a="1"/>
  <c r="W118" i="4" s="1"/>
  <c r="X118" i="4" a="1"/>
  <c r="X118" i="4" s="1"/>
  <c r="Y118" i="4" a="1"/>
  <c r="Y118" i="4" s="1"/>
  <c r="Z118" i="4" a="1"/>
  <c r="Z118" i="4" s="1"/>
  <c r="U119" i="4" a="1"/>
  <c r="U119" i="4" s="1"/>
  <c r="V119" i="4" a="1"/>
  <c r="V119" i="4" s="1"/>
  <c r="W119" i="4" a="1"/>
  <c r="W119" i="4" s="1"/>
  <c r="X119" i="4" a="1"/>
  <c r="X119" i="4" s="1"/>
  <c r="Y119" i="4" a="1"/>
  <c r="Y119" i="4" s="1"/>
  <c r="Z119" i="4" a="1"/>
  <c r="Z119" i="4" s="1"/>
  <c r="U120" i="4" a="1"/>
  <c r="U120" i="4" s="1"/>
  <c r="V120" i="4" a="1"/>
  <c r="V120" i="4" s="1"/>
  <c r="W120" i="4" a="1"/>
  <c r="W120" i="4" s="1"/>
  <c r="X120" i="4" a="1"/>
  <c r="X120" i="4" s="1"/>
  <c r="Y120" i="4" a="1"/>
  <c r="Y120" i="4" s="1"/>
  <c r="Z120" i="4" a="1"/>
  <c r="Z120" i="4" s="1"/>
  <c r="U121" i="4" a="1"/>
  <c r="U121" i="4" s="1"/>
  <c r="V121" i="4" a="1"/>
  <c r="V121" i="4" s="1"/>
  <c r="W121" i="4" a="1"/>
  <c r="W121" i="4" s="1"/>
  <c r="X121" i="4" a="1"/>
  <c r="X121" i="4" s="1"/>
  <c r="Y121" i="4" a="1"/>
  <c r="Y121" i="4" s="1"/>
  <c r="Z121" i="4" a="1"/>
  <c r="Z121" i="4" s="1"/>
  <c r="U122" i="4" a="1"/>
  <c r="U122" i="4" s="1"/>
  <c r="V122" i="4" a="1"/>
  <c r="V122" i="4" s="1"/>
  <c r="W122" i="4" a="1"/>
  <c r="W122" i="4" s="1"/>
  <c r="X122" i="4" a="1"/>
  <c r="X122" i="4" s="1"/>
  <c r="Y122" i="4" a="1"/>
  <c r="Y122" i="4" s="1"/>
  <c r="Z122" i="4" a="1"/>
  <c r="Z122" i="4" s="1"/>
  <c r="U123" i="4" a="1"/>
  <c r="U123" i="4" s="1"/>
  <c r="V123" i="4" a="1"/>
  <c r="V123" i="4" s="1"/>
  <c r="W123" i="4" a="1"/>
  <c r="W123" i="4" s="1"/>
  <c r="X123" i="4" a="1"/>
  <c r="X123" i="4" s="1"/>
  <c r="Y123" i="4" a="1"/>
  <c r="Y123" i="4" s="1"/>
  <c r="Z123" i="4" a="1"/>
  <c r="Z123" i="4" s="1"/>
  <c r="U124" i="4" a="1"/>
  <c r="U124" i="4" s="1"/>
  <c r="V124" i="4" a="1"/>
  <c r="V124" i="4" s="1"/>
  <c r="W124" i="4" a="1"/>
  <c r="W124" i="4" s="1"/>
  <c r="X124" i="4" a="1"/>
  <c r="X124" i="4" s="1"/>
  <c r="Y124" i="4" a="1"/>
  <c r="Y124" i="4" s="1"/>
  <c r="Z124" i="4" a="1"/>
  <c r="Z124" i="4" s="1"/>
  <c r="U125" i="4" a="1"/>
  <c r="U125" i="4" s="1"/>
  <c r="V125" i="4" a="1"/>
  <c r="V125" i="4" s="1"/>
  <c r="W125" i="4" a="1"/>
  <c r="W125" i="4" s="1"/>
  <c r="X125" i="4" a="1"/>
  <c r="X125" i="4" s="1"/>
  <c r="Y125" i="4" a="1"/>
  <c r="Y125" i="4" s="1"/>
  <c r="Z125" i="4" a="1"/>
  <c r="Z125" i="4" s="1"/>
  <c r="U126" i="4" a="1"/>
  <c r="U126" i="4" s="1"/>
  <c r="V126" i="4" a="1"/>
  <c r="V126" i="4" s="1"/>
  <c r="W126" i="4" a="1"/>
  <c r="W126" i="4" s="1"/>
  <c r="X126" i="4" a="1"/>
  <c r="X126" i="4" s="1"/>
  <c r="Y126" i="4" a="1"/>
  <c r="Y126" i="4" s="1"/>
  <c r="Z126" i="4" a="1"/>
  <c r="Z126" i="4" s="1"/>
  <c r="U127" i="4" a="1"/>
  <c r="U127" i="4" s="1"/>
  <c r="V127" i="4" a="1"/>
  <c r="V127" i="4" s="1"/>
  <c r="W127" i="4" a="1"/>
  <c r="W127" i="4" s="1"/>
  <c r="X127" i="4" a="1"/>
  <c r="X127" i="4" s="1"/>
  <c r="Y127" i="4" a="1"/>
  <c r="Y127" i="4" s="1"/>
  <c r="Z127" i="4" a="1"/>
  <c r="Z127" i="4" s="1"/>
  <c r="U128" i="4" a="1"/>
  <c r="U128" i="4" s="1"/>
  <c r="V128" i="4" a="1"/>
  <c r="V128" i="4" s="1"/>
  <c r="W128" i="4" a="1"/>
  <c r="W128" i="4" s="1"/>
  <c r="X128" i="4" a="1"/>
  <c r="X128" i="4" s="1"/>
  <c r="Y128" i="4" a="1"/>
  <c r="Y128" i="4" s="1"/>
  <c r="Z128" i="4" a="1"/>
  <c r="Z128" i="4" s="1"/>
  <c r="U129" i="4" a="1"/>
  <c r="U129" i="4" s="1"/>
  <c r="V129" i="4" a="1"/>
  <c r="V129" i="4" s="1"/>
  <c r="W129" i="4" a="1"/>
  <c r="W129" i="4" s="1"/>
  <c r="X129" i="4" a="1"/>
  <c r="X129" i="4" s="1"/>
  <c r="Y129" i="4" a="1"/>
  <c r="Y129" i="4" s="1"/>
  <c r="Z129" i="4" a="1"/>
  <c r="Z129" i="4" s="1"/>
  <c r="U130" i="4" a="1"/>
  <c r="U130" i="4" s="1"/>
  <c r="V130" i="4" a="1"/>
  <c r="V130" i="4" s="1"/>
  <c r="W130" i="4" a="1"/>
  <c r="W130" i="4" s="1"/>
  <c r="X130" i="4" a="1"/>
  <c r="X130" i="4" s="1"/>
  <c r="Y130" i="4" a="1"/>
  <c r="Y130" i="4" s="1"/>
  <c r="Z130" i="4" a="1"/>
  <c r="Z130" i="4" s="1"/>
  <c r="U131" i="4" a="1"/>
  <c r="U131" i="4" s="1"/>
  <c r="V131" i="4" a="1"/>
  <c r="V131" i="4" s="1"/>
  <c r="W131" i="4" a="1"/>
  <c r="W131" i="4" s="1"/>
  <c r="X131" i="4" a="1"/>
  <c r="X131" i="4" s="1"/>
  <c r="Y131" i="4" a="1"/>
  <c r="Y131" i="4" s="1"/>
  <c r="Z131" i="4" a="1"/>
  <c r="Z131" i="4" s="1"/>
  <c r="U132" i="4" a="1"/>
  <c r="U132" i="4" s="1"/>
  <c r="V132" i="4" a="1"/>
  <c r="V132" i="4" s="1"/>
  <c r="W132" i="4" a="1"/>
  <c r="W132" i="4" s="1"/>
  <c r="X132" i="4" a="1"/>
  <c r="X132" i="4" s="1"/>
  <c r="Y132" i="4" a="1"/>
  <c r="Y132" i="4" s="1"/>
  <c r="Z132" i="4" a="1"/>
  <c r="Z132" i="4" s="1"/>
  <c r="U133" i="4" a="1"/>
  <c r="U133" i="4" s="1"/>
  <c r="V133" i="4" a="1"/>
  <c r="V133" i="4" s="1"/>
  <c r="W133" i="4" a="1"/>
  <c r="W133" i="4" s="1"/>
  <c r="X133" i="4" a="1"/>
  <c r="X133" i="4" s="1"/>
  <c r="Y133" i="4" a="1"/>
  <c r="Y133" i="4" s="1"/>
  <c r="Z133" i="4" a="1"/>
  <c r="Z133" i="4" s="1"/>
  <c r="U134" i="4" a="1"/>
  <c r="U134" i="4" s="1"/>
  <c r="V134" i="4" a="1"/>
  <c r="V134" i="4" s="1"/>
  <c r="W134" i="4" a="1"/>
  <c r="W134" i="4" s="1"/>
  <c r="X134" i="4" a="1"/>
  <c r="X134" i="4" s="1"/>
  <c r="Y134" i="4" a="1"/>
  <c r="Y134" i="4" s="1"/>
  <c r="Z134" i="4" a="1"/>
  <c r="Z134" i="4" s="1"/>
  <c r="U135" i="4" a="1"/>
  <c r="U135" i="4" s="1"/>
  <c r="V135" i="4" a="1"/>
  <c r="V135" i="4" s="1"/>
  <c r="W135" i="4" a="1"/>
  <c r="W135" i="4" s="1"/>
  <c r="X135" i="4" a="1"/>
  <c r="X135" i="4" s="1"/>
  <c r="Y135" i="4" a="1"/>
  <c r="Y135" i="4" s="1"/>
  <c r="Z135" i="4" a="1"/>
  <c r="Z135" i="4" s="1"/>
  <c r="U136" i="4" a="1"/>
  <c r="U136" i="4" s="1"/>
  <c r="V136" i="4" a="1"/>
  <c r="V136" i="4" s="1"/>
  <c r="W136" i="4" a="1"/>
  <c r="W136" i="4" s="1"/>
  <c r="X136" i="4" a="1"/>
  <c r="X136" i="4" s="1"/>
  <c r="Y136" i="4" a="1"/>
  <c r="Y136" i="4" s="1"/>
  <c r="Z136" i="4" a="1"/>
  <c r="Z136" i="4" s="1"/>
  <c r="U137" i="4" a="1"/>
  <c r="U137" i="4" s="1"/>
  <c r="V137" i="4" a="1"/>
  <c r="V137" i="4" s="1"/>
  <c r="W137" i="4" a="1"/>
  <c r="W137" i="4" s="1"/>
  <c r="X137" i="4" a="1"/>
  <c r="X137" i="4" s="1"/>
  <c r="Y137" i="4" a="1"/>
  <c r="Y137" i="4" s="1"/>
  <c r="Z137" i="4" a="1"/>
  <c r="Z137" i="4" s="1"/>
  <c r="U138" i="4" a="1"/>
  <c r="U138" i="4" s="1"/>
  <c r="V138" i="4" a="1"/>
  <c r="V138" i="4" s="1"/>
  <c r="W138" i="4" a="1"/>
  <c r="W138" i="4" s="1"/>
  <c r="X138" i="4" a="1"/>
  <c r="X138" i="4" s="1"/>
  <c r="Y138" i="4" a="1"/>
  <c r="Y138" i="4" s="1"/>
  <c r="Z138" i="4" a="1"/>
  <c r="Z138" i="4" s="1"/>
  <c r="U139" i="4" a="1"/>
  <c r="U139" i="4" s="1"/>
  <c r="V139" i="4" a="1"/>
  <c r="V139" i="4" s="1"/>
  <c r="W139" i="4" a="1"/>
  <c r="W139" i="4" s="1"/>
  <c r="X139" i="4" a="1"/>
  <c r="X139" i="4" s="1"/>
  <c r="Y139" i="4" a="1"/>
  <c r="Y139" i="4" s="1"/>
  <c r="Z139" i="4" a="1"/>
  <c r="Z139" i="4" s="1"/>
  <c r="U140" i="4" a="1"/>
  <c r="U140" i="4" s="1"/>
  <c r="V140" i="4" a="1"/>
  <c r="V140" i="4" s="1"/>
  <c r="W140" i="4" a="1"/>
  <c r="W140" i="4" s="1"/>
  <c r="X140" i="4" a="1"/>
  <c r="X140" i="4" s="1"/>
  <c r="Y140" i="4" a="1"/>
  <c r="Y140" i="4" s="1"/>
  <c r="Z140" i="4" a="1"/>
  <c r="Z140" i="4" s="1"/>
  <c r="U141" i="4" a="1"/>
  <c r="U141" i="4" s="1"/>
  <c r="V141" i="4" a="1"/>
  <c r="V141" i="4" s="1"/>
  <c r="W141" i="4" a="1"/>
  <c r="W141" i="4" s="1"/>
  <c r="X141" i="4" a="1"/>
  <c r="X141" i="4" s="1"/>
  <c r="Y141" i="4" a="1"/>
  <c r="Y141" i="4" s="1"/>
  <c r="Z141" i="4" a="1"/>
  <c r="Z141" i="4" s="1"/>
  <c r="U142" i="4" a="1"/>
  <c r="U142" i="4" s="1"/>
  <c r="V142" i="4" a="1"/>
  <c r="V142" i="4" s="1"/>
  <c r="W142" i="4" a="1"/>
  <c r="W142" i="4" s="1"/>
  <c r="X142" i="4" a="1"/>
  <c r="X142" i="4" s="1"/>
  <c r="Y142" i="4" a="1"/>
  <c r="Y142" i="4" s="1"/>
  <c r="Z142" i="4" a="1"/>
  <c r="Z142" i="4" s="1"/>
  <c r="U143" i="4" a="1"/>
  <c r="U143" i="4" s="1"/>
  <c r="V143" i="4" a="1"/>
  <c r="V143" i="4" s="1"/>
  <c r="W143" i="4" a="1"/>
  <c r="W143" i="4" s="1"/>
  <c r="X143" i="4" a="1"/>
  <c r="X143" i="4" s="1"/>
  <c r="Y143" i="4" a="1"/>
  <c r="Y143" i="4" s="1"/>
  <c r="Z143" i="4" a="1"/>
  <c r="Z143" i="4" s="1"/>
  <c r="U144" i="4" a="1"/>
  <c r="U144" i="4" s="1"/>
  <c r="V144" i="4" a="1"/>
  <c r="V144" i="4" s="1"/>
  <c r="W144" i="4" a="1"/>
  <c r="W144" i="4" s="1"/>
  <c r="X144" i="4" a="1"/>
  <c r="X144" i="4" s="1"/>
  <c r="Y144" i="4" a="1"/>
  <c r="Y144" i="4" s="1"/>
  <c r="Z144" i="4" a="1"/>
  <c r="Z144" i="4" s="1"/>
  <c r="U145" i="4" a="1"/>
  <c r="U145" i="4" s="1"/>
  <c r="V145" i="4" a="1"/>
  <c r="V145" i="4" s="1"/>
  <c r="W145" i="4" a="1"/>
  <c r="W145" i="4" s="1"/>
  <c r="X145" i="4" a="1"/>
  <c r="X145" i="4" s="1"/>
  <c r="Y145" i="4" a="1"/>
  <c r="Y145" i="4" s="1"/>
  <c r="Z145" i="4" a="1"/>
  <c r="Z145" i="4" s="1"/>
  <c r="U146" i="4" a="1"/>
  <c r="U146" i="4" s="1"/>
  <c r="V146" i="4" a="1"/>
  <c r="V146" i="4" s="1"/>
  <c r="W146" i="4" a="1"/>
  <c r="W146" i="4" s="1"/>
  <c r="X146" i="4" a="1"/>
  <c r="X146" i="4" s="1"/>
  <c r="Y146" i="4" a="1"/>
  <c r="Y146" i="4" s="1"/>
  <c r="Z146" i="4" a="1"/>
  <c r="Z146" i="4" s="1"/>
  <c r="U147" i="4" a="1"/>
  <c r="U147" i="4" s="1"/>
  <c r="V147" i="4" a="1"/>
  <c r="V147" i="4" s="1"/>
  <c r="W147" i="4" a="1"/>
  <c r="W147" i="4" s="1"/>
  <c r="X147" i="4" a="1"/>
  <c r="X147" i="4" s="1"/>
  <c r="Y147" i="4" a="1"/>
  <c r="Y147" i="4" s="1"/>
  <c r="Z147" i="4" a="1"/>
  <c r="Z147" i="4" s="1"/>
  <c r="U148" i="4" a="1"/>
  <c r="U148" i="4" s="1"/>
  <c r="V148" i="4" a="1"/>
  <c r="V148" i="4" s="1"/>
  <c r="W148" i="4" a="1"/>
  <c r="W148" i="4" s="1"/>
  <c r="X148" i="4" a="1"/>
  <c r="X148" i="4" s="1"/>
  <c r="Y148" i="4" a="1"/>
  <c r="Y148" i="4" s="1"/>
  <c r="Z148" i="4" a="1"/>
  <c r="Z148" i="4" s="1"/>
  <c r="U149" i="4" a="1"/>
  <c r="U149" i="4" s="1"/>
  <c r="V149" i="4" a="1"/>
  <c r="V149" i="4" s="1"/>
  <c r="W149" i="4" a="1"/>
  <c r="W149" i="4" s="1"/>
  <c r="X149" i="4" a="1"/>
  <c r="X149" i="4" s="1"/>
  <c r="Y149" i="4" a="1"/>
  <c r="Y149" i="4" s="1"/>
  <c r="Z149" i="4" a="1"/>
  <c r="Z149" i="4" s="1"/>
  <c r="U150" i="4" a="1"/>
  <c r="U150" i="4" s="1"/>
  <c r="V150" i="4" a="1"/>
  <c r="V150" i="4" s="1"/>
  <c r="W150" i="4" a="1"/>
  <c r="W150" i="4" s="1"/>
  <c r="X150" i="4" a="1"/>
  <c r="X150" i="4" s="1"/>
  <c r="Y150" i="4" a="1"/>
  <c r="Y150" i="4" s="1"/>
  <c r="Z150" i="4" a="1"/>
  <c r="Z150" i="4" s="1"/>
  <c r="U151" i="4" a="1"/>
  <c r="U151" i="4" s="1"/>
  <c r="V151" i="4" a="1"/>
  <c r="V151" i="4" s="1"/>
  <c r="W151" i="4" a="1"/>
  <c r="W151" i="4" s="1"/>
  <c r="X151" i="4" a="1"/>
  <c r="X151" i="4" s="1"/>
  <c r="Y151" i="4" a="1"/>
  <c r="Y151" i="4" s="1"/>
  <c r="Z151" i="4" a="1"/>
  <c r="Z151" i="4" s="1"/>
  <c r="U152" i="4" a="1"/>
  <c r="U152" i="4" s="1"/>
  <c r="V152" i="4" a="1"/>
  <c r="V152" i="4" s="1"/>
  <c r="W152" i="4" a="1"/>
  <c r="W152" i="4" s="1"/>
  <c r="X152" i="4" a="1"/>
  <c r="X152" i="4" s="1"/>
  <c r="Y152" i="4" a="1"/>
  <c r="Y152" i="4" s="1"/>
  <c r="Z152" i="4" a="1"/>
  <c r="Z152" i="4" s="1"/>
  <c r="U153" i="4" a="1"/>
  <c r="U153" i="4" s="1"/>
  <c r="V153" i="4" a="1"/>
  <c r="V153" i="4" s="1"/>
  <c r="W153" i="4" a="1"/>
  <c r="W153" i="4" s="1"/>
  <c r="X153" i="4" a="1"/>
  <c r="X153" i="4" s="1"/>
  <c r="Y153" i="4" a="1"/>
  <c r="Y153" i="4" s="1"/>
  <c r="Z153" i="4" a="1"/>
  <c r="Z153" i="4" s="1"/>
  <c r="U154" i="4" a="1"/>
  <c r="U154" i="4" s="1"/>
  <c r="V154" i="4" a="1"/>
  <c r="V154" i="4" s="1"/>
  <c r="W154" i="4" a="1"/>
  <c r="W154" i="4" s="1"/>
  <c r="X154" i="4" a="1"/>
  <c r="X154" i="4" s="1"/>
  <c r="Y154" i="4" a="1"/>
  <c r="Y154" i="4" s="1"/>
  <c r="Z154" i="4" a="1"/>
  <c r="Z154" i="4" s="1"/>
  <c r="U155" i="4" a="1"/>
  <c r="U155" i="4" s="1"/>
  <c r="V155" i="4" a="1"/>
  <c r="V155" i="4" s="1"/>
  <c r="W155" i="4" a="1"/>
  <c r="W155" i="4" s="1"/>
  <c r="X155" i="4" a="1"/>
  <c r="X155" i="4" s="1"/>
  <c r="Y155" i="4" a="1"/>
  <c r="Y155" i="4" s="1"/>
  <c r="Z155" i="4" a="1"/>
  <c r="Z155" i="4" s="1"/>
  <c r="U156" i="4" a="1"/>
  <c r="U156" i="4" s="1"/>
  <c r="V156" i="4" a="1"/>
  <c r="V156" i="4" s="1"/>
  <c r="W156" i="4" a="1"/>
  <c r="W156" i="4" s="1"/>
  <c r="X156" i="4" a="1"/>
  <c r="X156" i="4" s="1"/>
  <c r="Y156" i="4" a="1"/>
  <c r="Y156" i="4" s="1"/>
  <c r="Z156" i="4" a="1"/>
  <c r="Z156" i="4" s="1"/>
  <c r="U157" i="4" a="1"/>
  <c r="U157" i="4" s="1"/>
  <c r="V157" i="4" a="1"/>
  <c r="V157" i="4" s="1"/>
  <c r="W157" i="4" a="1"/>
  <c r="W157" i="4" s="1"/>
  <c r="X157" i="4" a="1"/>
  <c r="X157" i="4" s="1"/>
  <c r="Y157" i="4" a="1"/>
  <c r="Y157" i="4" s="1"/>
  <c r="Z157" i="4" a="1"/>
  <c r="Z157" i="4" s="1"/>
  <c r="U158" i="4" a="1"/>
  <c r="U158" i="4" s="1"/>
  <c r="V158" i="4" a="1"/>
  <c r="V158" i="4" s="1"/>
  <c r="W158" i="4" a="1"/>
  <c r="W158" i="4" s="1"/>
  <c r="X158" i="4" a="1"/>
  <c r="X158" i="4" s="1"/>
  <c r="Y158" i="4" a="1"/>
  <c r="Y158" i="4" s="1"/>
  <c r="Z158" i="4" a="1"/>
  <c r="Z158" i="4" s="1"/>
  <c r="U159" i="4" a="1"/>
  <c r="U159" i="4" s="1"/>
  <c r="V159" i="4" a="1"/>
  <c r="V159" i="4" s="1"/>
  <c r="W159" i="4" a="1"/>
  <c r="W159" i="4" s="1"/>
  <c r="X159" i="4" a="1"/>
  <c r="X159" i="4" s="1"/>
  <c r="Y159" i="4" a="1"/>
  <c r="Y159" i="4" s="1"/>
  <c r="Z159" i="4" a="1"/>
  <c r="Z159" i="4" s="1"/>
  <c r="U160" i="4" a="1"/>
  <c r="U160" i="4" s="1"/>
  <c r="V160" i="4" a="1"/>
  <c r="V160" i="4" s="1"/>
  <c r="W160" i="4" a="1"/>
  <c r="W160" i="4" s="1"/>
  <c r="X160" i="4" a="1"/>
  <c r="X160" i="4" s="1"/>
  <c r="Y160" i="4" a="1"/>
  <c r="Y160" i="4" s="1"/>
  <c r="Z160" i="4" a="1"/>
  <c r="Z160" i="4" s="1"/>
  <c r="U161" i="4" a="1"/>
  <c r="U161" i="4" s="1"/>
  <c r="V161" i="4" a="1"/>
  <c r="V161" i="4" s="1"/>
  <c r="W161" i="4" a="1"/>
  <c r="W161" i="4" s="1"/>
  <c r="X161" i="4" a="1"/>
  <c r="X161" i="4" s="1"/>
  <c r="Y161" i="4" a="1"/>
  <c r="Y161" i="4" s="1"/>
  <c r="Z161" i="4" a="1"/>
  <c r="Z161" i="4" s="1"/>
  <c r="U162" i="4" a="1"/>
  <c r="U162" i="4" s="1"/>
  <c r="V162" i="4" a="1"/>
  <c r="V162" i="4" s="1"/>
  <c r="W162" i="4" a="1"/>
  <c r="W162" i="4" s="1"/>
  <c r="X162" i="4" a="1"/>
  <c r="X162" i="4" s="1"/>
  <c r="Y162" i="4" a="1"/>
  <c r="Y162" i="4" s="1"/>
  <c r="Z162" i="4" a="1"/>
  <c r="Z162" i="4" s="1"/>
  <c r="U163" i="4" a="1"/>
  <c r="U163" i="4" s="1"/>
  <c r="V163" i="4" a="1"/>
  <c r="V163" i="4" s="1"/>
  <c r="W163" i="4" a="1"/>
  <c r="W163" i="4" s="1"/>
  <c r="X163" i="4" a="1"/>
  <c r="X163" i="4" s="1"/>
  <c r="Y163" i="4" a="1"/>
  <c r="Y163" i="4" s="1"/>
  <c r="Z163" i="4" a="1"/>
  <c r="Z163" i="4" s="1"/>
  <c r="U164" i="4" a="1"/>
  <c r="U164" i="4" s="1"/>
  <c r="V164" i="4" a="1"/>
  <c r="V164" i="4" s="1"/>
  <c r="W164" i="4" a="1"/>
  <c r="W164" i="4" s="1"/>
  <c r="X164" i="4" a="1"/>
  <c r="X164" i="4" s="1"/>
  <c r="Y164" i="4" a="1"/>
  <c r="Y164" i="4" s="1"/>
  <c r="Z164" i="4" a="1"/>
  <c r="Z164" i="4" s="1"/>
  <c r="U165" i="4" a="1"/>
  <c r="U165" i="4" s="1"/>
  <c r="V165" i="4" a="1"/>
  <c r="V165" i="4" s="1"/>
  <c r="W165" i="4" a="1"/>
  <c r="W165" i="4" s="1"/>
  <c r="X165" i="4" a="1"/>
  <c r="X165" i="4" s="1"/>
  <c r="Y165" i="4" a="1"/>
  <c r="Y165" i="4" s="1"/>
  <c r="Z165" i="4" a="1"/>
  <c r="Z165" i="4" s="1"/>
  <c r="U166" i="4" a="1"/>
  <c r="U166" i="4" s="1"/>
  <c r="V166" i="4" a="1"/>
  <c r="V166" i="4" s="1"/>
  <c r="W166" i="4" a="1"/>
  <c r="W166" i="4" s="1"/>
  <c r="X166" i="4" a="1"/>
  <c r="X166" i="4" s="1"/>
  <c r="Y166" i="4" a="1"/>
  <c r="Y166" i="4" s="1"/>
  <c r="Z166" i="4" a="1"/>
  <c r="Z166" i="4" s="1"/>
  <c r="U167" i="4" a="1"/>
  <c r="U167" i="4" s="1"/>
  <c r="V167" i="4" a="1"/>
  <c r="V167" i="4" s="1"/>
  <c r="W167" i="4" a="1"/>
  <c r="W167" i="4" s="1"/>
  <c r="X167" i="4" a="1"/>
  <c r="X167" i="4" s="1"/>
  <c r="Y167" i="4" a="1"/>
  <c r="Y167" i="4" s="1"/>
  <c r="Z167" i="4" a="1"/>
  <c r="Z167" i="4" s="1"/>
  <c r="V5" i="4" a="1"/>
  <c r="V5" i="4" s="1"/>
  <c r="W5" i="4" a="1"/>
  <c r="W5" i="4" s="1"/>
  <c r="X5" i="4" a="1"/>
  <c r="X5" i="4" s="1"/>
  <c r="Y5" i="4" a="1"/>
  <c r="Y5" i="4" s="1"/>
  <c r="Z5" i="4" a="1"/>
  <c r="Z5" i="4" s="1"/>
  <c r="U5" i="4" a="1"/>
  <c r="U5" i="4" s="1"/>
  <c r="U3" i="4"/>
  <c r="E8" i="4" l="1"/>
  <c r="S15" i="1"/>
  <c r="E15" i="4"/>
  <c r="F15" i="4"/>
  <c r="F8" i="4"/>
  <c r="F10" i="4"/>
  <c r="E9" i="4"/>
  <c r="F9" i="4"/>
  <c r="E12" i="4"/>
  <c r="E13" i="4"/>
  <c r="F13" i="4"/>
  <c r="F12" i="4"/>
  <c r="E10" i="4"/>
  <c r="F14" i="4"/>
  <c r="L6" i="4"/>
  <c r="L7" i="4" s="1"/>
  <c r="L8" i="4" s="1"/>
  <c r="L9" i="4" s="1"/>
  <c r="L10" i="4" s="1"/>
  <c r="L11" i="4" s="1"/>
  <c r="L12" i="4" s="1"/>
  <c r="L13" i="4" s="1"/>
  <c r="L14" i="4" s="1"/>
  <c r="L15" i="4" s="1"/>
  <c r="L16" i="4" s="1"/>
  <c r="L17" i="4" s="1"/>
  <c r="L18" i="4" s="1"/>
  <c r="L19" i="4" s="1"/>
  <c r="L20" i="4" s="1"/>
  <c r="L21" i="4" s="1"/>
  <c r="L22" i="4" s="1"/>
  <c r="L23" i="4" s="1"/>
  <c r="L24" i="4" s="1"/>
  <c r="L25" i="4" s="1"/>
  <c r="L26" i="4" s="1"/>
  <c r="L27" i="4" s="1"/>
  <c r="L28" i="4" s="1"/>
  <c r="L29" i="4" s="1"/>
  <c r="L30" i="4" s="1"/>
  <c r="L31" i="4" s="1"/>
  <c r="L32" i="4" s="1"/>
  <c r="L33" i="4" s="1"/>
  <c r="L34" i="4" s="1"/>
  <c r="L35" i="4" s="1"/>
  <c r="L36" i="4" s="1"/>
  <c r="L37" i="4" s="1"/>
  <c r="L38" i="4" s="1"/>
  <c r="L39" i="4" s="1"/>
  <c r="L40" i="4" s="1"/>
  <c r="L41" i="4" s="1"/>
  <c r="L42" i="4" s="1"/>
  <c r="L43" i="4" s="1"/>
  <c r="L44" i="4" s="1"/>
  <c r="L45" i="4" s="1"/>
  <c r="L46" i="4" s="1"/>
  <c r="L47" i="4" s="1"/>
  <c r="L48" i="4" s="1"/>
  <c r="L49" i="4" s="1"/>
  <c r="L50" i="4" s="1"/>
  <c r="L51" i="4" s="1"/>
  <c r="L52" i="4" s="1"/>
  <c r="L53" i="4" s="1"/>
  <c r="L54" i="4" s="1"/>
  <c r="L55" i="4" s="1"/>
  <c r="L56" i="4" s="1"/>
  <c r="L57" i="4" s="1"/>
  <c r="L58" i="4" s="1"/>
  <c r="L59" i="4" s="1"/>
  <c r="L60" i="4" s="1"/>
  <c r="L61" i="4" s="1"/>
  <c r="L62" i="4" s="1"/>
  <c r="L63" i="4" s="1"/>
  <c r="L64" i="4" s="1"/>
  <c r="L65" i="4" s="1"/>
  <c r="L66" i="4" s="1"/>
  <c r="L67" i="4" s="1"/>
  <c r="L68" i="4" s="1"/>
  <c r="L69" i="4" s="1"/>
  <c r="L70" i="4" s="1"/>
  <c r="L71" i="4" s="1"/>
  <c r="L72" i="4" s="1"/>
  <c r="L73" i="4" s="1"/>
  <c r="L74" i="4" s="1"/>
  <c r="L75" i="4" s="1"/>
  <c r="L76" i="4" s="1"/>
  <c r="L77" i="4" s="1"/>
  <c r="L78" i="4" s="1"/>
  <c r="L79" i="4" s="1"/>
  <c r="L80" i="4" s="1"/>
  <c r="L81" i="4" s="1"/>
  <c r="L82" i="4" s="1"/>
  <c r="L83" i="4" s="1"/>
  <c r="L84" i="4" s="1"/>
  <c r="L85" i="4" s="1"/>
  <c r="L86" i="4" s="1"/>
  <c r="L87" i="4" s="1"/>
  <c r="L88" i="4" s="1"/>
  <c r="L89" i="4" s="1"/>
  <c r="L90" i="4" s="1"/>
  <c r="L91" i="4" s="1"/>
  <c r="L92" i="4" s="1"/>
  <c r="L93" i="4" s="1"/>
  <c r="L94" i="4" s="1"/>
  <c r="L95" i="4" s="1"/>
  <c r="L96" i="4" s="1"/>
  <c r="L97" i="4" s="1"/>
  <c r="L98" i="4" s="1"/>
  <c r="L99" i="4" s="1"/>
  <c r="L100" i="4" s="1"/>
  <c r="L101" i="4" s="1"/>
  <c r="L102" i="4" s="1"/>
  <c r="L103" i="4" s="1"/>
  <c r="L104" i="4" s="1"/>
  <c r="L105" i="4" s="1"/>
  <c r="L106" i="4" s="1"/>
  <c r="L107" i="4" s="1"/>
  <c r="L108" i="4" s="1"/>
  <c r="L109" i="4" s="1"/>
  <c r="L110" i="4" s="1"/>
  <c r="L111" i="4" s="1"/>
  <c r="L112" i="4" s="1"/>
  <c r="L113" i="4" s="1"/>
  <c r="L114" i="4" s="1"/>
  <c r="L115" i="4" s="1"/>
  <c r="L116" i="4" s="1"/>
  <c r="L117" i="4" s="1"/>
  <c r="L118" i="4" s="1"/>
  <c r="L119" i="4" s="1"/>
  <c r="L120" i="4" s="1"/>
  <c r="L121" i="4" s="1"/>
  <c r="L122" i="4" s="1"/>
  <c r="L123" i="4" s="1"/>
  <c r="L124" i="4" s="1"/>
  <c r="L125" i="4" s="1"/>
  <c r="L126" i="4" s="1"/>
  <c r="L127" i="4" s="1"/>
  <c r="L128" i="4" s="1"/>
  <c r="L129" i="4" s="1"/>
  <c r="L130" i="4" s="1"/>
  <c r="L131" i="4" s="1"/>
  <c r="L132" i="4" s="1"/>
  <c r="L133" i="4" s="1"/>
  <c r="L134" i="4" s="1"/>
  <c r="L135" i="4" s="1"/>
  <c r="L136" i="4" s="1"/>
  <c r="L137" i="4" s="1"/>
  <c r="L138" i="4" s="1"/>
  <c r="L139" i="4" s="1"/>
  <c r="L140" i="4" s="1"/>
  <c r="L141" i="4" s="1"/>
  <c r="L142" i="4" s="1"/>
  <c r="L143" i="4" s="1"/>
  <c r="L144" i="4" s="1"/>
  <c r="L145" i="4" s="1"/>
  <c r="L146" i="4" s="1"/>
  <c r="L147" i="4" s="1"/>
  <c r="L148" i="4" s="1"/>
  <c r="L149" i="4" s="1"/>
  <c r="L150" i="4" s="1"/>
  <c r="L151" i="4" s="1"/>
  <c r="L152" i="4" s="1"/>
  <c r="L153" i="4" s="1"/>
  <c r="L154" i="4" s="1"/>
  <c r="L155" i="4" s="1"/>
  <c r="L156" i="4" s="1"/>
  <c r="L157" i="4" s="1"/>
  <c r="L158" i="4" s="1"/>
  <c r="L159" i="4" s="1"/>
  <c r="L160" i="4" s="1"/>
  <c r="L161" i="4" s="1"/>
  <c r="L162" i="4" s="1"/>
  <c r="L163" i="4" s="1"/>
  <c r="L164" i="4" s="1"/>
  <c r="L165" i="4" s="1"/>
  <c r="L166" i="4" s="1"/>
  <c r="L167" i="4" s="1"/>
  <c r="L168" i="4" s="1"/>
  <c r="L169" i="4" s="1"/>
  <c r="L170" i="4" s="1"/>
  <c r="L171" i="4" s="1"/>
  <c r="L172" i="4" s="1"/>
  <c r="L173" i="4" s="1"/>
  <c r="L174" i="4" s="1"/>
  <c r="L175" i="4" s="1"/>
  <c r="L176" i="4" s="1"/>
  <c r="L177" i="4" s="1"/>
  <c r="L178" i="4" s="1"/>
  <c r="L179" i="4" s="1"/>
  <c r="L180" i="4" s="1"/>
  <c r="L181" i="4" s="1"/>
  <c r="L182" i="4" s="1"/>
  <c r="L183" i="4" s="1"/>
  <c r="L184" i="4" s="1"/>
  <c r="L185" i="4" s="1"/>
  <c r="L186" i="4" s="1"/>
  <c r="L187" i="4" s="1"/>
  <c r="L188" i="4" s="1"/>
  <c r="L189" i="4" s="1"/>
  <c r="L190" i="4" s="1"/>
  <c r="L191" i="4" s="1"/>
  <c r="L192" i="4" s="1"/>
  <c r="L193" i="4" s="1"/>
  <c r="L194" i="4" s="1"/>
  <c r="L195" i="4" s="1"/>
  <c r="L196" i="4" s="1"/>
  <c r="L197" i="4" s="1"/>
  <c r="L198" i="4" s="1"/>
  <c r="L199" i="4" s="1"/>
  <c r="L200" i="4" s="1"/>
  <c r="L201" i="4" s="1"/>
  <c r="L202" i="4" s="1"/>
  <c r="L203" i="4" s="1"/>
  <c r="L204" i="4" s="1"/>
  <c r="L205" i="4" s="1"/>
  <c r="L206" i="4" s="1"/>
  <c r="L207" i="4" s="1"/>
  <c r="L208" i="4" s="1"/>
  <c r="L209" i="4" s="1"/>
  <c r="L210" i="4" s="1"/>
  <c r="L211" i="4" s="1"/>
  <c r="L212" i="4" s="1"/>
  <c r="L213" i="4" s="1"/>
  <c r="L214" i="4" s="1"/>
  <c r="L215" i="4" s="1"/>
  <c r="L216" i="4" s="1"/>
  <c r="L217" i="4" s="1"/>
  <c r="L218" i="4" s="1"/>
  <c r="L219" i="4" s="1"/>
  <c r="L220" i="4" s="1"/>
  <c r="L221" i="4" s="1"/>
  <c r="L222" i="4" s="1"/>
  <c r="L223" i="4" s="1"/>
  <c r="L224" i="4" s="1"/>
  <c r="L225" i="4" s="1"/>
  <c r="L226" i="4" s="1"/>
  <c r="L227" i="4" s="1"/>
  <c r="L228" i="4" s="1"/>
  <c r="L229" i="4" s="1"/>
  <c r="L230" i="4" s="1"/>
  <c r="L231" i="4" s="1"/>
  <c r="L232" i="4" s="1"/>
  <c r="L233" i="4" s="1"/>
  <c r="L234" i="4" s="1"/>
  <c r="L235" i="4" s="1"/>
  <c r="L236" i="4" s="1"/>
  <c r="L237" i="4" s="1"/>
  <c r="L238" i="4" s="1"/>
  <c r="L239" i="4" s="1"/>
  <c r="L240" i="4" s="1"/>
  <c r="L241" i="4" s="1"/>
  <c r="L242" i="4" s="1"/>
  <c r="L243" i="4" s="1"/>
  <c r="L244" i="4" s="1"/>
  <c r="L245" i="4" s="1"/>
  <c r="L246" i="4" s="1"/>
  <c r="L247" i="4" s="1"/>
  <c r="L248" i="4" s="1"/>
  <c r="L249" i="4" s="1"/>
  <c r="L250" i="4" s="1"/>
  <c r="L251" i="4" s="1"/>
  <c r="L252" i="4" s="1"/>
  <c r="L253" i="4" s="1"/>
  <c r="L254" i="4" s="1"/>
  <c r="L255" i="4" s="1"/>
  <c r="L256" i="4" s="1"/>
  <c r="L257" i="4" s="1"/>
  <c r="L258" i="4" s="1"/>
  <c r="L259" i="4" s="1"/>
  <c r="L260" i="4" s="1"/>
  <c r="L261" i="4" s="1"/>
  <c r="L262" i="4" s="1"/>
  <c r="L263" i="4" s="1"/>
  <c r="L264" i="4" s="1"/>
  <c r="L265" i="4" s="1"/>
  <c r="L266" i="4" s="1"/>
  <c r="L267" i="4" s="1"/>
  <c r="L268" i="4" s="1"/>
  <c r="L269" i="4" s="1"/>
  <c r="L270" i="4" s="1"/>
  <c r="L271" i="4" s="1"/>
  <c r="L272" i="4" s="1"/>
  <c r="L273" i="4" s="1"/>
  <c r="L274" i="4" s="1"/>
  <c r="L275" i="4" s="1"/>
  <c r="L276" i="4" s="1"/>
  <c r="L277" i="4" s="1"/>
  <c r="L278" i="4" s="1"/>
  <c r="L279" i="4" s="1"/>
  <c r="L280" i="4" s="1"/>
  <c r="L281" i="4" s="1"/>
  <c r="L282" i="4" s="1"/>
  <c r="L283" i="4" s="1"/>
  <c r="L284" i="4" s="1"/>
  <c r="L285" i="4" s="1"/>
  <c r="L286" i="4" s="1"/>
  <c r="L287" i="4" s="1"/>
  <c r="L288" i="4" s="1"/>
  <c r="L289" i="4" s="1"/>
  <c r="L290" i="4" s="1"/>
  <c r="L291" i="4" s="1"/>
  <c r="L292" i="4" s="1"/>
  <c r="L293" i="4" s="1"/>
  <c r="L294" i="4" s="1"/>
  <c r="L295" i="4" s="1"/>
  <c r="L296" i="4" s="1"/>
  <c r="L297" i="4" s="1"/>
  <c r="L298" i="4" s="1"/>
  <c r="L299" i="4" s="1"/>
  <c r="L300" i="4" s="1"/>
  <c r="L301" i="4" s="1"/>
  <c r="L302" i="4" s="1"/>
  <c r="L303" i="4" s="1"/>
  <c r="L304" i="4" s="1"/>
  <c r="L305" i="4" s="1"/>
  <c r="L306" i="4" s="1"/>
  <c r="L307" i="4" s="1"/>
  <c r="L308" i="4" s="1"/>
  <c r="L309" i="4" s="1"/>
  <c r="L310" i="4" s="1"/>
  <c r="L311" i="4" s="1"/>
  <c r="L312" i="4" s="1"/>
  <c r="L313" i="4" s="1"/>
  <c r="L314" i="4" s="1"/>
  <c r="L315" i="4" s="1"/>
  <c r="L316" i="4" s="1"/>
  <c r="L317" i="4" s="1"/>
  <c r="L318" i="4" s="1"/>
  <c r="L319" i="4" s="1"/>
  <c r="L320" i="4" s="1"/>
  <c r="L321" i="4" s="1"/>
  <c r="L322" i="4" s="1"/>
  <c r="L323" i="4" s="1"/>
  <c r="L324" i="4" s="1"/>
  <c r="L325" i="4" s="1"/>
  <c r="L326" i="4" s="1"/>
  <c r="L327" i="4" s="1"/>
  <c r="L328" i="4" s="1"/>
  <c r="L329" i="4" s="1"/>
  <c r="L330" i="4" s="1"/>
  <c r="L331" i="4" s="1"/>
  <c r="L332" i="4" s="1"/>
  <c r="L333" i="4" s="1"/>
  <c r="L334" i="4" s="1"/>
  <c r="L335" i="4" s="1"/>
  <c r="L336" i="4" s="1"/>
  <c r="L337" i="4" s="1"/>
  <c r="L338" i="4" s="1"/>
  <c r="L339" i="4" s="1"/>
  <c r="L340" i="4" s="1"/>
  <c r="L341" i="4" s="1"/>
  <c r="L342" i="4" s="1"/>
  <c r="L343" i="4" s="1"/>
  <c r="L344" i="4" s="1"/>
  <c r="L345" i="4" s="1"/>
  <c r="L346" i="4" s="1"/>
  <c r="L347" i="4" s="1"/>
  <c r="L348" i="4" s="1"/>
  <c r="L349" i="4" s="1"/>
  <c r="L350" i="4" s="1"/>
  <c r="L351" i="4" s="1"/>
  <c r="L352" i="4" s="1"/>
  <c r="L353" i="4" s="1"/>
  <c r="L354" i="4" s="1"/>
  <c r="L355" i="4" s="1"/>
  <c r="L356" i="4" s="1"/>
  <c r="L357" i="4" s="1"/>
  <c r="L358" i="4" s="1"/>
  <c r="L359" i="4" s="1"/>
  <c r="L360" i="4" s="1"/>
  <c r="L361" i="4" s="1"/>
  <c r="L362" i="4" s="1"/>
  <c r="L363" i="4" s="1"/>
  <c r="L364" i="4" s="1"/>
  <c r="L365" i="4" s="1"/>
  <c r="L366" i="4" s="1"/>
  <c r="L367" i="4" s="1"/>
  <c r="L368" i="4" s="1"/>
  <c r="L369" i="4" s="1"/>
  <c r="L370" i="4" s="1"/>
  <c r="L371" i="4" s="1"/>
  <c r="L372" i="4" s="1"/>
  <c r="L373" i="4" s="1"/>
  <c r="L374" i="4" s="1"/>
  <c r="L375" i="4" s="1"/>
  <c r="L376" i="4" s="1"/>
  <c r="L377" i="4" s="1"/>
  <c r="L378" i="4" s="1"/>
  <c r="L379" i="4" s="1"/>
  <c r="L380" i="4" s="1"/>
  <c r="L381" i="4" s="1"/>
  <c r="L382" i="4" s="1"/>
  <c r="L383" i="4" s="1"/>
  <c r="L384" i="4" s="1"/>
  <c r="L385" i="4" s="1"/>
  <c r="L386" i="4" s="1"/>
  <c r="L387" i="4" s="1"/>
  <c r="L388" i="4" s="1"/>
  <c r="L389" i="4" s="1"/>
  <c r="L390" i="4" s="1"/>
  <c r="L391" i="4" s="1"/>
  <c r="L392" i="4" s="1"/>
  <c r="L393" i="4" s="1"/>
  <c r="L394" i="4" s="1"/>
  <c r="L395" i="4" s="1"/>
  <c r="L396" i="4" s="1"/>
  <c r="L397" i="4" s="1"/>
  <c r="L398" i="4" s="1"/>
  <c r="L399" i="4" s="1"/>
  <c r="L400" i="4" s="1"/>
  <c r="L401" i="4" s="1"/>
  <c r="L402" i="4" s="1"/>
  <c r="L403" i="4" s="1"/>
  <c r="L404" i="4" s="1"/>
  <c r="L405" i="4" s="1"/>
  <c r="L406" i="4" s="1"/>
  <c r="L407" i="4" s="1"/>
  <c r="L408" i="4" s="1"/>
  <c r="L409" i="4" s="1"/>
  <c r="L410" i="4" s="1"/>
  <c r="L411" i="4" s="1"/>
  <c r="L412" i="4" s="1"/>
  <c r="L413" i="4" s="1"/>
  <c r="L414" i="4" s="1"/>
  <c r="L415" i="4" s="1"/>
  <c r="L416" i="4" s="1"/>
  <c r="L417" i="4" s="1"/>
  <c r="L418" i="4" s="1"/>
  <c r="L419" i="4" s="1"/>
  <c r="L420" i="4" s="1"/>
  <c r="L421" i="4" s="1"/>
  <c r="L422" i="4" s="1"/>
  <c r="L423" i="4" s="1"/>
  <c r="L424" i="4" s="1"/>
  <c r="L425" i="4" s="1"/>
  <c r="L426" i="4" s="1"/>
  <c r="L427" i="4" s="1"/>
  <c r="L428" i="4" s="1"/>
  <c r="L429" i="4" s="1"/>
  <c r="L430" i="4" s="1"/>
  <c r="L431" i="4" s="1"/>
  <c r="L432" i="4" s="1"/>
  <c r="L433" i="4" s="1"/>
  <c r="L434" i="4" s="1"/>
  <c r="L435" i="4" s="1"/>
  <c r="L436" i="4" s="1"/>
  <c r="L437" i="4" s="1"/>
  <c r="L438" i="4" s="1"/>
  <c r="L439" i="4" s="1"/>
  <c r="L440" i="4" s="1"/>
  <c r="L441" i="4" s="1"/>
  <c r="L442" i="4" s="1"/>
  <c r="L443" i="4" s="1"/>
  <c r="L444" i="4" s="1"/>
  <c r="L445" i="4" s="1"/>
  <c r="L446" i="4" s="1"/>
  <c r="L447" i="4" s="1"/>
  <c r="L448" i="4" s="1"/>
  <c r="L449" i="4" s="1"/>
  <c r="L450" i="4" s="1"/>
  <c r="L451" i="4" s="1"/>
  <c r="L452" i="4" s="1"/>
  <c r="L453" i="4" s="1"/>
  <c r="L454" i="4" s="1"/>
  <c r="L455" i="4" s="1"/>
  <c r="L456" i="4" s="1"/>
  <c r="L457" i="4" s="1"/>
  <c r="L458" i="4" s="1"/>
  <c r="L459" i="4" s="1"/>
  <c r="L460" i="4" s="1"/>
  <c r="L461" i="4" s="1"/>
  <c r="L462" i="4" s="1"/>
  <c r="L463" i="4" s="1"/>
  <c r="L464" i="4" s="1"/>
  <c r="L465" i="4" s="1"/>
  <c r="L466" i="4" s="1"/>
  <c r="L467" i="4" s="1"/>
  <c r="L468" i="4" s="1"/>
  <c r="L469" i="4" s="1"/>
  <c r="L470" i="4" s="1"/>
  <c r="L471" i="4" s="1"/>
  <c r="L472" i="4" s="1"/>
  <c r="L473" i="4" s="1"/>
  <c r="L474" i="4" s="1"/>
  <c r="L475" i="4" s="1"/>
  <c r="L476" i="4" s="1"/>
  <c r="L477" i="4" s="1"/>
  <c r="L478" i="4" s="1"/>
  <c r="L479" i="4" s="1"/>
  <c r="L480" i="4" s="1"/>
  <c r="L481" i="4" s="1"/>
  <c r="L482" i="4" s="1"/>
  <c r="L483" i="4" s="1"/>
  <c r="L484" i="4" s="1"/>
  <c r="L485" i="4" s="1"/>
  <c r="L486" i="4" s="1"/>
  <c r="L487" i="4" s="1"/>
  <c r="L488" i="4" s="1"/>
  <c r="L489" i="4" s="1"/>
  <c r="L490" i="4" s="1"/>
  <c r="L491" i="4" s="1"/>
  <c r="L492" i="4" s="1"/>
  <c r="L493" i="4" s="1"/>
  <c r="L494" i="4" s="1"/>
  <c r="L495" i="4" s="1"/>
  <c r="L496" i="4" s="1"/>
  <c r="L497" i="4" s="1"/>
  <c r="L498" i="4" s="1"/>
  <c r="L499" i="4" s="1"/>
  <c r="L500" i="4" s="1"/>
  <c r="L501" i="4" s="1"/>
  <c r="L502" i="4" s="1"/>
  <c r="L503" i="4" s="1"/>
  <c r="L504" i="4" s="1"/>
  <c r="L505" i="4" s="1"/>
  <c r="K6" i="4"/>
  <c r="K7" i="4" s="1"/>
  <c r="K8" i="4" s="1"/>
  <c r="K9" i="4" s="1"/>
  <c r="K10" i="4" s="1"/>
  <c r="K11" i="4" s="1"/>
  <c r="K12" i="4" s="1"/>
  <c r="K13" i="4" s="1"/>
  <c r="K14" i="4" s="1"/>
  <c r="K15" i="4" s="1"/>
  <c r="K16" i="4" s="1"/>
  <c r="K17" i="4" s="1"/>
  <c r="K18" i="4" s="1"/>
  <c r="K19" i="4" s="1"/>
  <c r="K20" i="4" s="1"/>
  <c r="K21" i="4" s="1"/>
  <c r="K22" i="4" s="1"/>
  <c r="K23" i="4" s="1"/>
  <c r="K24" i="4" s="1"/>
  <c r="K25" i="4" s="1"/>
  <c r="K26" i="4" s="1"/>
  <c r="K27" i="4" s="1"/>
  <c r="K28" i="4" s="1"/>
  <c r="K29" i="4" s="1"/>
  <c r="K30" i="4" s="1"/>
  <c r="K31" i="4" s="1"/>
  <c r="K32" i="4" s="1"/>
  <c r="K33" i="4" s="1"/>
  <c r="K34" i="4" s="1"/>
  <c r="K35" i="4" s="1"/>
  <c r="K36" i="4" s="1"/>
  <c r="K37" i="4" s="1"/>
  <c r="K38" i="4" s="1"/>
  <c r="K39" i="4" s="1"/>
  <c r="K40" i="4" s="1"/>
  <c r="K41" i="4" s="1"/>
  <c r="K42" i="4" s="1"/>
  <c r="K43" i="4" s="1"/>
  <c r="K44" i="4" s="1"/>
  <c r="K45" i="4" s="1"/>
  <c r="K46" i="4" s="1"/>
  <c r="K47" i="4" s="1"/>
  <c r="K48" i="4" s="1"/>
  <c r="K49" i="4" s="1"/>
  <c r="K50" i="4" s="1"/>
  <c r="K51" i="4" s="1"/>
  <c r="K52" i="4" s="1"/>
  <c r="K53" i="4" s="1"/>
  <c r="K54" i="4" s="1"/>
  <c r="K55" i="4" s="1"/>
  <c r="K56" i="4" s="1"/>
  <c r="K57" i="4" s="1"/>
  <c r="K58" i="4" s="1"/>
  <c r="K59" i="4" s="1"/>
  <c r="K60" i="4" s="1"/>
  <c r="K61" i="4" s="1"/>
  <c r="K62" i="4" s="1"/>
  <c r="K63" i="4" s="1"/>
  <c r="K64" i="4" s="1"/>
  <c r="K65" i="4" s="1"/>
  <c r="K66" i="4" s="1"/>
  <c r="K67" i="4" s="1"/>
  <c r="K68" i="4" s="1"/>
  <c r="K69" i="4" s="1"/>
  <c r="K70" i="4" s="1"/>
  <c r="K71" i="4" s="1"/>
  <c r="K72" i="4" s="1"/>
  <c r="K73" i="4" s="1"/>
  <c r="K74" i="4" s="1"/>
  <c r="K75" i="4" s="1"/>
  <c r="K76" i="4" s="1"/>
  <c r="K77" i="4" s="1"/>
  <c r="K78" i="4" s="1"/>
  <c r="K79" i="4" s="1"/>
  <c r="K80" i="4" s="1"/>
  <c r="K81" i="4" s="1"/>
  <c r="K82" i="4" s="1"/>
  <c r="K83" i="4" s="1"/>
  <c r="K84" i="4" s="1"/>
  <c r="K85" i="4" s="1"/>
  <c r="K86" i="4" s="1"/>
  <c r="K87" i="4" s="1"/>
  <c r="K88" i="4" s="1"/>
  <c r="K89" i="4" s="1"/>
  <c r="K90" i="4" s="1"/>
  <c r="K91" i="4" s="1"/>
  <c r="K92" i="4" s="1"/>
  <c r="K93" i="4" s="1"/>
  <c r="K94" i="4" s="1"/>
  <c r="K95" i="4" s="1"/>
  <c r="K96" i="4" s="1"/>
  <c r="K97" i="4" s="1"/>
  <c r="K98" i="4" s="1"/>
  <c r="K99" i="4" s="1"/>
  <c r="K100" i="4" s="1"/>
  <c r="K101" i="4" s="1"/>
  <c r="K102" i="4" s="1"/>
  <c r="K103" i="4" s="1"/>
  <c r="K104" i="4" s="1"/>
  <c r="K105" i="4" s="1"/>
  <c r="K106" i="4" s="1"/>
  <c r="K107" i="4" s="1"/>
  <c r="K108" i="4" s="1"/>
  <c r="K109" i="4" s="1"/>
  <c r="K110" i="4" s="1"/>
  <c r="K111" i="4" s="1"/>
  <c r="K112" i="4" s="1"/>
  <c r="K113" i="4" s="1"/>
  <c r="K114" i="4" s="1"/>
  <c r="K115" i="4" s="1"/>
  <c r="K116" i="4" s="1"/>
  <c r="K117" i="4" s="1"/>
  <c r="K118" i="4" s="1"/>
  <c r="K119" i="4" s="1"/>
  <c r="K120" i="4" s="1"/>
  <c r="K121" i="4" s="1"/>
  <c r="K122" i="4" s="1"/>
  <c r="K123" i="4" s="1"/>
  <c r="K124" i="4" s="1"/>
  <c r="K125" i="4" s="1"/>
  <c r="K126" i="4" s="1"/>
  <c r="K127" i="4" s="1"/>
  <c r="K128" i="4" s="1"/>
  <c r="K129" i="4" s="1"/>
  <c r="K130" i="4" s="1"/>
  <c r="K131" i="4" s="1"/>
  <c r="K132" i="4" s="1"/>
  <c r="K133" i="4" s="1"/>
  <c r="K134" i="4" s="1"/>
  <c r="K135" i="4" s="1"/>
  <c r="K136" i="4" s="1"/>
  <c r="K137" i="4" s="1"/>
  <c r="K138" i="4" s="1"/>
  <c r="K139" i="4" s="1"/>
  <c r="K140" i="4" s="1"/>
  <c r="K141" i="4" s="1"/>
  <c r="K142" i="4" s="1"/>
  <c r="K143" i="4" s="1"/>
  <c r="K144" i="4" s="1"/>
  <c r="K145" i="4" s="1"/>
  <c r="K146" i="4" s="1"/>
  <c r="K147" i="4" s="1"/>
  <c r="K148" i="4" s="1"/>
  <c r="K149" i="4" s="1"/>
  <c r="K150" i="4" s="1"/>
  <c r="K151" i="4" s="1"/>
  <c r="K152" i="4" s="1"/>
  <c r="K153" i="4" s="1"/>
  <c r="K154" i="4" s="1"/>
  <c r="K155" i="4" s="1"/>
  <c r="K156" i="4" s="1"/>
  <c r="K157" i="4" s="1"/>
  <c r="K158" i="4" s="1"/>
  <c r="K159" i="4" s="1"/>
  <c r="K160" i="4" s="1"/>
  <c r="K161" i="4" s="1"/>
  <c r="K162" i="4" s="1"/>
  <c r="K163" i="4" s="1"/>
  <c r="K164" i="4" s="1"/>
  <c r="K165" i="4" s="1"/>
  <c r="K166" i="4" s="1"/>
  <c r="K167" i="4" s="1"/>
  <c r="K168" i="4" s="1"/>
  <c r="K169" i="4" s="1"/>
  <c r="K170" i="4" s="1"/>
  <c r="K171" i="4" s="1"/>
  <c r="K172" i="4" s="1"/>
  <c r="K173" i="4" s="1"/>
  <c r="K174" i="4" s="1"/>
  <c r="K175" i="4" s="1"/>
  <c r="K176" i="4" s="1"/>
  <c r="K177" i="4" s="1"/>
  <c r="K178" i="4" s="1"/>
  <c r="K179" i="4" s="1"/>
  <c r="K180" i="4" s="1"/>
  <c r="K181" i="4" s="1"/>
  <c r="K182" i="4" s="1"/>
  <c r="K183" i="4" s="1"/>
  <c r="K184" i="4" s="1"/>
  <c r="K185" i="4" s="1"/>
  <c r="K186" i="4" s="1"/>
  <c r="K187" i="4" s="1"/>
  <c r="K188" i="4" s="1"/>
  <c r="K189" i="4" s="1"/>
  <c r="K190" i="4" s="1"/>
  <c r="K191" i="4" s="1"/>
  <c r="K192" i="4" s="1"/>
  <c r="K193" i="4" s="1"/>
  <c r="K194" i="4" s="1"/>
  <c r="K195" i="4" s="1"/>
  <c r="K196" i="4" s="1"/>
  <c r="K197" i="4" s="1"/>
  <c r="K198" i="4" s="1"/>
  <c r="K199" i="4" s="1"/>
  <c r="K200" i="4" s="1"/>
  <c r="K201" i="4" s="1"/>
  <c r="K202" i="4" s="1"/>
  <c r="K203" i="4" s="1"/>
  <c r="K204" i="4" s="1"/>
  <c r="K205" i="4" s="1"/>
  <c r="K206" i="4" s="1"/>
  <c r="K207" i="4" s="1"/>
  <c r="K208" i="4" s="1"/>
  <c r="K209" i="4" s="1"/>
  <c r="K210" i="4" s="1"/>
  <c r="K211" i="4" s="1"/>
  <c r="K212" i="4" s="1"/>
  <c r="K213" i="4" s="1"/>
  <c r="K214" i="4" s="1"/>
  <c r="K215" i="4" s="1"/>
  <c r="K216" i="4" s="1"/>
  <c r="K217" i="4" s="1"/>
  <c r="K218" i="4" s="1"/>
  <c r="K219" i="4" s="1"/>
  <c r="K220" i="4" s="1"/>
  <c r="K221" i="4" s="1"/>
  <c r="K222" i="4" s="1"/>
  <c r="K223" i="4" s="1"/>
  <c r="K224" i="4" s="1"/>
  <c r="K225" i="4" s="1"/>
  <c r="K226" i="4" s="1"/>
  <c r="K227" i="4" s="1"/>
  <c r="K228" i="4" s="1"/>
  <c r="K229" i="4" s="1"/>
  <c r="K230" i="4" s="1"/>
  <c r="K231" i="4" s="1"/>
  <c r="K232" i="4" s="1"/>
  <c r="K233" i="4" s="1"/>
  <c r="K234" i="4" s="1"/>
  <c r="K235" i="4" s="1"/>
  <c r="K236" i="4" s="1"/>
  <c r="K237" i="4" s="1"/>
  <c r="K238" i="4" s="1"/>
  <c r="K239" i="4" s="1"/>
  <c r="K240" i="4" s="1"/>
  <c r="K241" i="4" s="1"/>
  <c r="K242" i="4" s="1"/>
  <c r="K243" i="4" s="1"/>
  <c r="K244" i="4" s="1"/>
  <c r="K245" i="4" s="1"/>
  <c r="K246" i="4" s="1"/>
  <c r="K247" i="4" s="1"/>
  <c r="K248" i="4" s="1"/>
  <c r="K249" i="4" s="1"/>
  <c r="K250" i="4" s="1"/>
  <c r="K251" i="4" s="1"/>
  <c r="K252" i="4" s="1"/>
  <c r="K253" i="4" s="1"/>
  <c r="K254" i="4" s="1"/>
  <c r="K255" i="4" s="1"/>
  <c r="K256" i="4" s="1"/>
  <c r="K257" i="4" s="1"/>
  <c r="K258" i="4" s="1"/>
  <c r="K259" i="4" s="1"/>
  <c r="K260" i="4" s="1"/>
  <c r="K261" i="4" s="1"/>
  <c r="K262" i="4" s="1"/>
  <c r="K263" i="4" s="1"/>
  <c r="K264" i="4" s="1"/>
  <c r="K265" i="4" s="1"/>
  <c r="K266" i="4" s="1"/>
  <c r="K267" i="4" s="1"/>
  <c r="K268" i="4" s="1"/>
  <c r="K269" i="4" s="1"/>
  <c r="K270" i="4" s="1"/>
  <c r="K271" i="4" s="1"/>
  <c r="K272" i="4" s="1"/>
  <c r="K273" i="4" s="1"/>
  <c r="K274" i="4" s="1"/>
  <c r="K275" i="4" s="1"/>
  <c r="K276" i="4" s="1"/>
  <c r="K277" i="4" s="1"/>
  <c r="K278" i="4" s="1"/>
  <c r="K279" i="4" s="1"/>
  <c r="K280" i="4" s="1"/>
  <c r="K281" i="4" s="1"/>
  <c r="K282" i="4" s="1"/>
  <c r="K283" i="4" s="1"/>
  <c r="K284" i="4" s="1"/>
  <c r="K285" i="4" s="1"/>
  <c r="K286" i="4" s="1"/>
  <c r="K287" i="4" s="1"/>
  <c r="K288" i="4" s="1"/>
  <c r="K289" i="4" s="1"/>
  <c r="K290" i="4" s="1"/>
  <c r="K291" i="4" s="1"/>
  <c r="K292" i="4" s="1"/>
  <c r="K293" i="4" s="1"/>
  <c r="K294" i="4" s="1"/>
  <c r="K295" i="4" s="1"/>
  <c r="K296" i="4" s="1"/>
  <c r="K297" i="4" s="1"/>
  <c r="K298" i="4" s="1"/>
  <c r="K299" i="4" s="1"/>
  <c r="K300" i="4" s="1"/>
  <c r="K301" i="4" s="1"/>
  <c r="K302" i="4" s="1"/>
  <c r="K303" i="4" s="1"/>
  <c r="K304" i="4" s="1"/>
  <c r="K305" i="4" s="1"/>
  <c r="K306" i="4" s="1"/>
  <c r="K307" i="4" s="1"/>
  <c r="K308" i="4" s="1"/>
  <c r="K309" i="4" s="1"/>
  <c r="K310" i="4" s="1"/>
  <c r="K311" i="4" s="1"/>
  <c r="K312" i="4" s="1"/>
  <c r="K313" i="4" s="1"/>
  <c r="K314" i="4" s="1"/>
  <c r="K315" i="4" s="1"/>
  <c r="K316" i="4" s="1"/>
  <c r="K317" i="4" s="1"/>
  <c r="K318" i="4" s="1"/>
  <c r="K319" i="4" s="1"/>
  <c r="K320" i="4" s="1"/>
  <c r="K321" i="4" s="1"/>
  <c r="K322" i="4" s="1"/>
  <c r="K323" i="4" s="1"/>
  <c r="K324" i="4" s="1"/>
  <c r="K325" i="4" s="1"/>
  <c r="K326" i="4" s="1"/>
  <c r="K327" i="4" s="1"/>
  <c r="K328" i="4" s="1"/>
  <c r="K329" i="4" s="1"/>
  <c r="K330" i="4" s="1"/>
  <c r="K331" i="4" s="1"/>
  <c r="K332" i="4" s="1"/>
  <c r="K333" i="4" s="1"/>
  <c r="K334" i="4" s="1"/>
  <c r="K335" i="4" s="1"/>
  <c r="K336" i="4" s="1"/>
  <c r="K337" i="4" s="1"/>
  <c r="K338" i="4" s="1"/>
  <c r="K339" i="4" s="1"/>
  <c r="K340" i="4" s="1"/>
  <c r="K341" i="4" s="1"/>
  <c r="K342" i="4" s="1"/>
  <c r="K343" i="4" s="1"/>
  <c r="K344" i="4" s="1"/>
  <c r="K345" i="4" s="1"/>
  <c r="K346" i="4" s="1"/>
  <c r="K347" i="4" s="1"/>
  <c r="K348" i="4" s="1"/>
  <c r="K349" i="4" s="1"/>
  <c r="K350" i="4" s="1"/>
  <c r="K351" i="4" s="1"/>
  <c r="K352" i="4" s="1"/>
  <c r="K353" i="4" s="1"/>
  <c r="K354" i="4" s="1"/>
  <c r="K355" i="4" s="1"/>
  <c r="K356" i="4" s="1"/>
  <c r="K357" i="4" s="1"/>
  <c r="K358" i="4" s="1"/>
  <c r="K359" i="4" s="1"/>
  <c r="K360" i="4" s="1"/>
  <c r="K361" i="4" s="1"/>
  <c r="K362" i="4" s="1"/>
  <c r="K363" i="4" s="1"/>
  <c r="K364" i="4" s="1"/>
  <c r="K365" i="4" s="1"/>
  <c r="K366" i="4" s="1"/>
  <c r="K367" i="4" s="1"/>
  <c r="K368" i="4" s="1"/>
  <c r="K369" i="4" s="1"/>
  <c r="K370" i="4" s="1"/>
  <c r="K371" i="4" s="1"/>
  <c r="K372" i="4" s="1"/>
  <c r="K373" i="4" s="1"/>
  <c r="K374" i="4" s="1"/>
  <c r="K375" i="4" s="1"/>
  <c r="K376" i="4" s="1"/>
  <c r="K377" i="4" s="1"/>
  <c r="K378" i="4" s="1"/>
  <c r="K379" i="4" s="1"/>
  <c r="K380" i="4" s="1"/>
  <c r="K381" i="4" s="1"/>
  <c r="K382" i="4" s="1"/>
  <c r="K383" i="4" s="1"/>
  <c r="K384" i="4" s="1"/>
  <c r="K385" i="4" s="1"/>
  <c r="K386" i="4" s="1"/>
  <c r="K387" i="4" s="1"/>
  <c r="K388" i="4" s="1"/>
  <c r="K389" i="4" s="1"/>
  <c r="K390" i="4" s="1"/>
  <c r="K391" i="4" s="1"/>
  <c r="K392" i="4" s="1"/>
  <c r="K393" i="4" s="1"/>
  <c r="K394" i="4" s="1"/>
  <c r="K395" i="4" s="1"/>
  <c r="K396" i="4" s="1"/>
  <c r="K397" i="4" s="1"/>
  <c r="K398" i="4" s="1"/>
  <c r="K399" i="4" s="1"/>
  <c r="K400" i="4" s="1"/>
  <c r="K401" i="4" s="1"/>
  <c r="K402" i="4" s="1"/>
  <c r="K403" i="4" s="1"/>
  <c r="K404" i="4" s="1"/>
  <c r="K405" i="4" s="1"/>
  <c r="K406" i="4" s="1"/>
  <c r="K407" i="4" s="1"/>
  <c r="K408" i="4" s="1"/>
  <c r="K409" i="4" s="1"/>
  <c r="K410" i="4" s="1"/>
  <c r="K411" i="4" s="1"/>
  <c r="K412" i="4" s="1"/>
  <c r="K413" i="4" s="1"/>
  <c r="K414" i="4" s="1"/>
  <c r="K415" i="4" s="1"/>
  <c r="K416" i="4" s="1"/>
  <c r="K417" i="4" s="1"/>
  <c r="K418" i="4" s="1"/>
  <c r="K419" i="4" s="1"/>
  <c r="K420" i="4" s="1"/>
  <c r="K421" i="4" s="1"/>
  <c r="K422" i="4" s="1"/>
  <c r="K423" i="4" s="1"/>
  <c r="K424" i="4" s="1"/>
  <c r="K425" i="4" s="1"/>
  <c r="K426" i="4" s="1"/>
  <c r="K427" i="4" s="1"/>
  <c r="K428" i="4" s="1"/>
  <c r="K429" i="4" s="1"/>
  <c r="K430" i="4" s="1"/>
  <c r="K431" i="4" s="1"/>
  <c r="K432" i="4" s="1"/>
  <c r="K433" i="4" s="1"/>
  <c r="K434" i="4" s="1"/>
  <c r="K435" i="4" s="1"/>
  <c r="K436" i="4" s="1"/>
  <c r="K437" i="4" s="1"/>
  <c r="K438" i="4" s="1"/>
  <c r="K439" i="4" s="1"/>
  <c r="K440" i="4" s="1"/>
  <c r="K441" i="4" s="1"/>
  <c r="K442" i="4" s="1"/>
  <c r="K443" i="4" s="1"/>
  <c r="K444" i="4" s="1"/>
  <c r="K445" i="4" s="1"/>
  <c r="K446" i="4" s="1"/>
  <c r="K447" i="4" s="1"/>
  <c r="K448" i="4" s="1"/>
  <c r="K449" i="4" s="1"/>
  <c r="K450" i="4" s="1"/>
  <c r="K451" i="4" s="1"/>
  <c r="K452" i="4" s="1"/>
  <c r="K453" i="4" s="1"/>
  <c r="K454" i="4" s="1"/>
  <c r="K455" i="4" s="1"/>
  <c r="K456" i="4" s="1"/>
  <c r="K457" i="4" s="1"/>
  <c r="K458" i="4" s="1"/>
  <c r="K459" i="4" s="1"/>
  <c r="K460" i="4" s="1"/>
  <c r="K461" i="4" s="1"/>
  <c r="K462" i="4" s="1"/>
  <c r="K463" i="4" s="1"/>
  <c r="K464" i="4" s="1"/>
  <c r="K465" i="4" s="1"/>
  <c r="K466" i="4" s="1"/>
  <c r="K467" i="4" s="1"/>
  <c r="K468" i="4" s="1"/>
  <c r="K469" i="4" s="1"/>
  <c r="K470" i="4" s="1"/>
  <c r="K471" i="4" s="1"/>
  <c r="K472" i="4" s="1"/>
  <c r="K473" i="4" s="1"/>
  <c r="K474" i="4" s="1"/>
  <c r="K475" i="4" s="1"/>
  <c r="K476" i="4" s="1"/>
  <c r="K477" i="4" s="1"/>
  <c r="K478" i="4" s="1"/>
  <c r="K479" i="4" s="1"/>
  <c r="K480" i="4" s="1"/>
  <c r="K481" i="4" s="1"/>
  <c r="K482" i="4" s="1"/>
  <c r="K483" i="4" s="1"/>
  <c r="K484" i="4" s="1"/>
  <c r="K485" i="4" s="1"/>
  <c r="K486" i="4" s="1"/>
  <c r="K487" i="4" s="1"/>
  <c r="K488" i="4" s="1"/>
  <c r="K489" i="4" s="1"/>
  <c r="K490" i="4" s="1"/>
  <c r="K491" i="4" s="1"/>
  <c r="K492" i="4" s="1"/>
  <c r="K493" i="4" s="1"/>
  <c r="K494" i="4" s="1"/>
  <c r="K495" i="4" s="1"/>
  <c r="K496" i="4" s="1"/>
  <c r="K497" i="4" s="1"/>
  <c r="K498" i="4" s="1"/>
  <c r="K499" i="4" s="1"/>
  <c r="K500" i="4" s="1"/>
  <c r="K501" i="4" s="1"/>
  <c r="K502" i="4" s="1"/>
  <c r="K503" i="4" s="1"/>
  <c r="K504" i="4" s="1"/>
  <c r="K505" i="4" s="1"/>
  <c r="D23" i="2"/>
  <c r="F23" i="2" s="1"/>
  <c r="F22" i="2"/>
  <c r="F21" i="2"/>
  <c r="H5" i="1"/>
  <c r="H6" i="1" s="1"/>
  <c r="S16" i="1" l="1"/>
  <c r="E16" i="4"/>
  <c r="F16" i="4"/>
  <c r="E5" i="1"/>
  <c r="B5" i="4" s="1"/>
  <c r="K5" i="1"/>
  <c r="I5" i="1"/>
  <c r="L5" i="1" s="1"/>
  <c r="P5" i="1"/>
  <c r="R5" i="1"/>
  <c r="AB5" i="1"/>
  <c r="AC5" i="1"/>
  <c r="AD5" i="1"/>
  <c r="AE5" i="1"/>
  <c r="S17" i="1" l="1"/>
  <c r="E17" i="4"/>
  <c r="F17" i="4"/>
  <c r="G5" i="1"/>
  <c r="J5" i="1" s="1"/>
  <c r="F5" i="1"/>
  <c r="C5" i="4" s="1"/>
  <c r="S18" i="1" l="1"/>
  <c r="E18" i="4"/>
  <c r="F18" i="4"/>
  <c r="X6" i="1"/>
  <c r="AE6" i="1"/>
  <c r="AE7" i="1" s="1"/>
  <c r="AE8" i="1" s="1"/>
  <c r="AE9" i="1" s="1"/>
  <c r="AE10" i="1" s="1"/>
  <c r="AE11" i="1" s="1"/>
  <c r="AE12" i="1" s="1"/>
  <c r="AE13" i="1" s="1"/>
  <c r="AE14" i="1" s="1"/>
  <c r="AE15" i="1" s="1"/>
  <c r="AE16" i="1" s="1"/>
  <c r="AE17" i="1" s="1"/>
  <c r="AE18" i="1" s="1"/>
  <c r="AE19" i="1" s="1"/>
  <c r="AE20" i="1" s="1"/>
  <c r="AE21" i="1" s="1"/>
  <c r="AE22" i="1" s="1"/>
  <c r="AE23" i="1" s="1"/>
  <c r="AE24" i="1" s="1"/>
  <c r="AE25" i="1" s="1"/>
  <c r="AE26" i="1" s="1"/>
  <c r="AE27" i="1" s="1"/>
  <c r="AE28" i="1" s="1"/>
  <c r="AE29" i="1" s="1"/>
  <c r="AE30" i="1" s="1"/>
  <c r="AE31" i="1" s="1"/>
  <c r="AE32" i="1" s="1"/>
  <c r="AE33" i="1" s="1"/>
  <c r="AE34" i="1" s="1"/>
  <c r="AE35" i="1" s="1"/>
  <c r="AE36" i="1" s="1"/>
  <c r="AE37" i="1" s="1"/>
  <c r="AE38" i="1" s="1"/>
  <c r="AE39" i="1" s="1"/>
  <c r="AE40" i="1" s="1"/>
  <c r="AE41" i="1" s="1"/>
  <c r="AE42" i="1" s="1"/>
  <c r="AE43" i="1" s="1"/>
  <c r="AE44" i="1" s="1"/>
  <c r="AE45" i="1" s="1"/>
  <c r="AE46" i="1" s="1"/>
  <c r="AE47" i="1" s="1"/>
  <c r="AE48" i="1" s="1"/>
  <c r="AE49" i="1" s="1"/>
  <c r="AE50" i="1" s="1"/>
  <c r="AE51" i="1" s="1"/>
  <c r="AE52" i="1" s="1"/>
  <c r="AE53" i="1" s="1"/>
  <c r="AE54" i="1" s="1"/>
  <c r="AE55" i="1" s="1"/>
  <c r="AE56" i="1" s="1"/>
  <c r="AE57" i="1" s="1"/>
  <c r="AE58" i="1" s="1"/>
  <c r="AE59" i="1" s="1"/>
  <c r="AE60" i="1" s="1"/>
  <c r="AE61" i="1" s="1"/>
  <c r="AE62" i="1" s="1"/>
  <c r="AE63" i="1" s="1"/>
  <c r="AE64" i="1" s="1"/>
  <c r="AE65" i="1" s="1"/>
  <c r="AE66" i="1" s="1"/>
  <c r="AE67" i="1" s="1"/>
  <c r="AE68" i="1" s="1"/>
  <c r="AE69" i="1" s="1"/>
  <c r="AE70" i="1" s="1"/>
  <c r="AE71" i="1" s="1"/>
  <c r="AE72" i="1" s="1"/>
  <c r="AE73" i="1" s="1"/>
  <c r="AE74" i="1" s="1"/>
  <c r="AE75" i="1" s="1"/>
  <c r="AE76" i="1" s="1"/>
  <c r="AE77" i="1" s="1"/>
  <c r="AE78" i="1" s="1"/>
  <c r="AE79" i="1" s="1"/>
  <c r="AE80" i="1" s="1"/>
  <c r="AE81" i="1" s="1"/>
  <c r="AE82" i="1" s="1"/>
  <c r="AE83" i="1" s="1"/>
  <c r="AE84" i="1" s="1"/>
  <c r="AE85" i="1" s="1"/>
  <c r="AE86" i="1" s="1"/>
  <c r="AE87" i="1" s="1"/>
  <c r="AE88" i="1" s="1"/>
  <c r="AE89" i="1" s="1"/>
  <c r="AE90" i="1" s="1"/>
  <c r="AE91" i="1" s="1"/>
  <c r="AE92" i="1" s="1"/>
  <c r="AE93" i="1" s="1"/>
  <c r="AE94" i="1" s="1"/>
  <c r="AE95" i="1" s="1"/>
  <c r="AE96" i="1" s="1"/>
  <c r="AE97" i="1" s="1"/>
  <c r="AE98" i="1" s="1"/>
  <c r="AE99" i="1" s="1"/>
  <c r="AE100" i="1" s="1"/>
  <c r="AE101" i="1" s="1"/>
  <c r="AE102" i="1" s="1"/>
  <c r="AE103" i="1" s="1"/>
  <c r="AE104" i="1" s="1"/>
  <c r="AE105" i="1" s="1"/>
  <c r="AE106" i="1" s="1"/>
  <c r="AE107" i="1" s="1"/>
  <c r="AE108" i="1" s="1"/>
  <c r="AE109" i="1" s="1"/>
  <c r="AE110" i="1" s="1"/>
  <c r="AE111" i="1" s="1"/>
  <c r="AE112" i="1" s="1"/>
  <c r="AE113" i="1" s="1"/>
  <c r="AE114" i="1" s="1"/>
  <c r="AE115" i="1" s="1"/>
  <c r="AE116" i="1" s="1"/>
  <c r="AE117" i="1" s="1"/>
  <c r="AE118" i="1" s="1"/>
  <c r="AE119" i="1" s="1"/>
  <c r="AE120" i="1" s="1"/>
  <c r="AE121" i="1" s="1"/>
  <c r="AE122" i="1" s="1"/>
  <c r="AE123" i="1" s="1"/>
  <c r="AE124" i="1" s="1"/>
  <c r="AE125" i="1" s="1"/>
  <c r="AE126" i="1" s="1"/>
  <c r="AE127" i="1" s="1"/>
  <c r="AE128" i="1" s="1"/>
  <c r="AE129" i="1" s="1"/>
  <c r="AE130" i="1" s="1"/>
  <c r="AE131" i="1" s="1"/>
  <c r="AE132" i="1" s="1"/>
  <c r="AE133" i="1" s="1"/>
  <c r="AE134" i="1" s="1"/>
  <c r="AE135" i="1" s="1"/>
  <c r="AE136" i="1" s="1"/>
  <c r="AE137" i="1" s="1"/>
  <c r="AE138" i="1" s="1"/>
  <c r="AE139" i="1" s="1"/>
  <c r="AE140" i="1" s="1"/>
  <c r="AE141" i="1" s="1"/>
  <c r="AE142" i="1" s="1"/>
  <c r="AE143" i="1" s="1"/>
  <c r="AE144" i="1" s="1"/>
  <c r="AE145" i="1" s="1"/>
  <c r="AE146" i="1" s="1"/>
  <c r="AE147" i="1" s="1"/>
  <c r="AE148" i="1" s="1"/>
  <c r="AE149" i="1" s="1"/>
  <c r="AE150" i="1" s="1"/>
  <c r="AE151" i="1" s="1"/>
  <c r="AE152" i="1" s="1"/>
  <c r="AE153" i="1" s="1"/>
  <c r="AE154" i="1" s="1"/>
  <c r="AE155" i="1" s="1"/>
  <c r="AE156" i="1" s="1"/>
  <c r="AE157" i="1" s="1"/>
  <c r="AE158" i="1" s="1"/>
  <c r="AE159" i="1" s="1"/>
  <c r="AE160" i="1" s="1"/>
  <c r="AE161" i="1" s="1"/>
  <c r="AE162" i="1" s="1"/>
  <c r="AE163" i="1" s="1"/>
  <c r="AE164" i="1" s="1"/>
  <c r="AE165" i="1" s="1"/>
  <c r="AE166" i="1" s="1"/>
  <c r="AE167" i="1" s="1"/>
  <c r="AE168" i="1" s="1"/>
  <c r="AE169" i="1" s="1"/>
  <c r="AE170" i="1" s="1"/>
  <c r="AE171" i="1" s="1"/>
  <c r="AE172" i="1" s="1"/>
  <c r="AE173" i="1" s="1"/>
  <c r="AE174" i="1" s="1"/>
  <c r="AE175" i="1" s="1"/>
  <c r="AE176" i="1" s="1"/>
  <c r="AE177" i="1" s="1"/>
  <c r="AE178" i="1" s="1"/>
  <c r="AE179" i="1" s="1"/>
  <c r="AE180" i="1" s="1"/>
  <c r="AE181" i="1" s="1"/>
  <c r="AE182" i="1" s="1"/>
  <c r="AE183" i="1" s="1"/>
  <c r="AE184" i="1" s="1"/>
  <c r="AE185" i="1" s="1"/>
  <c r="AE186" i="1" s="1"/>
  <c r="AE187" i="1" s="1"/>
  <c r="AE188" i="1" s="1"/>
  <c r="AE189" i="1" s="1"/>
  <c r="AE190" i="1" s="1"/>
  <c r="AE191" i="1" s="1"/>
  <c r="AE192" i="1" s="1"/>
  <c r="AE193" i="1" s="1"/>
  <c r="AE194" i="1" s="1"/>
  <c r="AE195" i="1" s="1"/>
  <c r="AE196" i="1" s="1"/>
  <c r="AE197" i="1" s="1"/>
  <c r="AE198" i="1" s="1"/>
  <c r="AE199" i="1" s="1"/>
  <c r="AE200" i="1" s="1"/>
  <c r="AE201" i="1" s="1"/>
  <c r="AE202" i="1" s="1"/>
  <c r="AE203" i="1" s="1"/>
  <c r="AE204" i="1" s="1"/>
  <c r="AE205" i="1" s="1"/>
  <c r="AE206" i="1" s="1"/>
  <c r="AE207" i="1" s="1"/>
  <c r="AE208" i="1" s="1"/>
  <c r="AE209" i="1" s="1"/>
  <c r="AE210" i="1" s="1"/>
  <c r="AE211" i="1" s="1"/>
  <c r="AE212" i="1" s="1"/>
  <c r="AE213" i="1" s="1"/>
  <c r="AE214" i="1" s="1"/>
  <c r="AE215" i="1" s="1"/>
  <c r="AE216" i="1" s="1"/>
  <c r="AE217" i="1" s="1"/>
  <c r="AE218" i="1" s="1"/>
  <c r="AE219" i="1" s="1"/>
  <c r="AE220" i="1" s="1"/>
  <c r="AE221" i="1" s="1"/>
  <c r="AE222" i="1" s="1"/>
  <c r="AE223" i="1" s="1"/>
  <c r="AE224" i="1" s="1"/>
  <c r="AE225" i="1" s="1"/>
  <c r="AE226" i="1" s="1"/>
  <c r="AE227" i="1" s="1"/>
  <c r="AE228" i="1" s="1"/>
  <c r="AE229" i="1" s="1"/>
  <c r="AE230" i="1" s="1"/>
  <c r="AE231" i="1" s="1"/>
  <c r="AE232" i="1" s="1"/>
  <c r="AE233" i="1" s="1"/>
  <c r="AE234" i="1" s="1"/>
  <c r="AE235" i="1" s="1"/>
  <c r="AE236" i="1" s="1"/>
  <c r="AE237" i="1" s="1"/>
  <c r="AE238" i="1" s="1"/>
  <c r="AE239" i="1" s="1"/>
  <c r="AE240" i="1" s="1"/>
  <c r="AE241" i="1" s="1"/>
  <c r="AE242" i="1" s="1"/>
  <c r="AE243" i="1" s="1"/>
  <c r="AE244" i="1" s="1"/>
  <c r="AE245" i="1" s="1"/>
  <c r="AE246" i="1" s="1"/>
  <c r="AE247" i="1" s="1"/>
  <c r="AE248" i="1" s="1"/>
  <c r="AE249" i="1" s="1"/>
  <c r="AE250" i="1" s="1"/>
  <c r="AE251" i="1" s="1"/>
  <c r="AE252" i="1" s="1"/>
  <c r="AE253" i="1" s="1"/>
  <c r="AE254" i="1" s="1"/>
  <c r="AE255" i="1" s="1"/>
  <c r="AE256" i="1" s="1"/>
  <c r="AE257" i="1" s="1"/>
  <c r="AE258" i="1" s="1"/>
  <c r="AE259" i="1" s="1"/>
  <c r="AE260" i="1" s="1"/>
  <c r="AE261" i="1" s="1"/>
  <c r="AE262" i="1" s="1"/>
  <c r="AE263" i="1" s="1"/>
  <c r="AE264" i="1" s="1"/>
  <c r="AE265" i="1" s="1"/>
  <c r="AE266" i="1" s="1"/>
  <c r="AE267" i="1" s="1"/>
  <c r="AE268" i="1" s="1"/>
  <c r="AE269" i="1" s="1"/>
  <c r="AE270" i="1" s="1"/>
  <c r="AE271" i="1" s="1"/>
  <c r="AE272" i="1" s="1"/>
  <c r="AE273" i="1" s="1"/>
  <c r="AE274" i="1" s="1"/>
  <c r="AE275" i="1" s="1"/>
  <c r="AE276" i="1" s="1"/>
  <c r="AE277" i="1" s="1"/>
  <c r="AE278" i="1" s="1"/>
  <c r="AE279" i="1" s="1"/>
  <c r="AE280" i="1" s="1"/>
  <c r="AE281" i="1" s="1"/>
  <c r="AE282" i="1" s="1"/>
  <c r="AE283" i="1" s="1"/>
  <c r="AE284" i="1" s="1"/>
  <c r="AE285" i="1" s="1"/>
  <c r="AE286" i="1" s="1"/>
  <c r="AE287" i="1" s="1"/>
  <c r="AE288" i="1" s="1"/>
  <c r="AE289" i="1" s="1"/>
  <c r="AE290" i="1" s="1"/>
  <c r="AE291" i="1" s="1"/>
  <c r="AE292" i="1" s="1"/>
  <c r="AE293" i="1" s="1"/>
  <c r="AE294" i="1" s="1"/>
  <c r="AE295" i="1" s="1"/>
  <c r="AE296" i="1" s="1"/>
  <c r="AE297" i="1" s="1"/>
  <c r="AE298" i="1" s="1"/>
  <c r="AE299" i="1" s="1"/>
  <c r="AE300" i="1" s="1"/>
  <c r="AE301" i="1" s="1"/>
  <c r="AE302" i="1" s="1"/>
  <c r="AE303" i="1" s="1"/>
  <c r="AE304" i="1" s="1"/>
  <c r="AE305" i="1" s="1"/>
  <c r="AE306" i="1" s="1"/>
  <c r="AE307" i="1" s="1"/>
  <c r="AE308" i="1" s="1"/>
  <c r="AE309" i="1" s="1"/>
  <c r="AE310" i="1" s="1"/>
  <c r="AE311" i="1" s="1"/>
  <c r="AE312" i="1" s="1"/>
  <c r="AE313" i="1" s="1"/>
  <c r="AE314" i="1" s="1"/>
  <c r="AE315" i="1" s="1"/>
  <c r="AE316" i="1" s="1"/>
  <c r="AE317" i="1" s="1"/>
  <c r="AE318" i="1" s="1"/>
  <c r="AE319" i="1" s="1"/>
  <c r="AE320" i="1" s="1"/>
  <c r="AE321" i="1" s="1"/>
  <c r="AE322" i="1" s="1"/>
  <c r="AE323" i="1" s="1"/>
  <c r="AE324" i="1" s="1"/>
  <c r="AE325" i="1" s="1"/>
  <c r="AE326" i="1" s="1"/>
  <c r="AE327" i="1" s="1"/>
  <c r="AE328" i="1" s="1"/>
  <c r="AE329" i="1" s="1"/>
  <c r="AE330" i="1" s="1"/>
  <c r="AE331" i="1" s="1"/>
  <c r="AE332" i="1" s="1"/>
  <c r="AE333" i="1" s="1"/>
  <c r="AE334" i="1" s="1"/>
  <c r="AE335" i="1" s="1"/>
  <c r="AE336" i="1" s="1"/>
  <c r="AE337" i="1" s="1"/>
  <c r="AE338" i="1" s="1"/>
  <c r="AE339" i="1" s="1"/>
  <c r="AE340" i="1" s="1"/>
  <c r="AE341" i="1" s="1"/>
  <c r="AE342" i="1" s="1"/>
  <c r="AE343" i="1" s="1"/>
  <c r="AE344" i="1" s="1"/>
  <c r="AE345" i="1" s="1"/>
  <c r="AE346" i="1" s="1"/>
  <c r="AE347" i="1" s="1"/>
  <c r="AE348" i="1" s="1"/>
  <c r="AE349" i="1" s="1"/>
  <c r="AE350" i="1" s="1"/>
  <c r="AE351" i="1" s="1"/>
  <c r="AE352" i="1" s="1"/>
  <c r="AE353" i="1" s="1"/>
  <c r="AE354" i="1" s="1"/>
  <c r="AE355" i="1" s="1"/>
  <c r="AE356" i="1" s="1"/>
  <c r="AE357" i="1" s="1"/>
  <c r="AE358" i="1" s="1"/>
  <c r="AE359" i="1" s="1"/>
  <c r="AE360" i="1" s="1"/>
  <c r="AE361" i="1" s="1"/>
  <c r="AE362" i="1" s="1"/>
  <c r="AE363" i="1" s="1"/>
  <c r="AE364" i="1" s="1"/>
  <c r="AE365" i="1" s="1"/>
  <c r="AE366" i="1" s="1"/>
  <c r="AE367" i="1" s="1"/>
  <c r="AE368" i="1" s="1"/>
  <c r="AE369" i="1" s="1"/>
  <c r="AE370" i="1" s="1"/>
  <c r="AE371" i="1" s="1"/>
  <c r="AE372" i="1" s="1"/>
  <c r="AE373" i="1" s="1"/>
  <c r="AE374" i="1" s="1"/>
  <c r="AE375" i="1" s="1"/>
  <c r="AE376" i="1" s="1"/>
  <c r="AE377" i="1" s="1"/>
  <c r="AE378" i="1" s="1"/>
  <c r="AE379" i="1" s="1"/>
  <c r="AE380" i="1" s="1"/>
  <c r="AE381" i="1" s="1"/>
  <c r="AE382" i="1" s="1"/>
  <c r="AE383" i="1" s="1"/>
  <c r="AE384" i="1" s="1"/>
  <c r="AE385" i="1" s="1"/>
  <c r="AE386" i="1" s="1"/>
  <c r="AE387" i="1" s="1"/>
  <c r="AE388" i="1" s="1"/>
  <c r="AE389" i="1" s="1"/>
  <c r="AE390" i="1" s="1"/>
  <c r="AE391" i="1" s="1"/>
  <c r="AE392" i="1" s="1"/>
  <c r="AE393" i="1" s="1"/>
  <c r="AE394" i="1" s="1"/>
  <c r="AE395" i="1" s="1"/>
  <c r="AE396" i="1" s="1"/>
  <c r="AE397" i="1" s="1"/>
  <c r="AE398" i="1" s="1"/>
  <c r="AE399" i="1" s="1"/>
  <c r="AE400" i="1" s="1"/>
  <c r="AE401" i="1" s="1"/>
  <c r="AE402" i="1" s="1"/>
  <c r="AE403" i="1" s="1"/>
  <c r="AE404" i="1" s="1"/>
  <c r="AE405" i="1" s="1"/>
  <c r="AE406" i="1" s="1"/>
  <c r="AE407" i="1" s="1"/>
  <c r="AE408" i="1" s="1"/>
  <c r="AE409" i="1" s="1"/>
  <c r="AE410" i="1" s="1"/>
  <c r="AE411" i="1" s="1"/>
  <c r="AE412" i="1" s="1"/>
  <c r="AE413" i="1" s="1"/>
  <c r="AE414" i="1" s="1"/>
  <c r="AE415" i="1" s="1"/>
  <c r="AE416" i="1" s="1"/>
  <c r="AE417" i="1" s="1"/>
  <c r="AE418" i="1" s="1"/>
  <c r="AE419" i="1" s="1"/>
  <c r="AE420" i="1" s="1"/>
  <c r="AE421" i="1" s="1"/>
  <c r="AE422" i="1" s="1"/>
  <c r="AE423" i="1" s="1"/>
  <c r="AE424" i="1" s="1"/>
  <c r="AE425" i="1" s="1"/>
  <c r="AE426" i="1" s="1"/>
  <c r="AE427" i="1" s="1"/>
  <c r="AE428" i="1" s="1"/>
  <c r="AE429" i="1" s="1"/>
  <c r="AE430" i="1" s="1"/>
  <c r="AE431" i="1" s="1"/>
  <c r="AE432" i="1" s="1"/>
  <c r="AE433" i="1" s="1"/>
  <c r="AE434" i="1" s="1"/>
  <c r="AE435" i="1" s="1"/>
  <c r="AE436" i="1" s="1"/>
  <c r="AE437" i="1" s="1"/>
  <c r="AE438" i="1" s="1"/>
  <c r="AE439" i="1" s="1"/>
  <c r="AE440" i="1" s="1"/>
  <c r="AE441" i="1" s="1"/>
  <c r="AE442" i="1" s="1"/>
  <c r="AE443" i="1" s="1"/>
  <c r="AE444" i="1" s="1"/>
  <c r="AE445" i="1" s="1"/>
  <c r="AE446" i="1" s="1"/>
  <c r="AE447" i="1" s="1"/>
  <c r="AE448" i="1" s="1"/>
  <c r="AE449" i="1" s="1"/>
  <c r="AE450" i="1" s="1"/>
  <c r="AE451" i="1" s="1"/>
  <c r="AE452" i="1" s="1"/>
  <c r="AE453" i="1" s="1"/>
  <c r="AE454" i="1" s="1"/>
  <c r="AE455" i="1" s="1"/>
  <c r="AE456" i="1" s="1"/>
  <c r="AE457" i="1" s="1"/>
  <c r="AE458" i="1" s="1"/>
  <c r="AE459" i="1" s="1"/>
  <c r="AE460" i="1" s="1"/>
  <c r="AE461" i="1" s="1"/>
  <c r="AE462" i="1" s="1"/>
  <c r="AE463" i="1" s="1"/>
  <c r="AE464" i="1" s="1"/>
  <c r="AE465" i="1" s="1"/>
  <c r="AE466" i="1" s="1"/>
  <c r="AE467" i="1" s="1"/>
  <c r="AE468" i="1" s="1"/>
  <c r="AE469" i="1" s="1"/>
  <c r="AE470" i="1" s="1"/>
  <c r="AE471" i="1" s="1"/>
  <c r="AE472" i="1" s="1"/>
  <c r="AE473" i="1" s="1"/>
  <c r="AE474" i="1" s="1"/>
  <c r="AE475" i="1" s="1"/>
  <c r="AE476" i="1" s="1"/>
  <c r="AE477" i="1" s="1"/>
  <c r="AE478" i="1" s="1"/>
  <c r="AE479" i="1" s="1"/>
  <c r="AE480" i="1" s="1"/>
  <c r="AE481" i="1" s="1"/>
  <c r="AE482" i="1" s="1"/>
  <c r="AE483" i="1" s="1"/>
  <c r="AE484" i="1" s="1"/>
  <c r="AE485" i="1" s="1"/>
  <c r="AE486" i="1" s="1"/>
  <c r="AE487" i="1" s="1"/>
  <c r="AE488" i="1" s="1"/>
  <c r="AE489" i="1" s="1"/>
  <c r="AE490" i="1" s="1"/>
  <c r="AE491" i="1" s="1"/>
  <c r="AE492" i="1" s="1"/>
  <c r="AE493" i="1" s="1"/>
  <c r="AE494" i="1" s="1"/>
  <c r="AE495" i="1" s="1"/>
  <c r="AE496" i="1" s="1"/>
  <c r="AE497" i="1" s="1"/>
  <c r="AE498" i="1" s="1"/>
  <c r="AE499" i="1" s="1"/>
  <c r="AE500" i="1" s="1"/>
  <c r="AE501" i="1" s="1"/>
  <c r="AE502" i="1" s="1"/>
  <c r="AE503" i="1" s="1"/>
  <c r="AE504" i="1" s="1"/>
  <c r="AE505" i="1" s="1"/>
  <c r="AD6" i="1"/>
  <c r="AD7" i="1" s="1"/>
  <c r="AD8" i="1" s="1"/>
  <c r="AD9" i="1" s="1"/>
  <c r="AD10" i="1" s="1"/>
  <c r="AD11" i="1" s="1"/>
  <c r="AD12" i="1" s="1"/>
  <c r="AD13" i="1" s="1"/>
  <c r="AD14" i="1" s="1"/>
  <c r="AD15" i="1" s="1"/>
  <c r="AD16" i="1" s="1"/>
  <c r="AD17" i="1" s="1"/>
  <c r="AD18" i="1" s="1"/>
  <c r="AD19" i="1" s="1"/>
  <c r="AD20" i="1" s="1"/>
  <c r="AD21" i="1" s="1"/>
  <c r="AD22" i="1" s="1"/>
  <c r="AD23" i="1" s="1"/>
  <c r="AD24" i="1" s="1"/>
  <c r="AD25" i="1" s="1"/>
  <c r="AD26" i="1" s="1"/>
  <c r="AD27" i="1" s="1"/>
  <c r="AD28" i="1" s="1"/>
  <c r="AD29" i="1" s="1"/>
  <c r="AD30" i="1" s="1"/>
  <c r="AD31" i="1" s="1"/>
  <c r="AD32" i="1" s="1"/>
  <c r="AD33" i="1" s="1"/>
  <c r="AD34" i="1" s="1"/>
  <c r="AD35" i="1" s="1"/>
  <c r="AD36" i="1" s="1"/>
  <c r="AD37" i="1" s="1"/>
  <c r="AD38" i="1" s="1"/>
  <c r="AD39" i="1" s="1"/>
  <c r="AD40" i="1" s="1"/>
  <c r="AD41" i="1" s="1"/>
  <c r="AD42" i="1" s="1"/>
  <c r="AD43" i="1" s="1"/>
  <c r="AD44" i="1" s="1"/>
  <c r="AD45" i="1" s="1"/>
  <c r="AD46" i="1" s="1"/>
  <c r="AD47" i="1" s="1"/>
  <c r="AD48" i="1" s="1"/>
  <c r="AD49" i="1" s="1"/>
  <c r="AD50" i="1" s="1"/>
  <c r="AD51" i="1" s="1"/>
  <c r="AD52" i="1" s="1"/>
  <c r="AD53" i="1" s="1"/>
  <c r="AD54" i="1" s="1"/>
  <c r="AD55" i="1" s="1"/>
  <c r="AD56" i="1" s="1"/>
  <c r="AD57" i="1" s="1"/>
  <c r="AD58" i="1" s="1"/>
  <c r="AD59" i="1" s="1"/>
  <c r="AD60" i="1" s="1"/>
  <c r="AD61" i="1" s="1"/>
  <c r="AD62" i="1" s="1"/>
  <c r="AD63" i="1" s="1"/>
  <c r="AD64" i="1" s="1"/>
  <c r="AD65" i="1" s="1"/>
  <c r="AD66" i="1" s="1"/>
  <c r="AD67" i="1" s="1"/>
  <c r="AD68" i="1" s="1"/>
  <c r="AD69" i="1" s="1"/>
  <c r="AD70" i="1" s="1"/>
  <c r="AD71" i="1" s="1"/>
  <c r="AD72" i="1" s="1"/>
  <c r="AD73" i="1" s="1"/>
  <c r="AD74" i="1" s="1"/>
  <c r="AD75" i="1" s="1"/>
  <c r="AD76" i="1" s="1"/>
  <c r="AD77" i="1" s="1"/>
  <c r="AD78" i="1" s="1"/>
  <c r="AD79" i="1" s="1"/>
  <c r="AD80" i="1" s="1"/>
  <c r="AD81" i="1" s="1"/>
  <c r="AD82" i="1" s="1"/>
  <c r="AD83" i="1" s="1"/>
  <c r="AD84" i="1" s="1"/>
  <c r="AD85" i="1" s="1"/>
  <c r="AD86" i="1" s="1"/>
  <c r="AD87" i="1" s="1"/>
  <c r="AD88" i="1" s="1"/>
  <c r="AD89" i="1" s="1"/>
  <c r="AD90" i="1" s="1"/>
  <c r="AD91" i="1" s="1"/>
  <c r="AD92" i="1" s="1"/>
  <c r="AD93" i="1" s="1"/>
  <c r="AD94" i="1" s="1"/>
  <c r="AD95" i="1" s="1"/>
  <c r="AD96" i="1" s="1"/>
  <c r="AD97" i="1" s="1"/>
  <c r="AD98" i="1" s="1"/>
  <c r="AD99" i="1" s="1"/>
  <c r="AD100" i="1" s="1"/>
  <c r="AD101" i="1" s="1"/>
  <c r="AD102" i="1" s="1"/>
  <c r="AD103" i="1" s="1"/>
  <c r="AD104" i="1" s="1"/>
  <c r="AD105" i="1" s="1"/>
  <c r="AD106" i="1" s="1"/>
  <c r="AD107" i="1" s="1"/>
  <c r="AC6" i="1"/>
  <c r="AC7" i="1" s="1"/>
  <c r="AC8" i="1" s="1"/>
  <c r="AC9" i="1" s="1"/>
  <c r="AC10" i="1" s="1"/>
  <c r="AC11" i="1" s="1"/>
  <c r="AC12" i="1" s="1"/>
  <c r="AC13" i="1" s="1"/>
  <c r="AC14" i="1" s="1"/>
  <c r="AC15" i="1" s="1"/>
  <c r="AC16" i="1" s="1"/>
  <c r="AC17" i="1" s="1"/>
  <c r="AC18" i="1" s="1"/>
  <c r="AC19" i="1" s="1"/>
  <c r="AC20" i="1" s="1"/>
  <c r="AC21" i="1" s="1"/>
  <c r="AC22" i="1" s="1"/>
  <c r="AC23" i="1" s="1"/>
  <c r="AC24" i="1" s="1"/>
  <c r="AC25" i="1" s="1"/>
  <c r="AC26" i="1" s="1"/>
  <c r="AC27" i="1" s="1"/>
  <c r="AC28" i="1" s="1"/>
  <c r="AC29" i="1" s="1"/>
  <c r="AC30" i="1" s="1"/>
  <c r="AC31" i="1" s="1"/>
  <c r="AC32" i="1" s="1"/>
  <c r="AC33" i="1" s="1"/>
  <c r="AC34" i="1" s="1"/>
  <c r="AC35" i="1" s="1"/>
  <c r="AC36" i="1" s="1"/>
  <c r="AC37" i="1" s="1"/>
  <c r="AC38" i="1" s="1"/>
  <c r="AC39" i="1" s="1"/>
  <c r="AC40" i="1" s="1"/>
  <c r="AC41" i="1" s="1"/>
  <c r="AC42" i="1" s="1"/>
  <c r="AC43" i="1" s="1"/>
  <c r="AC44" i="1" s="1"/>
  <c r="AC45" i="1" s="1"/>
  <c r="AC46" i="1" s="1"/>
  <c r="AC47" i="1" s="1"/>
  <c r="AC48" i="1" s="1"/>
  <c r="AC49" i="1" s="1"/>
  <c r="AC50" i="1" s="1"/>
  <c r="AC51" i="1" s="1"/>
  <c r="AC52" i="1" s="1"/>
  <c r="AC53" i="1" s="1"/>
  <c r="AC54" i="1" s="1"/>
  <c r="AC55" i="1" s="1"/>
  <c r="AC56" i="1" s="1"/>
  <c r="AC57" i="1" s="1"/>
  <c r="AC58" i="1" s="1"/>
  <c r="AC59" i="1" s="1"/>
  <c r="AC60" i="1" s="1"/>
  <c r="AC61" i="1" s="1"/>
  <c r="AC62" i="1" s="1"/>
  <c r="AC63" i="1" s="1"/>
  <c r="AC64" i="1" s="1"/>
  <c r="AC65" i="1" s="1"/>
  <c r="AC66" i="1" s="1"/>
  <c r="AC67" i="1" s="1"/>
  <c r="AC68" i="1" s="1"/>
  <c r="AC69" i="1" s="1"/>
  <c r="AC70" i="1" s="1"/>
  <c r="AC71" i="1" s="1"/>
  <c r="AC72" i="1" s="1"/>
  <c r="AC73" i="1" s="1"/>
  <c r="AC74" i="1" s="1"/>
  <c r="AC75" i="1" s="1"/>
  <c r="AC76" i="1" s="1"/>
  <c r="AC77" i="1" s="1"/>
  <c r="AC78" i="1" s="1"/>
  <c r="AC79" i="1" s="1"/>
  <c r="AC80" i="1" s="1"/>
  <c r="AC81" i="1" s="1"/>
  <c r="AC82" i="1" s="1"/>
  <c r="AC83" i="1" s="1"/>
  <c r="AC84" i="1" s="1"/>
  <c r="AC85" i="1" s="1"/>
  <c r="AC86" i="1" s="1"/>
  <c r="AC87" i="1" s="1"/>
  <c r="AC88" i="1" s="1"/>
  <c r="AC89" i="1" s="1"/>
  <c r="AC90" i="1" s="1"/>
  <c r="AC91" i="1" s="1"/>
  <c r="AC92" i="1" s="1"/>
  <c r="AC93" i="1" s="1"/>
  <c r="AC94" i="1" s="1"/>
  <c r="AC95" i="1" s="1"/>
  <c r="AC96" i="1" s="1"/>
  <c r="AC97" i="1" s="1"/>
  <c r="AC98" i="1" s="1"/>
  <c r="AC99" i="1" s="1"/>
  <c r="AC100" i="1" s="1"/>
  <c r="AC101" i="1" s="1"/>
  <c r="AC102" i="1" s="1"/>
  <c r="AC103" i="1" s="1"/>
  <c r="AC104" i="1" s="1"/>
  <c r="AC105" i="1" s="1"/>
  <c r="AC106" i="1" s="1"/>
  <c r="AC107" i="1" s="1"/>
  <c r="AB6" i="1"/>
  <c r="S19" i="1" l="1"/>
  <c r="E19" i="4"/>
  <c r="F19" i="4"/>
  <c r="AC108" i="1"/>
  <c r="AC109" i="1" s="1"/>
  <c r="AC110" i="1" s="1"/>
  <c r="AC111" i="1" s="1"/>
  <c r="AC112" i="1" s="1"/>
  <c r="AC113" i="1" s="1"/>
  <c r="AC114" i="1" s="1"/>
  <c r="AC115" i="1" s="1"/>
  <c r="AC116" i="1" s="1"/>
  <c r="AC117" i="1" s="1"/>
  <c r="AC118" i="1" s="1"/>
  <c r="AC119" i="1" s="1"/>
  <c r="AC120" i="1" s="1"/>
  <c r="AC121" i="1" s="1"/>
  <c r="AC122" i="1" s="1"/>
  <c r="AC123" i="1" s="1"/>
  <c r="AC124" i="1" s="1"/>
  <c r="AC125" i="1" s="1"/>
  <c r="AC126" i="1" s="1"/>
  <c r="AC127" i="1" s="1"/>
  <c r="AC128" i="1" s="1"/>
  <c r="AC129" i="1" s="1"/>
  <c r="AC130" i="1" s="1"/>
  <c r="AC131" i="1" s="1"/>
  <c r="AC132" i="1" s="1"/>
  <c r="AC133" i="1" s="1"/>
  <c r="AC134" i="1" s="1"/>
  <c r="AC135" i="1" s="1"/>
  <c r="AC136" i="1" s="1"/>
  <c r="AC137" i="1" s="1"/>
  <c r="AC138" i="1" s="1"/>
  <c r="AC139" i="1" s="1"/>
  <c r="AC140" i="1" s="1"/>
  <c r="AC141" i="1" s="1"/>
  <c r="AC142" i="1" s="1"/>
  <c r="AC143" i="1" s="1"/>
  <c r="AC144" i="1" s="1"/>
  <c r="AC145" i="1" s="1"/>
  <c r="AC146" i="1" s="1"/>
  <c r="AC147" i="1" s="1"/>
  <c r="AC148" i="1" s="1"/>
  <c r="AC149" i="1" s="1"/>
  <c r="AC150" i="1" s="1"/>
  <c r="AC151" i="1" s="1"/>
  <c r="AC152" i="1" s="1"/>
  <c r="AC153" i="1" s="1"/>
  <c r="AC154" i="1" s="1"/>
  <c r="AC155" i="1" s="1"/>
  <c r="AC156" i="1" s="1"/>
  <c r="AC157" i="1" s="1"/>
  <c r="AC158" i="1" s="1"/>
  <c r="AC159" i="1" s="1"/>
  <c r="AC160" i="1" s="1"/>
  <c r="AC161" i="1" s="1"/>
  <c r="AC162" i="1" s="1"/>
  <c r="AC163" i="1" s="1"/>
  <c r="AC164" i="1" s="1"/>
  <c r="AC165" i="1" s="1"/>
  <c r="AC166" i="1" s="1"/>
  <c r="AC167" i="1" s="1"/>
  <c r="AC168" i="1" s="1"/>
  <c r="AC169" i="1" s="1"/>
  <c r="AC170" i="1" s="1"/>
  <c r="AC171" i="1" s="1"/>
  <c r="AC172" i="1" s="1"/>
  <c r="AC173" i="1" s="1"/>
  <c r="AC174" i="1" s="1"/>
  <c r="AC175" i="1" s="1"/>
  <c r="AC176" i="1" s="1"/>
  <c r="AC177" i="1" s="1"/>
  <c r="AC178" i="1" s="1"/>
  <c r="AC179" i="1" s="1"/>
  <c r="AC180" i="1" s="1"/>
  <c r="AC181" i="1" s="1"/>
  <c r="AC182" i="1" s="1"/>
  <c r="AC183" i="1" s="1"/>
  <c r="AC184" i="1" s="1"/>
  <c r="AC185" i="1" s="1"/>
  <c r="AC186" i="1" s="1"/>
  <c r="AC187" i="1" s="1"/>
  <c r="AC188" i="1" s="1"/>
  <c r="AC189" i="1" s="1"/>
  <c r="AC190" i="1" s="1"/>
  <c r="AC191" i="1" s="1"/>
  <c r="AC192" i="1" s="1"/>
  <c r="AC193" i="1" s="1"/>
  <c r="AC194" i="1" s="1"/>
  <c r="AC195" i="1" s="1"/>
  <c r="AC196" i="1" s="1"/>
  <c r="AC197" i="1" s="1"/>
  <c r="AC198" i="1" s="1"/>
  <c r="AC199" i="1" s="1"/>
  <c r="AC200" i="1" s="1"/>
  <c r="AC201" i="1" s="1"/>
  <c r="AC202" i="1" s="1"/>
  <c r="AC203" i="1" s="1"/>
  <c r="AC204" i="1" s="1"/>
  <c r="AC205" i="1" s="1"/>
  <c r="AC206" i="1" s="1"/>
  <c r="AC207" i="1" s="1"/>
  <c r="AC208" i="1" s="1"/>
  <c r="AC209" i="1" s="1"/>
  <c r="AC210" i="1" s="1"/>
  <c r="AC211" i="1" s="1"/>
  <c r="AC212" i="1" s="1"/>
  <c r="AC213" i="1" s="1"/>
  <c r="AC214" i="1" s="1"/>
  <c r="AC215" i="1" s="1"/>
  <c r="AC216" i="1" s="1"/>
  <c r="AC217" i="1" s="1"/>
  <c r="AC218" i="1" s="1"/>
  <c r="AC219" i="1" s="1"/>
  <c r="AC220" i="1" s="1"/>
  <c r="AC221" i="1" s="1"/>
  <c r="AC222" i="1" s="1"/>
  <c r="AC223" i="1" s="1"/>
  <c r="AC224" i="1" s="1"/>
  <c r="AC225" i="1" s="1"/>
  <c r="AC226" i="1" s="1"/>
  <c r="AC227" i="1" s="1"/>
  <c r="AC228" i="1" s="1"/>
  <c r="AC229" i="1" s="1"/>
  <c r="AC230" i="1" s="1"/>
  <c r="AC231" i="1" s="1"/>
  <c r="AC232" i="1" s="1"/>
  <c r="AC233" i="1" s="1"/>
  <c r="AC234" i="1" s="1"/>
  <c r="AC235" i="1" s="1"/>
  <c r="AC236" i="1" s="1"/>
  <c r="AC237" i="1" s="1"/>
  <c r="AC238" i="1" s="1"/>
  <c r="AC239" i="1" s="1"/>
  <c r="AC240" i="1" s="1"/>
  <c r="AC241" i="1" s="1"/>
  <c r="AC242" i="1" s="1"/>
  <c r="AC243" i="1" s="1"/>
  <c r="AC244" i="1" s="1"/>
  <c r="AC245" i="1" s="1"/>
  <c r="AC246" i="1" s="1"/>
  <c r="AC247" i="1" s="1"/>
  <c r="AC248" i="1" s="1"/>
  <c r="AC249" i="1" s="1"/>
  <c r="AC250" i="1" s="1"/>
  <c r="AC251" i="1" s="1"/>
  <c r="AC252" i="1" s="1"/>
  <c r="AC253" i="1" s="1"/>
  <c r="AC254" i="1" s="1"/>
  <c r="AC255" i="1" s="1"/>
  <c r="AC256" i="1" s="1"/>
  <c r="AC257" i="1" s="1"/>
  <c r="AC258" i="1" s="1"/>
  <c r="AC259" i="1" s="1"/>
  <c r="AC260" i="1" s="1"/>
  <c r="AC261" i="1" s="1"/>
  <c r="AC262" i="1" s="1"/>
  <c r="AC263" i="1" s="1"/>
  <c r="AC264" i="1" s="1"/>
  <c r="AC265" i="1" s="1"/>
  <c r="AC266" i="1" s="1"/>
  <c r="AC267" i="1" s="1"/>
  <c r="AC268" i="1" s="1"/>
  <c r="AC269" i="1" s="1"/>
  <c r="AC270" i="1" s="1"/>
  <c r="AC271" i="1" s="1"/>
  <c r="AC272" i="1" s="1"/>
  <c r="AC273" i="1" s="1"/>
  <c r="AC274" i="1" s="1"/>
  <c r="AC275" i="1" s="1"/>
  <c r="AC276" i="1" s="1"/>
  <c r="AC277" i="1" s="1"/>
  <c r="AC278" i="1" s="1"/>
  <c r="AC279" i="1" s="1"/>
  <c r="AC280" i="1" s="1"/>
  <c r="AC281" i="1" s="1"/>
  <c r="AC282" i="1" s="1"/>
  <c r="AC283" i="1" s="1"/>
  <c r="AC284" i="1" s="1"/>
  <c r="AC285" i="1" s="1"/>
  <c r="AC286" i="1" s="1"/>
  <c r="AC287" i="1" s="1"/>
  <c r="AC288" i="1" s="1"/>
  <c r="AC289" i="1" s="1"/>
  <c r="AC290" i="1" s="1"/>
  <c r="AC291" i="1" s="1"/>
  <c r="AC292" i="1" s="1"/>
  <c r="AC293" i="1" s="1"/>
  <c r="AC294" i="1" s="1"/>
  <c r="AC295" i="1" s="1"/>
  <c r="AC296" i="1" s="1"/>
  <c r="AC297" i="1" s="1"/>
  <c r="AC298" i="1" s="1"/>
  <c r="AC299" i="1" s="1"/>
  <c r="AC300" i="1" s="1"/>
  <c r="AC301" i="1" s="1"/>
  <c r="AC302" i="1" s="1"/>
  <c r="AC303" i="1" s="1"/>
  <c r="AC304" i="1" s="1"/>
  <c r="AC305" i="1" s="1"/>
  <c r="AC306" i="1" s="1"/>
  <c r="AC307" i="1" s="1"/>
  <c r="AC308" i="1" s="1"/>
  <c r="AC309" i="1" s="1"/>
  <c r="AC310" i="1" s="1"/>
  <c r="AC311" i="1" s="1"/>
  <c r="AC312" i="1" s="1"/>
  <c r="AC313" i="1" s="1"/>
  <c r="AC314" i="1" s="1"/>
  <c r="AC315" i="1" s="1"/>
  <c r="AC316" i="1" s="1"/>
  <c r="AC317" i="1" s="1"/>
  <c r="AC318" i="1" s="1"/>
  <c r="AC319" i="1" s="1"/>
  <c r="AC320" i="1" s="1"/>
  <c r="AC321" i="1" s="1"/>
  <c r="AC322" i="1" s="1"/>
  <c r="AC323" i="1" s="1"/>
  <c r="AC324" i="1" s="1"/>
  <c r="AC325" i="1" s="1"/>
  <c r="AC326" i="1" s="1"/>
  <c r="AC327" i="1" s="1"/>
  <c r="AC328" i="1" s="1"/>
  <c r="AC329" i="1" s="1"/>
  <c r="AC330" i="1" s="1"/>
  <c r="AC331" i="1" s="1"/>
  <c r="AC332" i="1" s="1"/>
  <c r="AC333" i="1" s="1"/>
  <c r="AC334" i="1" s="1"/>
  <c r="AC335" i="1" s="1"/>
  <c r="AC336" i="1" s="1"/>
  <c r="AC337" i="1" s="1"/>
  <c r="AC338" i="1" s="1"/>
  <c r="AC339" i="1" s="1"/>
  <c r="AC340" i="1" s="1"/>
  <c r="AC341" i="1" s="1"/>
  <c r="AC342" i="1" s="1"/>
  <c r="AC343" i="1" s="1"/>
  <c r="AC344" i="1" s="1"/>
  <c r="AC345" i="1" s="1"/>
  <c r="AC346" i="1" s="1"/>
  <c r="AC347" i="1" s="1"/>
  <c r="AC348" i="1" s="1"/>
  <c r="AC349" i="1" s="1"/>
  <c r="AC350" i="1" s="1"/>
  <c r="AC351" i="1" s="1"/>
  <c r="AC352" i="1" s="1"/>
  <c r="AC353" i="1" s="1"/>
  <c r="AC354" i="1" s="1"/>
  <c r="AC355" i="1" s="1"/>
  <c r="AC356" i="1" s="1"/>
  <c r="AC357" i="1" s="1"/>
  <c r="AC358" i="1" s="1"/>
  <c r="AC359" i="1" s="1"/>
  <c r="AC360" i="1" s="1"/>
  <c r="AC361" i="1" s="1"/>
  <c r="AC362" i="1" s="1"/>
  <c r="AC363" i="1" s="1"/>
  <c r="AC364" i="1" s="1"/>
  <c r="AC365" i="1" s="1"/>
  <c r="AC366" i="1" s="1"/>
  <c r="AC367" i="1" s="1"/>
  <c r="AC368" i="1" s="1"/>
  <c r="AC369" i="1" s="1"/>
  <c r="AC370" i="1" s="1"/>
  <c r="AC371" i="1" s="1"/>
  <c r="AC372" i="1" s="1"/>
  <c r="AC373" i="1" s="1"/>
  <c r="AC374" i="1" s="1"/>
  <c r="AC375" i="1" s="1"/>
  <c r="AC376" i="1" s="1"/>
  <c r="AC377" i="1" s="1"/>
  <c r="AC378" i="1" s="1"/>
  <c r="AC379" i="1" s="1"/>
  <c r="AC380" i="1" s="1"/>
  <c r="AC381" i="1" s="1"/>
  <c r="AC382" i="1" s="1"/>
  <c r="AC383" i="1" s="1"/>
  <c r="AC384" i="1" s="1"/>
  <c r="AC385" i="1" s="1"/>
  <c r="AC386" i="1" s="1"/>
  <c r="AC387" i="1" s="1"/>
  <c r="AC388" i="1" s="1"/>
  <c r="AC389" i="1" s="1"/>
  <c r="AC390" i="1" s="1"/>
  <c r="AC391" i="1" s="1"/>
  <c r="AC392" i="1" s="1"/>
  <c r="AC393" i="1" s="1"/>
  <c r="AC394" i="1" s="1"/>
  <c r="AC395" i="1" s="1"/>
  <c r="AC396" i="1" s="1"/>
  <c r="AC397" i="1" s="1"/>
  <c r="AC398" i="1" s="1"/>
  <c r="AC399" i="1" s="1"/>
  <c r="AC400" i="1" s="1"/>
  <c r="AC401" i="1" s="1"/>
  <c r="AC402" i="1" s="1"/>
  <c r="AC403" i="1" s="1"/>
  <c r="AC404" i="1" s="1"/>
  <c r="AC405" i="1" s="1"/>
  <c r="AC406" i="1" s="1"/>
  <c r="AC407" i="1" s="1"/>
  <c r="AC408" i="1" s="1"/>
  <c r="AC409" i="1" s="1"/>
  <c r="AC410" i="1" s="1"/>
  <c r="AC411" i="1" s="1"/>
  <c r="AC412" i="1" s="1"/>
  <c r="AC413" i="1" s="1"/>
  <c r="AC414" i="1" s="1"/>
  <c r="AC415" i="1" s="1"/>
  <c r="AC416" i="1" s="1"/>
  <c r="AC417" i="1" s="1"/>
  <c r="AC418" i="1" s="1"/>
  <c r="AC419" i="1" s="1"/>
  <c r="AC420" i="1" s="1"/>
  <c r="AC421" i="1" s="1"/>
  <c r="AC422" i="1" s="1"/>
  <c r="AC423" i="1" s="1"/>
  <c r="AC424" i="1" s="1"/>
  <c r="AC425" i="1" s="1"/>
  <c r="AC426" i="1" s="1"/>
  <c r="AC427" i="1" s="1"/>
  <c r="AC428" i="1" s="1"/>
  <c r="AC429" i="1" s="1"/>
  <c r="AC430" i="1" s="1"/>
  <c r="AC431" i="1" s="1"/>
  <c r="AC432" i="1" s="1"/>
  <c r="AC433" i="1" s="1"/>
  <c r="AC434" i="1" s="1"/>
  <c r="AC435" i="1" s="1"/>
  <c r="AC436" i="1" s="1"/>
  <c r="AC437" i="1" s="1"/>
  <c r="AC438" i="1" s="1"/>
  <c r="AC439" i="1" s="1"/>
  <c r="AC440" i="1" s="1"/>
  <c r="AC441" i="1" s="1"/>
  <c r="AC442" i="1" s="1"/>
  <c r="AC443" i="1" s="1"/>
  <c r="AC444" i="1" s="1"/>
  <c r="AC445" i="1" s="1"/>
  <c r="AC446" i="1" s="1"/>
  <c r="AC447" i="1" s="1"/>
  <c r="AC448" i="1" s="1"/>
  <c r="AC449" i="1" s="1"/>
  <c r="AC450" i="1" s="1"/>
  <c r="AC451" i="1" s="1"/>
  <c r="AC452" i="1" s="1"/>
  <c r="AC453" i="1" s="1"/>
  <c r="AC454" i="1" s="1"/>
  <c r="AC455" i="1" s="1"/>
  <c r="AC456" i="1" s="1"/>
  <c r="AC457" i="1" s="1"/>
  <c r="AC458" i="1" s="1"/>
  <c r="AC459" i="1" s="1"/>
  <c r="AC460" i="1" s="1"/>
  <c r="AC461" i="1" s="1"/>
  <c r="AC462" i="1" s="1"/>
  <c r="AC463" i="1" s="1"/>
  <c r="AC464" i="1" s="1"/>
  <c r="AC465" i="1" s="1"/>
  <c r="AC466" i="1" s="1"/>
  <c r="AC467" i="1" s="1"/>
  <c r="AC468" i="1" s="1"/>
  <c r="AC469" i="1" s="1"/>
  <c r="AC470" i="1" s="1"/>
  <c r="AC471" i="1" s="1"/>
  <c r="AC472" i="1" s="1"/>
  <c r="AC473" i="1" s="1"/>
  <c r="AC474" i="1" s="1"/>
  <c r="AC475" i="1" s="1"/>
  <c r="AC476" i="1" s="1"/>
  <c r="AC477" i="1" s="1"/>
  <c r="AC478" i="1" s="1"/>
  <c r="AC479" i="1" s="1"/>
  <c r="AC480" i="1" s="1"/>
  <c r="AC481" i="1" s="1"/>
  <c r="AC482" i="1" s="1"/>
  <c r="AC483" i="1" s="1"/>
  <c r="AC484" i="1" s="1"/>
  <c r="AC485" i="1" s="1"/>
  <c r="AC486" i="1" s="1"/>
  <c r="AC487" i="1" s="1"/>
  <c r="AC488" i="1" s="1"/>
  <c r="AC489" i="1" s="1"/>
  <c r="AC490" i="1" s="1"/>
  <c r="AC491" i="1" s="1"/>
  <c r="AC492" i="1" s="1"/>
  <c r="AC493" i="1" s="1"/>
  <c r="AC494" i="1" s="1"/>
  <c r="AC495" i="1" s="1"/>
  <c r="AC496" i="1" s="1"/>
  <c r="AC497" i="1" s="1"/>
  <c r="AC498" i="1" s="1"/>
  <c r="AC499" i="1" s="1"/>
  <c r="AC500" i="1" s="1"/>
  <c r="AC501" i="1" s="1"/>
  <c r="AC502" i="1" s="1"/>
  <c r="AC503" i="1" s="1"/>
  <c r="AC504" i="1" s="1"/>
  <c r="AC505" i="1" s="1"/>
  <c r="AD108" i="1"/>
  <c r="AD109" i="1" s="1"/>
  <c r="AD110" i="1" s="1"/>
  <c r="AD111" i="1" s="1"/>
  <c r="AD112" i="1" s="1"/>
  <c r="AD113" i="1" s="1"/>
  <c r="AB7" i="1"/>
  <c r="AB8" i="1" s="1"/>
  <c r="AB9" i="1" s="1"/>
  <c r="AB10" i="1" s="1"/>
  <c r="AB11" i="1" s="1"/>
  <c r="AB12" i="1" s="1"/>
  <c r="AB13" i="1" s="1"/>
  <c r="AB14" i="1" s="1"/>
  <c r="AB15" i="1" s="1"/>
  <c r="AB16" i="1" s="1"/>
  <c r="AB17" i="1" s="1"/>
  <c r="AB18" i="1" s="1"/>
  <c r="AB19" i="1" s="1"/>
  <c r="AB20" i="1" s="1"/>
  <c r="AB21" i="1" s="1"/>
  <c r="AB22" i="1" s="1"/>
  <c r="AB23" i="1" s="1"/>
  <c r="AB24" i="1" s="1"/>
  <c r="AB25" i="1" s="1"/>
  <c r="AB26" i="1" s="1"/>
  <c r="AB27" i="1" s="1"/>
  <c r="AB28" i="1" s="1"/>
  <c r="AB29" i="1" s="1"/>
  <c r="AB30" i="1" s="1"/>
  <c r="AB31" i="1" s="1"/>
  <c r="AB32" i="1" s="1"/>
  <c r="AB33" i="1" s="1"/>
  <c r="AB34" i="1" s="1"/>
  <c r="AB35" i="1" s="1"/>
  <c r="AB36" i="1" s="1"/>
  <c r="AB37" i="1" s="1"/>
  <c r="AB38" i="1" s="1"/>
  <c r="AB39" i="1" s="1"/>
  <c r="AB40" i="1" s="1"/>
  <c r="AB41" i="1" s="1"/>
  <c r="AB42" i="1" s="1"/>
  <c r="AB43" i="1" s="1"/>
  <c r="AB44" i="1" s="1"/>
  <c r="AB45" i="1" s="1"/>
  <c r="AB46" i="1" s="1"/>
  <c r="AB47" i="1" s="1"/>
  <c r="AB48" i="1" s="1"/>
  <c r="AB49" i="1" s="1"/>
  <c r="AB50" i="1" s="1"/>
  <c r="AB51" i="1" s="1"/>
  <c r="AB52" i="1" s="1"/>
  <c r="AB53" i="1" s="1"/>
  <c r="AB54" i="1" s="1"/>
  <c r="AB55" i="1" s="1"/>
  <c r="AB56" i="1" s="1"/>
  <c r="AB57" i="1" s="1"/>
  <c r="AB58" i="1" s="1"/>
  <c r="AB59" i="1" s="1"/>
  <c r="AB60" i="1" s="1"/>
  <c r="AB61" i="1" s="1"/>
  <c r="AB62" i="1" s="1"/>
  <c r="AB63" i="1" s="1"/>
  <c r="AB64" i="1" s="1"/>
  <c r="AB65" i="1" s="1"/>
  <c r="AB66" i="1" s="1"/>
  <c r="AB67" i="1" s="1"/>
  <c r="AB68" i="1" s="1"/>
  <c r="AB69" i="1" s="1"/>
  <c r="AB70" i="1" s="1"/>
  <c r="AB71" i="1" s="1"/>
  <c r="AB72" i="1" s="1"/>
  <c r="AB73" i="1" s="1"/>
  <c r="AB74" i="1" s="1"/>
  <c r="AB75" i="1" s="1"/>
  <c r="AB76" i="1" s="1"/>
  <c r="AB77" i="1" s="1"/>
  <c r="AB78" i="1" s="1"/>
  <c r="AB79" i="1" s="1"/>
  <c r="AB80" i="1" s="1"/>
  <c r="AB81" i="1" s="1"/>
  <c r="AB82" i="1" s="1"/>
  <c r="AB83" i="1" s="1"/>
  <c r="AB84" i="1" s="1"/>
  <c r="AB85" i="1" s="1"/>
  <c r="AB86" i="1" s="1"/>
  <c r="AB87" i="1" s="1"/>
  <c r="AB88" i="1" s="1"/>
  <c r="AB89" i="1" s="1"/>
  <c r="AB90" i="1" s="1"/>
  <c r="AB91" i="1" s="1"/>
  <c r="AB92" i="1" s="1"/>
  <c r="AB93" i="1" s="1"/>
  <c r="AB94" i="1" s="1"/>
  <c r="AB95" i="1" s="1"/>
  <c r="AB96" i="1" s="1"/>
  <c r="AB97" i="1" s="1"/>
  <c r="AB98" i="1" s="1"/>
  <c r="AB99" i="1" s="1"/>
  <c r="AB100" i="1" s="1"/>
  <c r="AB101" i="1" s="1"/>
  <c r="AB102" i="1" s="1"/>
  <c r="AB103" i="1" s="1"/>
  <c r="AB104" i="1" s="1"/>
  <c r="AB105" i="1" s="1"/>
  <c r="AB106" i="1" s="1"/>
  <c r="G6" i="1"/>
  <c r="AA6" i="1"/>
  <c r="Z6" i="1"/>
  <c r="Y6" i="1"/>
  <c r="Q6" i="1" s="1"/>
  <c r="O6" i="1"/>
  <c r="N6" i="1"/>
  <c r="H7" i="1"/>
  <c r="H8" i="1" s="1"/>
  <c r="H9" i="1" s="1"/>
  <c r="M6" i="1"/>
  <c r="I6" i="1"/>
  <c r="S20" i="1" l="1"/>
  <c r="E20" i="4"/>
  <c r="F20" i="4"/>
  <c r="G106" i="1"/>
  <c r="AB107" i="1"/>
  <c r="AD114" i="1"/>
  <c r="E6" i="1"/>
  <c r="B6" i="4" s="1"/>
  <c r="Z7" i="1"/>
  <c r="AA7" i="1"/>
  <c r="X7" i="1"/>
  <c r="Y7" i="1"/>
  <c r="K6" i="1"/>
  <c r="I7" i="1"/>
  <c r="L6" i="1"/>
  <c r="N7" i="1"/>
  <c r="O7" i="1"/>
  <c r="S21" i="1" l="1"/>
  <c r="E21" i="4"/>
  <c r="F21" i="4"/>
  <c r="AB108" i="1"/>
  <c r="G107" i="1"/>
  <c r="J107" i="1" s="1"/>
  <c r="G6" i="4"/>
  <c r="I6" i="4" a="1"/>
  <c r="I6" i="4" s="1"/>
  <c r="AD115" i="1"/>
  <c r="Z8" i="1"/>
  <c r="AA8" i="1"/>
  <c r="Y8" i="1"/>
  <c r="X8" i="1"/>
  <c r="O8" i="1"/>
  <c r="N8" i="1"/>
  <c r="I8" i="1"/>
  <c r="L7" i="1"/>
  <c r="K7" i="1"/>
  <c r="W6" i="1"/>
  <c r="V6" i="1"/>
  <c r="S22" i="1" l="1"/>
  <c r="E22" i="4"/>
  <c r="F22" i="4"/>
  <c r="AB109" i="1"/>
  <c r="G108" i="1"/>
  <c r="J108" i="1" s="1"/>
  <c r="AD116" i="1"/>
  <c r="Z9" i="1"/>
  <c r="AA9" i="1"/>
  <c r="X9" i="1"/>
  <c r="Y9" i="1"/>
  <c r="O9" i="1"/>
  <c r="N9" i="1"/>
  <c r="K8" i="1"/>
  <c r="I9" i="1"/>
  <c r="L8" i="1"/>
  <c r="V7" i="1"/>
  <c r="W7" i="1"/>
  <c r="P6" i="1"/>
  <c r="M7" i="1"/>
  <c r="E7" i="1" s="1"/>
  <c r="B7" i="4" s="1"/>
  <c r="I7" i="4" s="1" a="1"/>
  <c r="I7" i="4" s="1"/>
  <c r="J6" i="1"/>
  <c r="S23" i="1" l="1"/>
  <c r="E23" i="4"/>
  <c r="F23" i="4"/>
  <c r="AB110" i="1"/>
  <c r="G109" i="1"/>
  <c r="J109" i="1" s="1"/>
  <c r="G7" i="4"/>
  <c r="AD117" i="1"/>
  <c r="Z10" i="1"/>
  <c r="AA10" i="1"/>
  <c r="O10" i="1"/>
  <c r="Y10" i="1"/>
  <c r="X10" i="1"/>
  <c r="N10" i="1"/>
  <c r="I10" i="1"/>
  <c r="L9" i="1"/>
  <c r="H10" i="1"/>
  <c r="K9" i="1"/>
  <c r="P7" i="1"/>
  <c r="W8" i="1"/>
  <c r="V8" i="1"/>
  <c r="M8" i="1"/>
  <c r="E8" i="1" s="1"/>
  <c r="B8" i="4" s="1"/>
  <c r="G7" i="1"/>
  <c r="J7" i="1" s="1"/>
  <c r="S24" i="1" l="1"/>
  <c r="E24" i="4"/>
  <c r="F24" i="4"/>
  <c r="AB111" i="1"/>
  <c r="G110" i="1"/>
  <c r="J110" i="1" s="1"/>
  <c r="G8" i="4"/>
  <c r="I8" i="4" a="1"/>
  <c r="I8" i="4" s="1"/>
  <c r="AD118" i="1"/>
  <c r="O11" i="1"/>
  <c r="Y11" i="1"/>
  <c r="AA11" i="1"/>
  <c r="Z11" i="1"/>
  <c r="X11" i="1"/>
  <c r="H11" i="1"/>
  <c r="K10" i="1"/>
  <c r="I11" i="1"/>
  <c r="L10" i="1"/>
  <c r="N11" i="1"/>
  <c r="P8" i="1"/>
  <c r="V9" i="1"/>
  <c r="W9" i="1"/>
  <c r="G8" i="1"/>
  <c r="J8" i="1" s="1"/>
  <c r="M9" i="1"/>
  <c r="E9" i="1" s="1"/>
  <c r="B9" i="4" s="1"/>
  <c r="S25" i="1" l="1"/>
  <c r="E25" i="4"/>
  <c r="F25" i="4"/>
  <c r="AB112" i="1"/>
  <c r="G111" i="1"/>
  <c r="J111" i="1" s="1"/>
  <c r="G9" i="4"/>
  <c r="I9" i="4" a="1"/>
  <c r="I9" i="4" s="1"/>
  <c r="AD119" i="1"/>
  <c r="Y12" i="1"/>
  <c r="Z12" i="1"/>
  <c r="AA12" i="1"/>
  <c r="X12" i="1"/>
  <c r="N12" i="1"/>
  <c r="I12" i="1"/>
  <c r="L11" i="1"/>
  <c r="H12" i="1"/>
  <c r="K11" i="1"/>
  <c r="O12" i="1"/>
  <c r="V10" i="1"/>
  <c r="W10" i="1"/>
  <c r="P9" i="1"/>
  <c r="M10" i="1"/>
  <c r="E10" i="1" s="1"/>
  <c r="B10" i="4" s="1"/>
  <c r="G9" i="1"/>
  <c r="J9" i="1" s="1"/>
  <c r="R6" i="1"/>
  <c r="F6" i="1" s="1"/>
  <c r="C6" i="4" s="1"/>
  <c r="S26" i="1" l="1"/>
  <c r="E26" i="4"/>
  <c r="F26" i="4"/>
  <c r="AB113" i="1"/>
  <c r="G112" i="1"/>
  <c r="J112" i="1" s="1"/>
  <c r="G10" i="4"/>
  <c r="I10" i="4" a="1"/>
  <c r="I10" i="4" s="1"/>
  <c r="H6" i="4"/>
  <c r="J6" i="4" a="1"/>
  <c r="J6" i="4" s="1"/>
  <c r="AD120" i="1"/>
  <c r="N13" i="1"/>
  <c r="AA13" i="1"/>
  <c r="X13" i="1"/>
  <c r="Z13" i="1"/>
  <c r="Y13" i="1"/>
  <c r="O13" i="1"/>
  <c r="H13" i="1"/>
  <c r="K12" i="1"/>
  <c r="I13" i="1"/>
  <c r="L12" i="1"/>
  <c r="V11" i="1"/>
  <c r="W11" i="1"/>
  <c r="P10" i="1"/>
  <c r="M11" i="1"/>
  <c r="E11" i="1" s="1"/>
  <c r="B11" i="4" s="1"/>
  <c r="G10" i="1"/>
  <c r="J10" i="1" s="1"/>
  <c r="R7" i="1"/>
  <c r="Q7" i="1"/>
  <c r="S27" i="1" l="1"/>
  <c r="E27" i="4"/>
  <c r="F27" i="4"/>
  <c r="AB114" i="1"/>
  <c r="G113" i="1"/>
  <c r="J113" i="1" s="1"/>
  <c r="G11" i="4"/>
  <c r="I11" i="4" a="1"/>
  <c r="I11" i="4" s="1"/>
  <c r="AD121" i="1"/>
  <c r="F7" i="1"/>
  <c r="C7" i="4" s="1"/>
  <c r="X14" i="1"/>
  <c r="AA14" i="1"/>
  <c r="Y14" i="1"/>
  <c r="Z14" i="1"/>
  <c r="I14" i="1"/>
  <c r="L13" i="1"/>
  <c r="H14" i="1"/>
  <c r="K13" i="1"/>
  <c r="N14" i="1"/>
  <c r="O14" i="1"/>
  <c r="V12" i="1"/>
  <c r="W12" i="1"/>
  <c r="P11" i="1"/>
  <c r="M12" i="1"/>
  <c r="E12" i="1" s="1"/>
  <c r="B12" i="4" s="1"/>
  <c r="G11" i="1"/>
  <c r="J11" i="1" s="1"/>
  <c r="R8" i="1"/>
  <c r="Q8" i="1"/>
  <c r="S28" i="1" l="1"/>
  <c r="E28" i="4"/>
  <c r="F28" i="4"/>
  <c r="AB115" i="1"/>
  <c r="G114" i="1"/>
  <c r="J114" i="1" s="1"/>
  <c r="G12" i="4"/>
  <c r="I12" i="4" a="1"/>
  <c r="I12" i="4" s="1"/>
  <c r="H7" i="4"/>
  <c r="J7" i="4" a="1"/>
  <c r="J7" i="4" s="1"/>
  <c r="AD122" i="1"/>
  <c r="X15" i="1"/>
  <c r="F8" i="1"/>
  <c r="C8" i="4" s="1"/>
  <c r="AA15" i="1"/>
  <c r="Z15" i="1"/>
  <c r="Y15" i="1"/>
  <c r="O15" i="1"/>
  <c r="N15" i="1"/>
  <c r="H15" i="1"/>
  <c r="K14" i="1"/>
  <c r="I15" i="1"/>
  <c r="L14" i="1"/>
  <c r="V13" i="1"/>
  <c r="W13" i="1"/>
  <c r="P12" i="1"/>
  <c r="M13" i="1"/>
  <c r="E13" i="1" s="1"/>
  <c r="B13" i="4" s="1"/>
  <c r="G12" i="1"/>
  <c r="J12" i="1" s="1"/>
  <c r="R9" i="1"/>
  <c r="Q9" i="1"/>
  <c r="S29" i="1" l="1"/>
  <c r="E29" i="4"/>
  <c r="F29" i="4"/>
  <c r="AB116" i="1"/>
  <c r="G115" i="1"/>
  <c r="J115" i="1" s="1"/>
  <c r="H8" i="4"/>
  <c r="J8" i="4" a="1"/>
  <c r="J8" i="4" s="1"/>
  <c r="G13" i="4"/>
  <c r="I13" i="4" a="1"/>
  <c r="I13" i="4" s="1"/>
  <c r="AD123" i="1"/>
  <c r="X16" i="1"/>
  <c r="F9" i="1"/>
  <c r="C9" i="4" s="1"/>
  <c r="AA16" i="1"/>
  <c r="Z16" i="1"/>
  <c r="Y16" i="1"/>
  <c r="I16" i="1"/>
  <c r="L15" i="1"/>
  <c r="H16" i="1"/>
  <c r="K15" i="1"/>
  <c r="O16" i="1"/>
  <c r="N16" i="1"/>
  <c r="P13" i="1"/>
  <c r="V14" i="1"/>
  <c r="W14" i="1"/>
  <c r="M14" i="1"/>
  <c r="E14" i="1" s="1"/>
  <c r="B14" i="4" s="1"/>
  <c r="G13" i="1"/>
  <c r="J13" i="1" s="1"/>
  <c r="R10" i="1"/>
  <c r="Q10" i="1"/>
  <c r="S30" i="1" l="1"/>
  <c r="E30" i="4"/>
  <c r="F30" i="4"/>
  <c r="AB117" i="1"/>
  <c r="G116" i="1"/>
  <c r="J116" i="1" s="1"/>
  <c r="H9" i="4"/>
  <c r="J9" i="4" a="1"/>
  <c r="J9" i="4" s="1"/>
  <c r="G14" i="4"/>
  <c r="I14" i="4" a="1"/>
  <c r="I14" i="4" s="1"/>
  <c r="AD124" i="1"/>
  <c r="X17" i="1"/>
  <c r="F10" i="1"/>
  <c r="C10" i="4" s="1"/>
  <c r="AA17" i="1"/>
  <c r="Z17" i="1"/>
  <c r="Y17" i="1"/>
  <c r="O17" i="1"/>
  <c r="N17" i="1"/>
  <c r="H17" i="1"/>
  <c r="K16" i="1"/>
  <c r="I17" i="1"/>
  <c r="L16" i="1"/>
  <c r="V15" i="1"/>
  <c r="P14" i="1"/>
  <c r="W15" i="1"/>
  <c r="M15" i="1"/>
  <c r="E15" i="1" s="1"/>
  <c r="B15" i="4" s="1"/>
  <c r="G14" i="1"/>
  <c r="J14" i="1" s="1"/>
  <c r="R11" i="1"/>
  <c r="Q11" i="1"/>
  <c r="S31" i="1" l="1"/>
  <c r="E31" i="4"/>
  <c r="F31" i="4"/>
  <c r="AB118" i="1"/>
  <c r="G117" i="1"/>
  <c r="J117" i="1" s="1"/>
  <c r="H10" i="4"/>
  <c r="J10" i="4" a="1"/>
  <c r="J10" i="4" s="1"/>
  <c r="G15" i="4"/>
  <c r="I15" i="4" a="1"/>
  <c r="I15" i="4" s="1"/>
  <c r="AD125" i="1"/>
  <c r="X18" i="1"/>
  <c r="AA18" i="1"/>
  <c r="F11" i="1"/>
  <c r="C11" i="4" s="1"/>
  <c r="Y18" i="1"/>
  <c r="Z18" i="1"/>
  <c r="I18" i="1"/>
  <c r="L17" i="1"/>
  <c r="H18" i="1"/>
  <c r="K17" i="1"/>
  <c r="O18" i="1"/>
  <c r="N18" i="1"/>
  <c r="P15" i="1"/>
  <c r="W16" i="1"/>
  <c r="V16" i="1"/>
  <c r="M16" i="1"/>
  <c r="E16" i="1" s="1"/>
  <c r="B16" i="4" s="1"/>
  <c r="G15" i="1"/>
  <c r="J15" i="1" s="1"/>
  <c r="R12" i="1"/>
  <c r="Q12" i="1"/>
  <c r="S32" i="1" l="1"/>
  <c r="E32" i="4"/>
  <c r="F32" i="4"/>
  <c r="AB119" i="1"/>
  <c r="G118" i="1"/>
  <c r="J118" i="1" s="1"/>
  <c r="H11" i="4"/>
  <c r="J11" i="4" a="1"/>
  <c r="J11" i="4" s="1"/>
  <c r="G16" i="4"/>
  <c r="I16" i="4" a="1"/>
  <c r="I16" i="4" s="1"/>
  <c r="AD126" i="1"/>
  <c r="AA19" i="1"/>
  <c r="F12" i="1"/>
  <c r="C12" i="4" s="1"/>
  <c r="Y19" i="1"/>
  <c r="Z19" i="1"/>
  <c r="X19" i="1"/>
  <c r="O19" i="1"/>
  <c r="N19" i="1"/>
  <c r="H19" i="1"/>
  <c r="K18" i="1"/>
  <c r="I19" i="1"/>
  <c r="L18" i="1"/>
  <c r="P16" i="1"/>
  <c r="V17" i="1"/>
  <c r="W17" i="1"/>
  <c r="M17" i="1"/>
  <c r="E17" i="1" s="1"/>
  <c r="B17" i="4" s="1"/>
  <c r="G16" i="1"/>
  <c r="J16" i="1" s="1"/>
  <c r="R13" i="1"/>
  <c r="Q13" i="1"/>
  <c r="S33" i="1" l="1"/>
  <c r="E33" i="4"/>
  <c r="F33" i="4"/>
  <c r="AB120" i="1"/>
  <c r="G119" i="1"/>
  <c r="J119" i="1" s="1"/>
  <c r="H12" i="4"/>
  <c r="J12" i="4" a="1"/>
  <c r="J12" i="4" s="1"/>
  <c r="G17" i="4"/>
  <c r="I17" i="4" a="1"/>
  <c r="I17" i="4" s="1"/>
  <c r="AD127" i="1"/>
  <c r="AA20" i="1"/>
  <c r="F13" i="1"/>
  <c r="C13" i="4" s="1"/>
  <c r="Y20" i="1"/>
  <c r="Z20" i="1"/>
  <c r="X20" i="1"/>
  <c r="I20" i="1"/>
  <c r="L19" i="1"/>
  <c r="O20" i="1"/>
  <c r="H20" i="1"/>
  <c r="K19" i="1"/>
  <c r="N20" i="1"/>
  <c r="W18" i="1"/>
  <c r="V18" i="1"/>
  <c r="P17" i="1"/>
  <c r="M18" i="1"/>
  <c r="E18" i="1" s="1"/>
  <c r="B18" i="4" s="1"/>
  <c r="G17" i="1"/>
  <c r="J17" i="1" s="1"/>
  <c r="R14" i="1"/>
  <c r="Q14" i="1"/>
  <c r="S34" i="1" l="1"/>
  <c r="E34" i="4"/>
  <c r="F34" i="4"/>
  <c r="AB121" i="1"/>
  <c r="G120" i="1"/>
  <c r="J120" i="1" s="1"/>
  <c r="H13" i="4"/>
  <c r="J13" i="4" a="1"/>
  <c r="J13" i="4" s="1"/>
  <c r="G18" i="4"/>
  <c r="I18" i="4" a="1"/>
  <c r="I18" i="4" s="1"/>
  <c r="AD128" i="1"/>
  <c r="AA21" i="1"/>
  <c r="F14" i="1"/>
  <c r="C14" i="4" s="1"/>
  <c r="Y21" i="1"/>
  <c r="X21" i="1"/>
  <c r="Z21" i="1"/>
  <c r="O21" i="1"/>
  <c r="N21" i="1"/>
  <c r="H21" i="1"/>
  <c r="K20" i="1"/>
  <c r="I21" i="1"/>
  <c r="L20" i="1"/>
  <c r="V19" i="1"/>
  <c r="P18" i="1"/>
  <c r="W19" i="1"/>
  <c r="M19" i="1"/>
  <c r="E19" i="1" s="1"/>
  <c r="B19" i="4" s="1"/>
  <c r="G18" i="1"/>
  <c r="J18" i="1" s="1"/>
  <c r="R15" i="1"/>
  <c r="Q15" i="1"/>
  <c r="S35" i="1" l="1"/>
  <c r="E35" i="4"/>
  <c r="F35" i="4"/>
  <c r="AB122" i="1"/>
  <c r="G121" i="1"/>
  <c r="J121" i="1" s="1"/>
  <c r="H14" i="4"/>
  <c r="J14" i="4" a="1"/>
  <c r="J14" i="4" s="1"/>
  <c r="G19" i="4"/>
  <c r="I19" i="4" a="1"/>
  <c r="I19" i="4" s="1"/>
  <c r="AD129" i="1"/>
  <c r="AA22" i="1"/>
  <c r="F15" i="1"/>
  <c r="C15" i="4" s="1"/>
  <c r="Y22" i="1"/>
  <c r="Z22" i="1"/>
  <c r="X22" i="1"/>
  <c r="O22" i="1"/>
  <c r="I22" i="1"/>
  <c r="L21" i="1"/>
  <c r="H22" i="1"/>
  <c r="K21" i="1"/>
  <c r="N22" i="1"/>
  <c r="P19" i="1"/>
  <c r="W20" i="1"/>
  <c r="V20" i="1"/>
  <c r="M20" i="1"/>
  <c r="E20" i="1" s="1"/>
  <c r="B20" i="4" s="1"/>
  <c r="G19" i="1"/>
  <c r="J19" i="1" s="1"/>
  <c r="R16" i="1"/>
  <c r="Q16" i="1"/>
  <c r="S36" i="1" l="1"/>
  <c r="E36" i="4"/>
  <c r="F36" i="4"/>
  <c r="AB123" i="1"/>
  <c r="G122" i="1"/>
  <c r="J122" i="1" s="1"/>
  <c r="H15" i="4"/>
  <c r="J15" i="4" a="1"/>
  <c r="J15" i="4" s="1"/>
  <c r="G20" i="4"/>
  <c r="I20" i="4" a="1"/>
  <c r="I20" i="4" s="1"/>
  <c r="AD130" i="1"/>
  <c r="AA23" i="1"/>
  <c r="Y23" i="1"/>
  <c r="F16" i="1"/>
  <c r="C16" i="4" s="1"/>
  <c r="Z23" i="1"/>
  <c r="X23" i="1"/>
  <c r="N23" i="1"/>
  <c r="O23" i="1"/>
  <c r="H23" i="1"/>
  <c r="K22" i="1"/>
  <c r="I23" i="1"/>
  <c r="L22" i="1"/>
  <c r="P20" i="1"/>
  <c r="V21" i="1"/>
  <c r="W21" i="1"/>
  <c r="M21" i="1"/>
  <c r="E21" i="1" s="1"/>
  <c r="B21" i="4" s="1"/>
  <c r="G20" i="1"/>
  <c r="J20" i="1" s="1"/>
  <c r="R17" i="1"/>
  <c r="Q17" i="1"/>
  <c r="S37" i="1" l="1"/>
  <c r="E37" i="4"/>
  <c r="F37" i="4"/>
  <c r="AB124" i="1"/>
  <c r="G123" i="1"/>
  <c r="J123" i="1" s="1"/>
  <c r="H16" i="4"/>
  <c r="J16" i="4" a="1"/>
  <c r="J16" i="4" s="1"/>
  <c r="G21" i="4"/>
  <c r="I21" i="4" a="1"/>
  <c r="I21" i="4" s="1"/>
  <c r="AD131" i="1"/>
  <c r="Y24" i="1"/>
  <c r="AA24" i="1"/>
  <c r="F17" i="1"/>
  <c r="C17" i="4" s="1"/>
  <c r="Z24" i="1"/>
  <c r="X24" i="1"/>
  <c r="N24" i="1"/>
  <c r="I24" i="1"/>
  <c r="L23" i="1"/>
  <c r="O24" i="1"/>
  <c r="H24" i="1"/>
  <c r="K23" i="1"/>
  <c r="P21" i="1"/>
  <c r="W22" i="1"/>
  <c r="V22" i="1"/>
  <c r="M22" i="1"/>
  <c r="E22" i="1" s="1"/>
  <c r="B22" i="4" s="1"/>
  <c r="G21" i="1"/>
  <c r="J21" i="1" s="1"/>
  <c r="R18" i="1"/>
  <c r="Q18" i="1"/>
  <c r="S38" i="1" l="1"/>
  <c r="E38" i="4"/>
  <c r="F38" i="4"/>
  <c r="AB125" i="1"/>
  <c r="G124" i="1"/>
  <c r="J124" i="1" s="1"/>
  <c r="H17" i="4"/>
  <c r="J17" i="4" a="1"/>
  <c r="J17" i="4" s="1"/>
  <c r="G22" i="4"/>
  <c r="I22" i="4" a="1"/>
  <c r="I22" i="4" s="1"/>
  <c r="AD132" i="1"/>
  <c r="Y25" i="1"/>
  <c r="AA25" i="1"/>
  <c r="F18" i="1"/>
  <c r="C18" i="4" s="1"/>
  <c r="Z25" i="1"/>
  <c r="X25" i="1"/>
  <c r="N25" i="1"/>
  <c r="O25" i="1"/>
  <c r="H25" i="1"/>
  <c r="K24" i="1"/>
  <c r="I25" i="1"/>
  <c r="L24" i="1"/>
  <c r="P22" i="1"/>
  <c r="V23" i="1"/>
  <c r="W23" i="1"/>
  <c r="M23" i="1"/>
  <c r="E23" i="1" s="1"/>
  <c r="B23" i="4" s="1"/>
  <c r="G22" i="1"/>
  <c r="J22" i="1" s="1"/>
  <c r="R19" i="1"/>
  <c r="Q19" i="1"/>
  <c r="S39" i="1" l="1"/>
  <c r="E39" i="4"/>
  <c r="F39" i="4"/>
  <c r="AB126" i="1"/>
  <c r="G125" i="1"/>
  <c r="J125" i="1" s="1"/>
  <c r="H18" i="4"/>
  <c r="J18" i="4" a="1"/>
  <c r="J18" i="4" s="1"/>
  <c r="G23" i="4"/>
  <c r="I23" i="4" a="1"/>
  <c r="I23" i="4" s="1"/>
  <c r="AD133" i="1"/>
  <c r="AA26" i="1"/>
  <c r="F19" i="1"/>
  <c r="C19" i="4" s="1"/>
  <c r="N26" i="1"/>
  <c r="Z26" i="1"/>
  <c r="X26" i="1"/>
  <c r="Y26" i="1"/>
  <c r="I26" i="1"/>
  <c r="L25" i="1"/>
  <c r="O26" i="1"/>
  <c r="H26" i="1"/>
  <c r="K25" i="1"/>
  <c r="V24" i="1"/>
  <c r="W24" i="1"/>
  <c r="P23" i="1"/>
  <c r="M24" i="1"/>
  <c r="E24" i="1" s="1"/>
  <c r="B24" i="4" s="1"/>
  <c r="G23" i="1"/>
  <c r="J23" i="1" s="1"/>
  <c r="R20" i="1"/>
  <c r="Q20" i="1"/>
  <c r="S40" i="1" l="1"/>
  <c r="E40" i="4"/>
  <c r="F40" i="4"/>
  <c r="AB127" i="1"/>
  <c r="G126" i="1"/>
  <c r="J126" i="1" s="1"/>
  <c r="H19" i="4"/>
  <c r="J19" i="4" a="1"/>
  <c r="J19" i="4" s="1"/>
  <c r="G24" i="4"/>
  <c r="I24" i="4" a="1"/>
  <c r="I24" i="4" s="1"/>
  <c r="AD134" i="1"/>
  <c r="AA27" i="1"/>
  <c r="F20" i="1"/>
  <c r="C20" i="4" s="1"/>
  <c r="Z27" i="1"/>
  <c r="Y27" i="1"/>
  <c r="X27" i="1"/>
  <c r="H27" i="1"/>
  <c r="K26" i="1"/>
  <c r="O27" i="1"/>
  <c r="I27" i="1"/>
  <c r="L26" i="1"/>
  <c r="N27" i="1"/>
  <c r="V25" i="1"/>
  <c r="P24" i="1"/>
  <c r="W25" i="1"/>
  <c r="M25" i="1"/>
  <c r="E25" i="1" s="1"/>
  <c r="B25" i="4" s="1"/>
  <c r="G24" i="1"/>
  <c r="J24" i="1" s="1"/>
  <c r="R21" i="1"/>
  <c r="Q21" i="1"/>
  <c r="S41" i="1" l="1"/>
  <c r="E41" i="4"/>
  <c r="F41" i="4"/>
  <c r="AB128" i="1"/>
  <c r="G127" i="1"/>
  <c r="J127" i="1" s="1"/>
  <c r="H20" i="4"/>
  <c r="J20" i="4" a="1"/>
  <c r="J20" i="4" s="1"/>
  <c r="G25" i="4"/>
  <c r="I25" i="4" a="1"/>
  <c r="I25" i="4" s="1"/>
  <c r="AD135" i="1"/>
  <c r="AA28" i="1"/>
  <c r="F21" i="1"/>
  <c r="C21" i="4" s="1"/>
  <c r="X28" i="1"/>
  <c r="N28" i="1"/>
  <c r="Z28" i="1"/>
  <c r="Y28" i="1"/>
  <c r="I28" i="1"/>
  <c r="L27" i="1"/>
  <c r="O28" i="1"/>
  <c r="H28" i="1"/>
  <c r="K27" i="1"/>
  <c r="V26" i="1"/>
  <c r="W26" i="1"/>
  <c r="P25" i="1"/>
  <c r="M26" i="1"/>
  <c r="E26" i="1" s="1"/>
  <c r="B26" i="4" s="1"/>
  <c r="G25" i="1"/>
  <c r="J25" i="1" s="1"/>
  <c r="R22" i="1"/>
  <c r="Q22" i="1"/>
  <c r="S42" i="1" l="1"/>
  <c r="E42" i="4"/>
  <c r="F42" i="4"/>
  <c r="AB129" i="1"/>
  <c r="G128" i="1"/>
  <c r="J128" i="1" s="1"/>
  <c r="H21" i="4"/>
  <c r="J21" i="4" a="1"/>
  <c r="J21" i="4" s="1"/>
  <c r="G26" i="4"/>
  <c r="I26" i="4" a="1"/>
  <c r="I26" i="4" s="1"/>
  <c r="AD136" i="1"/>
  <c r="AA29" i="1"/>
  <c r="F22" i="1"/>
  <c r="C22" i="4" s="1"/>
  <c r="X29" i="1"/>
  <c r="Z29" i="1"/>
  <c r="Y29" i="1"/>
  <c r="O29" i="1"/>
  <c r="H29" i="1"/>
  <c r="K28" i="1"/>
  <c r="I29" i="1"/>
  <c r="L28" i="1"/>
  <c r="N29" i="1"/>
  <c r="V27" i="1"/>
  <c r="W27" i="1"/>
  <c r="P26" i="1"/>
  <c r="M27" i="1"/>
  <c r="E27" i="1" s="1"/>
  <c r="B27" i="4" s="1"/>
  <c r="G26" i="1"/>
  <c r="J26" i="1" s="1"/>
  <c r="R23" i="1"/>
  <c r="Q23" i="1"/>
  <c r="S43" i="1" l="1"/>
  <c r="E43" i="4"/>
  <c r="F43" i="4"/>
  <c r="AB130" i="1"/>
  <c r="G129" i="1"/>
  <c r="J129" i="1" s="1"/>
  <c r="H22" i="4"/>
  <c r="J22" i="4" a="1"/>
  <c r="J22" i="4" s="1"/>
  <c r="G27" i="4"/>
  <c r="I27" i="4" a="1"/>
  <c r="I27" i="4" s="1"/>
  <c r="AD137" i="1"/>
  <c r="AA30" i="1"/>
  <c r="X30" i="1"/>
  <c r="F23" i="1"/>
  <c r="C23" i="4" s="1"/>
  <c r="Y30" i="1"/>
  <c r="Z30" i="1"/>
  <c r="O30" i="1"/>
  <c r="N30" i="1"/>
  <c r="I30" i="1"/>
  <c r="L29" i="1"/>
  <c r="H30" i="1"/>
  <c r="K29" i="1"/>
  <c r="V28" i="1"/>
  <c r="W28" i="1"/>
  <c r="P27" i="1"/>
  <c r="M28" i="1"/>
  <c r="E28" i="1" s="1"/>
  <c r="B28" i="4" s="1"/>
  <c r="G27" i="1"/>
  <c r="J27" i="1" s="1"/>
  <c r="R24" i="1"/>
  <c r="Q24" i="1"/>
  <c r="S44" i="1" l="1"/>
  <c r="E44" i="4"/>
  <c r="F44" i="4"/>
  <c r="AB131" i="1"/>
  <c r="G130" i="1"/>
  <c r="J130" i="1" s="1"/>
  <c r="H23" i="4"/>
  <c r="J23" i="4" a="1"/>
  <c r="J23" i="4" s="1"/>
  <c r="G28" i="4"/>
  <c r="I28" i="4" a="1"/>
  <c r="I28" i="4" s="1"/>
  <c r="AD138" i="1"/>
  <c r="X31" i="1"/>
  <c r="AA31" i="1"/>
  <c r="F24" i="1"/>
  <c r="C24" i="4" s="1"/>
  <c r="Z31" i="1"/>
  <c r="Y31" i="1"/>
  <c r="O31" i="1"/>
  <c r="N31" i="1"/>
  <c r="H31" i="1"/>
  <c r="K30" i="1"/>
  <c r="I31" i="1"/>
  <c r="L30" i="1"/>
  <c r="V29" i="1"/>
  <c r="P28" i="1"/>
  <c r="W29" i="1"/>
  <c r="M29" i="1"/>
  <c r="E29" i="1" s="1"/>
  <c r="B29" i="4" s="1"/>
  <c r="G28" i="1"/>
  <c r="J28" i="1" s="1"/>
  <c r="R25" i="1"/>
  <c r="Q25" i="1"/>
  <c r="S45" i="1" l="1"/>
  <c r="E45" i="4"/>
  <c r="F45" i="4"/>
  <c r="AB132" i="1"/>
  <c r="G131" i="1"/>
  <c r="J131" i="1" s="1"/>
  <c r="H24" i="4"/>
  <c r="J24" i="4" a="1"/>
  <c r="J24" i="4" s="1"/>
  <c r="G29" i="4"/>
  <c r="I29" i="4" a="1"/>
  <c r="I29" i="4" s="1"/>
  <c r="AD139" i="1"/>
  <c r="AA32" i="1"/>
  <c r="F25" i="1"/>
  <c r="C25" i="4" s="1"/>
  <c r="Z32" i="1"/>
  <c r="N32" i="1"/>
  <c r="Y32" i="1"/>
  <c r="X32" i="1"/>
  <c r="I32" i="1"/>
  <c r="L31" i="1"/>
  <c r="H32" i="1"/>
  <c r="K31" i="1"/>
  <c r="O32" i="1"/>
  <c r="V30" i="1"/>
  <c r="P29" i="1"/>
  <c r="W30" i="1"/>
  <c r="M30" i="1"/>
  <c r="E30" i="1" s="1"/>
  <c r="B30" i="4" s="1"/>
  <c r="G29" i="1"/>
  <c r="J29" i="1" s="1"/>
  <c r="R26" i="1"/>
  <c r="Q26" i="1"/>
  <c r="S46" i="1" l="1"/>
  <c r="E46" i="4"/>
  <c r="F46" i="4"/>
  <c r="AB133" i="1"/>
  <c r="G132" i="1"/>
  <c r="J132" i="1" s="1"/>
  <c r="H25" i="4"/>
  <c r="J25" i="4" a="1"/>
  <c r="J25" i="4" s="1"/>
  <c r="G30" i="4"/>
  <c r="I30" i="4" a="1"/>
  <c r="I30" i="4" s="1"/>
  <c r="AD140" i="1"/>
  <c r="AA33" i="1"/>
  <c r="F26" i="1"/>
  <c r="C26" i="4" s="1"/>
  <c r="X33" i="1"/>
  <c r="Z33" i="1"/>
  <c r="Y33" i="1"/>
  <c r="O33" i="1"/>
  <c r="H33" i="1"/>
  <c r="K32" i="1"/>
  <c r="I33" i="1"/>
  <c r="L32" i="1"/>
  <c r="N33" i="1"/>
  <c r="W31" i="1"/>
  <c r="V31" i="1"/>
  <c r="P30" i="1"/>
  <c r="M31" i="1"/>
  <c r="E31" i="1" s="1"/>
  <c r="B31" i="4" s="1"/>
  <c r="G30" i="1"/>
  <c r="J30" i="1" s="1"/>
  <c r="R27" i="1"/>
  <c r="Q27" i="1"/>
  <c r="S47" i="1" l="1"/>
  <c r="E47" i="4"/>
  <c r="F47" i="4"/>
  <c r="AA34" i="1"/>
  <c r="AB134" i="1"/>
  <c r="G133" i="1"/>
  <c r="J133" i="1" s="1"/>
  <c r="H26" i="4"/>
  <c r="J26" i="4" a="1"/>
  <c r="J26" i="4" s="1"/>
  <c r="G31" i="4"/>
  <c r="I31" i="4" a="1"/>
  <c r="I31" i="4" s="1"/>
  <c r="AD141" i="1"/>
  <c r="F27" i="1"/>
  <c r="C27" i="4" s="1"/>
  <c r="X34" i="1"/>
  <c r="Y34" i="1"/>
  <c r="N34" i="1"/>
  <c r="Z34" i="1"/>
  <c r="O34" i="1"/>
  <c r="I34" i="1"/>
  <c r="L33" i="1"/>
  <c r="H34" i="1"/>
  <c r="K33" i="1"/>
  <c r="W32" i="1"/>
  <c r="V32" i="1"/>
  <c r="P31" i="1"/>
  <c r="M32" i="1"/>
  <c r="E32" i="1" s="1"/>
  <c r="B32" i="4" s="1"/>
  <c r="G31" i="1"/>
  <c r="J31" i="1" s="1"/>
  <c r="R28" i="1"/>
  <c r="Q28" i="1"/>
  <c r="AA35" i="1" l="1"/>
  <c r="S48" i="1"/>
  <c r="E48" i="4"/>
  <c r="F48" i="4"/>
  <c r="AB135" i="1"/>
  <c r="G134" i="1"/>
  <c r="J134" i="1" s="1"/>
  <c r="G32" i="4"/>
  <c r="I32" i="4" a="1"/>
  <c r="I32" i="4" s="1"/>
  <c r="H27" i="4"/>
  <c r="J27" i="4" a="1"/>
  <c r="J27" i="4" s="1"/>
  <c r="AD142" i="1"/>
  <c r="F28" i="1"/>
  <c r="C28" i="4" s="1"/>
  <c r="Y35" i="1"/>
  <c r="Z35" i="1"/>
  <c r="X35" i="1"/>
  <c r="H35" i="1"/>
  <c r="K34" i="1"/>
  <c r="I35" i="1"/>
  <c r="AA36" i="1" s="1"/>
  <c r="L34" i="1"/>
  <c r="N35" i="1"/>
  <c r="O35" i="1"/>
  <c r="P32" i="1"/>
  <c r="V33" i="1"/>
  <c r="W33" i="1"/>
  <c r="M33" i="1"/>
  <c r="E33" i="1" s="1"/>
  <c r="B33" i="4" s="1"/>
  <c r="G32" i="1"/>
  <c r="J32" i="1" s="1"/>
  <c r="R29" i="1"/>
  <c r="Q29" i="1"/>
  <c r="S49" i="1" l="1"/>
  <c r="E49" i="4"/>
  <c r="F49" i="4"/>
  <c r="AB136" i="1"/>
  <c r="G135" i="1"/>
  <c r="J135" i="1" s="1"/>
  <c r="H28" i="4"/>
  <c r="J28" i="4" a="1"/>
  <c r="J28" i="4" s="1"/>
  <c r="G33" i="4"/>
  <c r="I33" i="4" a="1"/>
  <c r="I33" i="4" s="1"/>
  <c r="AD143" i="1"/>
  <c r="F29" i="1"/>
  <c r="C29" i="4" s="1"/>
  <c r="N36" i="1"/>
  <c r="Y36" i="1"/>
  <c r="Z36" i="1"/>
  <c r="X36" i="1"/>
  <c r="O36" i="1"/>
  <c r="I36" i="1"/>
  <c r="AA37" i="1" s="1"/>
  <c r="L35" i="1"/>
  <c r="H36" i="1"/>
  <c r="K35" i="1"/>
  <c r="W34" i="1"/>
  <c r="V34" i="1"/>
  <c r="P33" i="1"/>
  <c r="M34" i="1"/>
  <c r="E34" i="1" s="1"/>
  <c r="B34" i="4" s="1"/>
  <c r="G33" i="1"/>
  <c r="J33" i="1" s="1"/>
  <c r="R30" i="1"/>
  <c r="Q30" i="1"/>
  <c r="S50" i="1" l="1"/>
  <c r="E50" i="4"/>
  <c r="F50" i="4"/>
  <c r="AB137" i="1"/>
  <c r="G136" i="1"/>
  <c r="J136" i="1" s="1"/>
  <c r="H29" i="4"/>
  <c r="J29" i="4" a="1"/>
  <c r="J29" i="4" s="1"/>
  <c r="G34" i="4"/>
  <c r="I34" i="4" a="1"/>
  <c r="I34" i="4" s="1"/>
  <c r="AD144" i="1"/>
  <c r="F30" i="1"/>
  <c r="C30" i="4" s="1"/>
  <c r="Y37" i="1"/>
  <c r="X37" i="1"/>
  <c r="Z37" i="1"/>
  <c r="O37" i="1"/>
  <c r="H37" i="1"/>
  <c r="K36" i="1"/>
  <c r="I37" i="1"/>
  <c r="AA38" i="1" s="1"/>
  <c r="L36" i="1"/>
  <c r="N37" i="1"/>
  <c r="P34" i="1"/>
  <c r="V35" i="1"/>
  <c r="W35" i="1"/>
  <c r="M35" i="1"/>
  <c r="E35" i="1" s="1"/>
  <c r="B35" i="4" s="1"/>
  <c r="G34" i="1"/>
  <c r="J34" i="1" s="1"/>
  <c r="R31" i="1"/>
  <c r="Q31" i="1"/>
  <c r="S51" i="1" l="1"/>
  <c r="E51" i="4"/>
  <c r="F51" i="4"/>
  <c r="AB138" i="1"/>
  <c r="G137" i="1"/>
  <c r="J137" i="1" s="1"/>
  <c r="H30" i="4"/>
  <c r="J30" i="4" a="1"/>
  <c r="J30" i="4" s="1"/>
  <c r="G35" i="4"/>
  <c r="I35" i="4" a="1"/>
  <c r="I35" i="4" s="1"/>
  <c r="AD145" i="1"/>
  <c r="Y38" i="1"/>
  <c r="F31" i="1"/>
  <c r="C31" i="4" s="1"/>
  <c r="Z38" i="1"/>
  <c r="X38" i="1"/>
  <c r="N38" i="1"/>
  <c r="I38" i="1"/>
  <c r="AA39" i="1" s="1"/>
  <c r="L37" i="1"/>
  <c r="H38" i="1"/>
  <c r="K37" i="1"/>
  <c r="O38" i="1"/>
  <c r="P35" i="1"/>
  <c r="V36" i="1"/>
  <c r="W36" i="1"/>
  <c r="M36" i="1"/>
  <c r="E36" i="1" s="1"/>
  <c r="B36" i="4" s="1"/>
  <c r="G35" i="1"/>
  <c r="J35" i="1" s="1"/>
  <c r="R32" i="1"/>
  <c r="Q32" i="1"/>
  <c r="S52" i="1" l="1"/>
  <c r="E52" i="4"/>
  <c r="F52" i="4"/>
  <c r="AB139" i="1"/>
  <c r="G138" i="1"/>
  <c r="J138" i="1" s="1"/>
  <c r="H31" i="4"/>
  <c r="J31" i="4" a="1"/>
  <c r="J31" i="4" s="1"/>
  <c r="G36" i="4"/>
  <c r="I36" i="4" a="1"/>
  <c r="I36" i="4" s="1"/>
  <c r="AD146" i="1"/>
  <c r="Y39" i="1"/>
  <c r="F32" i="1"/>
  <c r="C32" i="4" s="1"/>
  <c r="Z39" i="1"/>
  <c r="X39" i="1"/>
  <c r="H39" i="1"/>
  <c r="K38" i="1"/>
  <c r="I39" i="1"/>
  <c r="AA40" i="1" s="1"/>
  <c r="L38" i="1"/>
  <c r="O39" i="1"/>
  <c r="N39" i="1"/>
  <c r="V37" i="1"/>
  <c r="W37" i="1"/>
  <c r="P36" i="1"/>
  <c r="M37" i="1"/>
  <c r="E37" i="1" s="1"/>
  <c r="B37" i="4" s="1"/>
  <c r="G36" i="1"/>
  <c r="J36" i="1" s="1"/>
  <c r="R33" i="1"/>
  <c r="Q33" i="1"/>
  <c r="S53" i="1" l="1"/>
  <c r="E53" i="4"/>
  <c r="F53" i="4"/>
  <c r="AB140" i="1"/>
  <c r="G139" i="1"/>
  <c r="J139" i="1" s="1"/>
  <c r="H32" i="4"/>
  <c r="J32" i="4" a="1"/>
  <c r="J32" i="4" s="1"/>
  <c r="G37" i="4"/>
  <c r="I37" i="4" a="1"/>
  <c r="I37" i="4" s="1"/>
  <c r="AD147" i="1"/>
  <c r="Y40" i="1"/>
  <c r="F33" i="1"/>
  <c r="C33" i="4" s="1"/>
  <c r="X40" i="1"/>
  <c r="Z40" i="1"/>
  <c r="N40" i="1"/>
  <c r="O40" i="1"/>
  <c r="I40" i="1"/>
  <c r="AA41" i="1" s="1"/>
  <c r="L39" i="1"/>
  <c r="H40" i="1"/>
  <c r="K39" i="1"/>
  <c r="P37" i="1"/>
  <c r="V38" i="1"/>
  <c r="W38" i="1"/>
  <c r="M38" i="1"/>
  <c r="E38" i="1" s="1"/>
  <c r="B38" i="4" s="1"/>
  <c r="G37" i="1"/>
  <c r="J37" i="1" s="1"/>
  <c r="R34" i="1"/>
  <c r="Q34" i="1"/>
  <c r="S54" i="1" l="1"/>
  <c r="E54" i="4"/>
  <c r="F54" i="4"/>
  <c r="AB141" i="1"/>
  <c r="G140" i="1"/>
  <c r="J140" i="1" s="1"/>
  <c r="H33" i="4"/>
  <c r="J33" i="4" a="1"/>
  <c r="J33" i="4" s="1"/>
  <c r="G38" i="4"/>
  <c r="I38" i="4" a="1"/>
  <c r="I38" i="4" s="1"/>
  <c r="AD148" i="1"/>
  <c r="Y41" i="1"/>
  <c r="F34" i="1"/>
  <c r="C34" i="4" s="1"/>
  <c r="Z41" i="1"/>
  <c r="X41" i="1"/>
  <c r="O41" i="1"/>
  <c r="H41" i="1"/>
  <c r="K40" i="1"/>
  <c r="I41" i="1"/>
  <c r="AA42" i="1" s="1"/>
  <c r="L40" i="1"/>
  <c r="N41" i="1"/>
  <c r="W39" i="1"/>
  <c r="V39" i="1"/>
  <c r="P38" i="1"/>
  <c r="M39" i="1"/>
  <c r="E39" i="1" s="1"/>
  <c r="B39" i="4" s="1"/>
  <c r="G38" i="1"/>
  <c r="J38" i="1" s="1"/>
  <c r="R35" i="1"/>
  <c r="Q35" i="1"/>
  <c r="S55" i="1" l="1"/>
  <c r="E55" i="4"/>
  <c r="F55" i="4"/>
  <c r="AB142" i="1"/>
  <c r="G141" i="1"/>
  <c r="J141" i="1" s="1"/>
  <c r="H34" i="4"/>
  <c r="J34" i="4" a="1"/>
  <c r="J34" i="4" s="1"/>
  <c r="G39" i="4"/>
  <c r="I39" i="4" a="1"/>
  <c r="I39" i="4" s="1"/>
  <c r="AD149" i="1"/>
  <c r="Y42" i="1"/>
  <c r="F35" i="1"/>
  <c r="C35" i="4" s="1"/>
  <c r="Z42" i="1"/>
  <c r="X42" i="1"/>
  <c r="N42" i="1"/>
  <c r="O42" i="1"/>
  <c r="I42" i="1"/>
  <c r="AA43" i="1" s="1"/>
  <c r="L41" i="1"/>
  <c r="H42" i="1"/>
  <c r="K41" i="1"/>
  <c r="P39" i="1"/>
  <c r="W40" i="1"/>
  <c r="V40" i="1"/>
  <c r="M40" i="1"/>
  <c r="E40" i="1" s="1"/>
  <c r="B40" i="4" s="1"/>
  <c r="G39" i="1"/>
  <c r="J39" i="1" s="1"/>
  <c r="R36" i="1"/>
  <c r="Q36" i="1"/>
  <c r="S56" i="1" l="1"/>
  <c r="E56" i="4"/>
  <c r="F56" i="4"/>
  <c r="AB143" i="1"/>
  <c r="G142" i="1"/>
  <c r="J142" i="1" s="1"/>
  <c r="H35" i="4"/>
  <c r="J35" i="4" a="1"/>
  <c r="J35" i="4" s="1"/>
  <c r="G40" i="4"/>
  <c r="I40" i="4" a="1"/>
  <c r="I40" i="4" s="1"/>
  <c r="Y43" i="1"/>
  <c r="AD150" i="1"/>
  <c r="F36" i="1"/>
  <c r="C36" i="4" s="1"/>
  <c r="Z43" i="1"/>
  <c r="X43" i="1"/>
  <c r="H43" i="1"/>
  <c r="K42" i="1"/>
  <c r="N43" i="1"/>
  <c r="I43" i="1"/>
  <c r="AA44" i="1" s="1"/>
  <c r="L42" i="1"/>
  <c r="O43" i="1"/>
  <c r="V41" i="1"/>
  <c r="V42" i="1" s="1"/>
  <c r="W41" i="1"/>
  <c r="P40" i="1"/>
  <c r="M41" i="1"/>
  <c r="E41" i="1" s="1"/>
  <c r="B41" i="4" s="1"/>
  <c r="G40" i="1"/>
  <c r="J40" i="1" s="1"/>
  <c r="R37" i="1"/>
  <c r="Q37" i="1"/>
  <c r="S57" i="1" l="1"/>
  <c r="E57" i="4"/>
  <c r="F57" i="4"/>
  <c r="Y44" i="1"/>
  <c r="AB144" i="1"/>
  <c r="G143" i="1"/>
  <c r="J143" i="1" s="1"/>
  <c r="G41" i="4"/>
  <c r="I41" i="4" a="1"/>
  <c r="I41" i="4" s="1"/>
  <c r="H36" i="4"/>
  <c r="J36" i="4" a="1"/>
  <c r="J36" i="4" s="1"/>
  <c r="AD151" i="1"/>
  <c r="F37" i="1"/>
  <c r="C37" i="4" s="1"/>
  <c r="Z44" i="1"/>
  <c r="X44" i="1"/>
  <c r="O44" i="1"/>
  <c r="N44" i="1"/>
  <c r="P41" i="1"/>
  <c r="I44" i="1"/>
  <c r="AA45" i="1" s="1"/>
  <c r="L43" i="1"/>
  <c r="H44" i="1"/>
  <c r="K43" i="1"/>
  <c r="W42" i="1"/>
  <c r="M42" i="1"/>
  <c r="E42" i="1" s="1"/>
  <c r="B42" i="4" s="1"/>
  <c r="G41" i="1"/>
  <c r="J41" i="1" s="1"/>
  <c r="R38" i="1"/>
  <c r="Q38" i="1"/>
  <c r="Y45" i="1" l="1"/>
  <c r="S58" i="1"/>
  <c r="E58" i="4"/>
  <c r="F58" i="4"/>
  <c r="AB145" i="1"/>
  <c r="G144" i="1"/>
  <c r="J144" i="1" s="1"/>
  <c r="G42" i="4"/>
  <c r="I42" i="4" a="1"/>
  <c r="I42" i="4" s="1"/>
  <c r="H37" i="4"/>
  <c r="J37" i="4" a="1"/>
  <c r="J37" i="4" s="1"/>
  <c r="AD152" i="1"/>
  <c r="F38" i="1"/>
  <c r="C38" i="4" s="1"/>
  <c r="Z45" i="1"/>
  <c r="X45" i="1"/>
  <c r="H45" i="1"/>
  <c r="Y46" i="1" s="1"/>
  <c r="K44" i="1"/>
  <c r="N45" i="1"/>
  <c r="I45" i="1"/>
  <c r="AA46" i="1" s="1"/>
  <c r="L44" i="1"/>
  <c r="O45" i="1"/>
  <c r="W43" i="1"/>
  <c r="V43" i="1"/>
  <c r="P42" i="1"/>
  <c r="M43" i="1"/>
  <c r="E43" i="1" s="1"/>
  <c r="B43" i="4" s="1"/>
  <c r="G42" i="1"/>
  <c r="J42" i="1" s="1"/>
  <c r="R39" i="1"/>
  <c r="Q39" i="1"/>
  <c r="S59" i="1" l="1"/>
  <c r="E59" i="4"/>
  <c r="F59" i="4"/>
  <c r="AB146" i="1"/>
  <c r="G145" i="1"/>
  <c r="J145" i="1" s="1"/>
  <c r="G43" i="4"/>
  <c r="I43" i="4" a="1"/>
  <c r="I43" i="4" s="1"/>
  <c r="H38" i="4"/>
  <c r="J38" i="4" a="1"/>
  <c r="J38" i="4" s="1"/>
  <c r="AD153" i="1"/>
  <c r="F39" i="1"/>
  <c r="C39" i="4" s="1"/>
  <c r="Z46" i="1"/>
  <c r="X46" i="1"/>
  <c r="N46" i="1"/>
  <c r="I46" i="1"/>
  <c r="AA47" i="1" s="1"/>
  <c r="L45" i="1"/>
  <c r="O46" i="1"/>
  <c r="H46" i="1"/>
  <c r="Y47" i="1" s="1"/>
  <c r="K45" i="1"/>
  <c r="W44" i="1"/>
  <c r="V44" i="1"/>
  <c r="P43" i="1"/>
  <c r="M44" i="1"/>
  <c r="E44" i="1" s="1"/>
  <c r="B44" i="4" s="1"/>
  <c r="G43" i="1"/>
  <c r="J43" i="1" s="1"/>
  <c r="R40" i="1"/>
  <c r="Q40" i="1"/>
  <c r="S60" i="1" l="1"/>
  <c r="E60" i="4"/>
  <c r="F60" i="4"/>
  <c r="AB147" i="1"/>
  <c r="G146" i="1"/>
  <c r="J146" i="1" s="1"/>
  <c r="G44" i="4"/>
  <c r="I44" i="4" a="1"/>
  <c r="I44" i="4" s="1"/>
  <c r="H39" i="4"/>
  <c r="J39" i="4" a="1"/>
  <c r="J39" i="4" s="1"/>
  <c r="AD154" i="1"/>
  <c r="F40" i="1"/>
  <c r="C40" i="4" s="1"/>
  <c r="Z47" i="1"/>
  <c r="X47" i="1"/>
  <c r="O47" i="1"/>
  <c r="H47" i="1"/>
  <c r="Y48" i="1" s="1"/>
  <c r="K46" i="1"/>
  <c r="N47" i="1"/>
  <c r="I47" i="1"/>
  <c r="AA48" i="1" s="1"/>
  <c r="L46" i="1"/>
  <c r="V45" i="1"/>
  <c r="W45" i="1"/>
  <c r="P44" i="1"/>
  <c r="M45" i="1"/>
  <c r="E45" i="1" s="1"/>
  <c r="B45" i="4" s="1"/>
  <c r="G44" i="1"/>
  <c r="J44" i="1" s="1"/>
  <c r="R41" i="1"/>
  <c r="Q41" i="1"/>
  <c r="S61" i="1" l="1"/>
  <c r="E61" i="4"/>
  <c r="F61" i="4"/>
  <c r="AB148" i="1"/>
  <c r="G147" i="1"/>
  <c r="J147" i="1" s="1"/>
  <c r="H40" i="4"/>
  <c r="J40" i="4" a="1"/>
  <c r="J40" i="4" s="1"/>
  <c r="G45" i="4"/>
  <c r="I45" i="4" a="1"/>
  <c r="I45" i="4" s="1"/>
  <c r="AD155" i="1"/>
  <c r="F41" i="1"/>
  <c r="C41" i="4" s="1"/>
  <c r="Z48" i="1"/>
  <c r="X48" i="1"/>
  <c r="P45" i="1"/>
  <c r="N48" i="1"/>
  <c r="I48" i="1"/>
  <c r="AA49" i="1" s="1"/>
  <c r="L47" i="1"/>
  <c r="O48" i="1"/>
  <c r="H48" i="1"/>
  <c r="Y49" i="1" s="1"/>
  <c r="K47" i="1"/>
  <c r="V46" i="1"/>
  <c r="V47" i="1" s="1"/>
  <c r="W46" i="1"/>
  <c r="M46" i="1"/>
  <c r="E46" i="1" s="1"/>
  <c r="B46" i="4" s="1"/>
  <c r="G45" i="1"/>
  <c r="J45" i="1" s="1"/>
  <c r="R42" i="1"/>
  <c r="Q42" i="1"/>
  <c r="S62" i="1" l="1"/>
  <c r="E62" i="4"/>
  <c r="F62" i="4"/>
  <c r="AB149" i="1"/>
  <c r="G148" i="1"/>
  <c r="J148" i="1" s="1"/>
  <c r="G46" i="4"/>
  <c r="I46" i="4" a="1"/>
  <c r="I46" i="4" s="1"/>
  <c r="H41" i="4"/>
  <c r="J41" i="4" a="1"/>
  <c r="J41" i="4" s="1"/>
  <c r="AD156" i="1"/>
  <c r="F42" i="1"/>
  <c r="C42" i="4" s="1"/>
  <c r="Z49" i="1"/>
  <c r="X49" i="1"/>
  <c r="N49" i="1"/>
  <c r="O49" i="1"/>
  <c r="P46" i="1"/>
  <c r="H49" i="1"/>
  <c r="Y50" i="1" s="1"/>
  <c r="K48" i="1"/>
  <c r="I49" i="1"/>
  <c r="AA50" i="1" s="1"/>
  <c r="L48" i="1"/>
  <c r="W47" i="1"/>
  <c r="P47" i="1" s="1"/>
  <c r="M47" i="1"/>
  <c r="E47" i="1" s="1"/>
  <c r="B47" i="4" s="1"/>
  <c r="G46" i="1"/>
  <c r="J46" i="1" s="1"/>
  <c r="R43" i="1"/>
  <c r="Q43" i="1"/>
  <c r="S63" i="1" l="1"/>
  <c r="E63" i="4"/>
  <c r="F63" i="4"/>
  <c r="AB150" i="1"/>
  <c r="G149" i="1"/>
  <c r="J149" i="1" s="1"/>
  <c r="H42" i="4"/>
  <c r="J42" i="4" a="1"/>
  <c r="J42" i="4" s="1"/>
  <c r="G47" i="4"/>
  <c r="I47" i="4" a="1"/>
  <c r="I47" i="4" s="1"/>
  <c r="AD157" i="1"/>
  <c r="F43" i="1"/>
  <c r="C43" i="4" s="1"/>
  <c r="Z50" i="1"/>
  <c r="X50" i="1"/>
  <c r="N50" i="1"/>
  <c r="I50" i="1"/>
  <c r="AA51" i="1" s="1"/>
  <c r="L49" i="1"/>
  <c r="O50" i="1"/>
  <c r="H50" i="1"/>
  <c r="Y51" i="1" s="1"/>
  <c r="K49" i="1"/>
  <c r="V48" i="1"/>
  <c r="V49" i="1" s="1"/>
  <c r="W48" i="1"/>
  <c r="M48" i="1"/>
  <c r="E48" i="1" s="1"/>
  <c r="B48" i="4" s="1"/>
  <c r="G47" i="1"/>
  <c r="J47" i="1" s="1"/>
  <c r="R44" i="1"/>
  <c r="Q44" i="1"/>
  <c r="S64" i="1" l="1"/>
  <c r="E64" i="4"/>
  <c r="F64" i="4"/>
  <c r="AB151" i="1"/>
  <c r="G150" i="1"/>
  <c r="J150" i="1" s="1"/>
  <c r="G48" i="4"/>
  <c r="I48" i="4" a="1"/>
  <c r="I48" i="4" s="1"/>
  <c r="H43" i="4"/>
  <c r="J43" i="4" a="1"/>
  <c r="J43" i="4" s="1"/>
  <c r="AD158" i="1"/>
  <c r="F44" i="1"/>
  <c r="C44" i="4" s="1"/>
  <c r="Z51" i="1"/>
  <c r="X51" i="1"/>
  <c r="O51" i="1"/>
  <c r="H51" i="1"/>
  <c r="Y52" i="1" s="1"/>
  <c r="K50" i="1"/>
  <c r="N51" i="1"/>
  <c r="P48" i="1"/>
  <c r="I51" i="1"/>
  <c r="AA52" i="1" s="1"/>
  <c r="L50" i="1"/>
  <c r="W49" i="1"/>
  <c r="M49" i="1"/>
  <c r="E49" i="1" s="1"/>
  <c r="B49" i="4" s="1"/>
  <c r="G48" i="1"/>
  <c r="J48" i="1" s="1"/>
  <c r="R45" i="1"/>
  <c r="Q45" i="1"/>
  <c r="S65" i="1" l="1"/>
  <c r="E65" i="4"/>
  <c r="F65" i="4"/>
  <c r="AB152" i="1"/>
  <c r="G151" i="1"/>
  <c r="J151" i="1" s="1"/>
  <c r="G49" i="4"/>
  <c r="I49" i="4" a="1"/>
  <c r="I49" i="4" s="1"/>
  <c r="H44" i="4"/>
  <c r="J44" i="4" a="1"/>
  <c r="J44" i="4" s="1"/>
  <c r="AD159" i="1"/>
  <c r="F45" i="1"/>
  <c r="C45" i="4" s="1"/>
  <c r="Z52" i="1"/>
  <c r="X52" i="1"/>
  <c r="N52" i="1"/>
  <c r="I52" i="1"/>
  <c r="AA53" i="1" s="1"/>
  <c r="L51" i="1"/>
  <c r="O52" i="1"/>
  <c r="H52" i="1"/>
  <c r="Y53" i="1" s="1"/>
  <c r="K51" i="1"/>
  <c r="V50" i="1"/>
  <c r="W50" i="1"/>
  <c r="P49" i="1"/>
  <c r="M50" i="1"/>
  <c r="E50" i="1" s="1"/>
  <c r="B50" i="4" s="1"/>
  <c r="G49" i="1"/>
  <c r="J49" i="1" s="1"/>
  <c r="R46" i="1"/>
  <c r="Q46" i="1"/>
  <c r="S66" i="1" l="1"/>
  <c r="E66" i="4"/>
  <c r="F66" i="4"/>
  <c r="AB153" i="1"/>
  <c r="G152" i="1"/>
  <c r="J152" i="1" s="1"/>
  <c r="H45" i="4"/>
  <c r="J45" i="4" a="1"/>
  <c r="J45" i="4" s="1"/>
  <c r="G50" i="4"/>
  <c r="I50" i="4" a="1"/>
  <c r="I50" i="4" s="1"/>
  <c r="AD160" i="1"/>
  <c r="F46" i="1"/>
  <c r="C46" i="4" s="1"/>
  <c r="Z53" i="1"/>
  <c r="X53" i="1"/>
  <c r="O53" i="1"/>
  <c r="P50" i="1"/>
  <c r="H53" i="1"/>
  <c r="Y54" i="1" s="1"/>
  <c r="K52" i="1"/>
  <c r="N53" i="1"/>
  <c r="I53" i="1"/>
  <c r="AA54" i="1" s="1"/>
  <c r="L52" i="1"/>
  <c r="V51" i="1"/>
  <c r="V52" i="1" s="1"/>
  <c r="W51" i="1"/>
  <c r="M51" i="1"/>
  <c r="E51" i="1" s="1"/>
  <c r="B51" i="4" s="1"/>
  <c r="G50" i="1"/>
  <c r="J50" i="1" s="1"/>
  <c r="R47" i="1"/>
  <c r="Q47" i="1"/>
  <c r="S67" i="1" l="1"/>
  <c r="E67" i="4"/>
  <c r="F67" i="4"/>
  <c r="AB154" i="1"/>
  <c r="G153" i="1"/>
  <c r="J153" i="1" s="1"/>
  <c r="G51" i="4"/>
  <c r="I51" i="4" a="1"/>
  <c r="I51" i="4" s="1"/>
  <c r="H46" i="4"/>
  <c r="J46" i="4" a="1"/>
  <c r="J46" i="4" s="1"/>
  <c r="AD161" i="1"/>
  <c r="F47" i="1"/>
  <c r="C47" i="4" s="1"/>
  <c r="Z54" i="1"/>
  <c r="X54" i="1"/>
  <c r="N54" i="1"/>
  <c r="H54" i="1"/>
  <c r="Y55" i="1" s="1"/>
  <c r="K53" i="1"/>
  <c r="I54" i="1"/>
  <c r="AA55" i="1" s="1"/>
  <c r="L53" i="1"/>
  <c r="O54" i="1"/>
  <c r="W52" i="1"/>
  <c r="P51" i="1"/>
  <c r="M52" i="1"/>
  <c r="E52" i="1" s="1"/>
  <c r="B52" i="4" s="1"/>
  <c r="G51" i="1"/>
  <c r="J51" i="1" s="1"/>
  <c r="R48" i="1"/>
  <c r="Q48" i="1"/>
  <c r="S68" i="1" l="1"/>
  <c r="E68" i="4"/>
  <c r="F68" i="4"/>
  <c r="AB155" i="1"/>
  <c r="G154" i="1"/>
  <c r="J154" i="1" s="1"/>
  <c r="G52" i="4"/>
  <c r="I52" i="4" a="1"/>
  <c r="I52" i="4" s="1"/>
  <c r="H47" i="4"/>
  <c r="J47" i="4" a="1"/>
  <c r="J47" i="4" s="1"/>
  <c r="AD162" i="1"/>
  <c r="F48" i="1"/>
  <c r="C48" i="4" s="1"/>
  <c r="Z55" i="1"/>
  <c r="X55" i="1"/>
  <c r="O55" i="1"/>
  <c r="I55" i="1"/>
  <c r="AA56" i="1" s="1"/>
  <c r="L54" i="1"/>
  <c r="H55" i="1"/>
  <c r="Y56" i="1" s="1"/>
  <c r="K54" i="1"/>
  <c r="N55" i="1"/>
  <c r="V53" i="1"/>
  <c r="V54" i="1" s="1"/>
  <c r="W53" i="1"/>
  <c r="P52" i="1"/>
  <c r="G52" i="1"/>
  <c r="J52" i="1" s="1"/>
  <c r="M53" i="1"/>
  <c r="E53" i="1" s="1"/>
  <c r="B53" i="4" s="1"/>
  <c r="R49" i="1"/>
  <c r="Q49" i="1"/>
  <c r="S69" i="1" l="1"/>
  <c r="E69" i="4"/>
  <c r="F69" i="4"/>
  <c r="AB156" i="1"/>
  <c r="G155" i="1"/>
  <c r="J155" i="1" s="1"/>
  <c r="G53" i="4"/>
  <c r="I53" i="4" a="1"/>
  <c r="I53" i="4" s="1"/>
  <c r="H48" i="4"/>
  <c r="J48" i="4" a="1"/>
  <c r="J48" i="4" s="1"/>
  <c r="AD163" i="1"/>
  <c r="F49" i="1"/>
  <c r="C49" i="4" s="1"/>
  <c r="Z56" i="1"/>
  <c r="X56" i="1"/>
  <c r="N56" i="1"/>
  <c r="I56" i="1"/>
  <c r="L55" i="1"/>
  <c r="H56" i="1"/>
  <c r="Y57" i="1" s="1"/>
  <c r="K55" i="1"/>
  <c r="O56" i="1"/>
  <c r="P53" i="1"/>
  <c r="W54" i="1"/>
  <c r="P54" i="1" s="1"/>
  <c r="M54" i="1"/>
  <c r="E54" i="1" s="1"/>
  <c r="B54" i="4" s="1"/>
  <c r="G53" i="1"/>
  <c r="J53" i="1" s="1"/>
  <c r="R50" i="1"/>
  <c r="Q50" i="1"/>
  <c r="S70" i="1" l="1"/>
  <c r="E70" i="4"/>
  <c r="F70" i="4"/>
  <c r="AB157" i="1"/>
  <c r="G156" i="1"/>
  <c r="J156" i="1" s="1"/>
  <c r="H49" i="4"/>
  <c r="J49" i="4" a="1"/>
  <c r="J49" i="4" s="1"/>
  <c r="G54" i="4"/>
  <c r="I54" i="4" a="1"/>
  <c r="I54" i="4" s="1"/>
  <c r="AD164" i="1"/>
  <c r="Z57" i="1"/>
  <c r="F50" i="1"/>
  <c r="C50" i="4" s="1"/>
  <c r="AA57" i="1"/>
  <c r="X57" i="1"/>
  <c r="O57" i="1"/>
  <c r="H57" i="1"/>
  <c r="Y58" i="1" s="1"/>
  <c r="K56" i="1"/>
  <c r="I57" i="1"/>
  <c r="L56" i="1"/>
  <c r="N57" i="1"/>
  <c r="V55" i="1"/>
  <c r="V56" i="1" s="1"/>
  <c r="W55" i="1"/>
  <c r="G54" i="1"/>
  <c r="J54" i="1" s="1"/>
  <c r="M55" i="1"/>
  <c r="E55" i="1" s="1"/>
  <c r="B55" i="4" s="1"/>
  <c r="R51" i="1"/>
  <c r="Q51" i="1"/>
  <c r="S71" i="1" l="1"/>
  <c r="E71" i="4"/>
  <c r="F71" i="4"/>
  <c r="AB158" i="1"/>
  <c r="G157" i="1"/>
  <c r="J157" i="1" s="1"/>
  <c r="H50" i="4"/>
  <c r="J50" i="4" a="1"/>
  <c r="J50" i="4" s="1"/>
  <c r="G55" i="4"/>
  <c r="I55" i="4" a="1"/>
  <c r="I55" i="4" s="1"/>
  <c r="AD165" i="1"/>
  <c r="F51" i="1"/>
  <c r="C51" i="4" s="1"/>
  <c r="O58" i="1"/>
  <c r="AA58" i="1"/>
  <c r="Z58" i="1"/>
  <c r="X58" i="1"/>
  <c r="N58" i="1"/>
  <c r="I58" i="1"/>
  <c r="L57" i="1"/>
  <c r="H58" i="1"/>
  <c r="Y59" i="1" s="1"/>
  <c r="K57" i="1"/>
  <c r="P55" i="1"/>
  <c r="W56" i="1"/>
  <c r="P56" i="1" s="1"/>
  <c r="M56" i="1"/>
  <c r="E56" i="1" s="1"/>
  <c r="B56" i="4" s="1"/>
  <c r="G55" i="1"/>
  <c r="J55" i="1" s="1"/>
  <c r="R52" i="1"/>
  <c r="Q52" i="1"/>
  <c r="S72" i="1" l="1"/>
  <c r="E72" i="4"/>
  <c r="F72" i="4"/>
  <c r="AB159" i="1"/>
  <c r="G158" i="1"/>
  <c r="J158" i="1" s="1"/>
  <c r="G56" i="4"/>
  <c r="I56" i="4" a="1"/>
  <c r="I56" i="4" s="1"/>
  <c r="H51" i="4"/>
  <c r="J51" i="4" a="1"/>
  <c r="J51" i="4" s="1"/>
  <c r="AD166" i="1"/>
  <c r="F52" i="1"/>
  <c r="C52" i="4" s="1"/>
  <c r="Z59" i="1"/>
  <c r="AA59" i="1"/>
  <c r="X59" i="1"/>
  <c r="H59" i="1"/>
  <c r="Y60" i="1" s="1"/>
  <c r="K58" i="1"/>
  <c r="N59" i="1"/>
  <c r="I59" i="1"/>
  <c r="L58" i="1"/>
  <c r="O59" i="1"/>
  <c r="V57" i="1"/>
  <c r="W57" i="1"/>
  <c r="M57" i="1"/>
  <c r="E57" i="1" s="1"/>
  <c r="B57" i="4" s="1"/>
  <c r="G56" i="1"/>
  <c r="J56" i="1" s="1"/>
  <c r="R53" i="1"/>
  <c r="Q53" i="1"/>
  <c r="S73" i="1" l="1"/>
  <c r="E73" i="4"/>
  <c r="F73" i="4"/>
  <c r="AB160" i="1"/>
  <c r="G159" i="1"/>
  <c r="J159" i="1" s="1"/>
  <c r="H52" i="4"/>
  <c r="J52" i="4" a="1"/>
  <c r="J52" i="4" s="1"/>
  <c r="G57" i="4"/>
  <c r="I57" i="4" a="1"/>
  <c r="I57" i="4" s="1"/>
  <c r="AD167" i="1"/>
  <c r="Z60" i="1"/>
  <c r="F53" i="1"/>
  <c r="C53" i="4" s="1"/>
  <c r="AA60" i="1"/>
  <c r="X60" i="1"/>
  <c r="N60" i="1"/>
  <c r="O60" i="1"/>
  <c r="I60" i="1"/>
  <c r="L59" i="1"/>
  <c r="H60" i="1"/>
  <c r="Y61" i="1" s="1"/>
  <c r="K59" i="1"/>
  <c r="V58" i="1"/>
  <c r="W58" i="1"/>
  <c r="P57" i="1"/>
  <c r="M58" i="1"/>
  <c r="E58" i="1" s="1"/>
  <c r="B58" i="4" s="1"/>
  <c r="G57" i="1"/>
  <c r="J57" i="1" s="1"/>
  <c r="R54" i="1"/>
  <c r="Q54" i="1"/>
  <c r="S74" i="1" l="1"/>
  <c r="E74" i="4"/>
  <c r="F74" i="4"/>
  <c r="AB161" i="1"/>
  <c r="G160" i="1"/>
  <c r="J160" i="1" s="1"/>
  <c r="H53" i="4"/>
  <c r="J53" i="4" a="1"/>
  <c r="J53" i="4" s="1"/>
  <c r="G58" i="4"/>
  <c r="I58" i="4" a="1"/>
  <c r="I58" i="4" s="1"/>
  <c r="AD168" i="1"/>
  <c r="F54" i="1"/>
  <c r="C54" i="4" s="1"/>
  <c r="AA61" i="1"/>
  <c r="Z61" i="1"/>
  <c r="X61" i="1"/>
  <c r="H61" i="1"/>
  <c r="Y62" i="1" s="1"/>
  <c r="K60" i="1"/>
  <c r="I61" i="1"/>
  <c r="L60" i="1"/>
  <c r="N61" i="1"/>
  <c r="O61" i="1"/>
  <c r="V59" i="1"/>
  <c r="V60" i="1" s="1"/>
  <c r="W59" i="1"/>
  <c r="P58" i="1"/>
  <c r="M59" i="1"/>
  <c r="E59" i="1" s="1"/>
  <c r="B59" i="4" s="1"/>
  <c r="G58" i="1"/>
  <c r="J58" i="1" s="1"/>
  <c r="R55" i="1"/>
  <c r="Q55" i="1"/>
  <c r="S75" i="1" l="1"/>
  <c r="E75" i="4"/>
  <c r="F75" i="4"/>
  <c r="AB162" i="1"/>
  <c r="G161" i="1"/>
  <c r="J161" i="1" s="1"/>
  <c r="H54" i="4"/>
  <c r="J54" i="4" a="1"/>
  <c r="J54" i="4" s="1"/>
  <c r="G59" i="4"/>
  <c r="I59" i="4" a="1"/>
  <c r="I59" i="4" s="1"/>
  <c r="AD169" i="1"/>
  <c r="AA62" i="1"/>
  <c r="F55" i="1"/>
  <c r="C55" i="4" s="1"/>
  <c r="Z62" i="1"/>
  <c r="X62" i="1"/>
  <c r="O62" i="1"/>
  <c r="N62" i="1"/>
  <c r="I62" i="1"/>
  <c r="L61" i="1"/>
  <c r="H62" i="1"/>
  <c r="Y63" i="1" s="1"/>
  <c r="K61" i="1"/>
  <c r="P59" i="1"/>
  <c r="W60" i="1"/>
  <c r="M60" i="1"/>
  <c r="E60" i="1" s="1"/>
  <c r="B60" i="4" s="1"/>
  <c r="G59" i="1"/>
  <c r="J59" i="1" s="1"/>
  <c r="V61" i="1"/>
  <c r="R56" i="1"/>
  <c r="Q56" i="1"/>
  <c r="S76" i="1" l="1"/>
  <c r="E76" i="4"/>
  <c r="F76" i="4"/>
  <c r="AB163" i="1"/>
  <c r="G162" i="1"/>
  <c r="J162" i="1" s="1"/>
  <c r="G60" i="4"/>
  <c r="I60" i="4" a="1"/>
  <c r="I60" i="4" s="1"/>
  <c r="H55" i="4"/>
  <c r="J55" i="4" a="1"/>
  <c r="J55" i="4" s="1"/>
  <c r="AD170" i="1"/>
  <c r="AA63" i="1"/>
  <c r="F56" i="1"/>
  <c r="C56" i="4" s="1"/>
  <c r="Z63" i="1"/>
  <c r="X63" i="1"/>
  <c r="H63" i="1"/>
  <c r="Y64" i="1" s="1"/>
  <c r="K62" i="1"/>
  <c r="I63" i="1"/>
  <c r="L62" i="1"/>
  <c r="N63" i="1"/>
  <c r="O63" i="1"/>
  <c r="W61" i="1"/>
  <c r="P61" i="1" s="1"/>
  <c r="P60" i="1"/>
  <c r="M61" i="1"/>
  <c r="E61" i="1" s="1"/>
  <c r="B61" i="4" s="1"/>
  <c r="G60" i="1"/>
  <c r="J60" i="1" s="1"/>
  <c r="R57" i="1"/>
  <c r="Q57" i="1"/>
  <c r="S77" i="1" l="1"/>
  <c r="E77" i="4"/>
  <c r="F77" i="4"/>
  <c r="AB164" i="1"/>
  <c r="G163" i="1"/>
  <c r="J163" i="1" s="1"/>
  <c r="G61" i="4"/>
  <c r="I61" i="4" a="1"/>
  <c r="I61" i="4" s="1"/>
  <c r="H56" i="4"/>
  <c r="J56" i="4" a="1"/>
  <c r="J56" i="4" s="1"/>
  <c r="AD171" i="1"/>
  <c r="AA64" i="1"/>
  <c r="F57" i="1"/>
  <c r="C57" i="4" s="1"/>
  <c r="O64" i="1"/>
  <c r="Z64" i="1"/>
  <c r="X64" i="1"/>
  <c r="N64" i="1"/>
  <c r="I64" i="1"/>
  <c r="L63" i="1"/>
  <c r="H64" i="1"/>
  <c r="Y65" i="1" s="1"/>
  <c r="K63" i="1"/>
  <c r="V62" i="1"/>
  <c r="V63" i="1" s="1"/>
  <c r="W62" i="1"/>
  <c r="M62" i="1"/>
  <c r="E62" i="1" s="1"/>
  <c r="B62" i="4" s="1"/>
  <c r="G61" i="1"/>
  <c r="J61" i="1" s="1"/>
  <c r="R58" i="1"/>
  <c r="Q58" i="1"/>
  <c r="S78" i="1" l="1"/>
  <c r="E78" i="4"/>
  <c r="F78" i="4"/>
  <c r="AB165" i="1"/>
  <c r="G164" i="1"/>
  <c r="J164" i="1" s="1"/>
  <c r="H57" i="4"/>
  <c r="J57" i="4" a="1"/>
  <c r="J57" i="4" s="1"/>
  <c r="G62" i="4"/>
  <c r="I62" i="4" a="1"/>
  <c r="I62" i="4" s="1"/>
  <c r="AD172" i="1"/>
  <c r="O65" i="1"/>
  <c r="F58" i="1"/>
  <c r="C58" i="4" s="1"/>
  <c r="Z65" i="1"/>
  <c r="AA65" i="1"/>
  <c r="X65" i="1"/>
  <c r="H65" i="1"/>
  <c r="Y66" i="1" s="1"/>
  <c r="K64" i="1"/>
  <c r="I65" i="1"/>
  <c r="L64" i="1"/>
  <c r="N65" i="1"/>
  <c r="W63" i="1"/>
  <c r="P62" i="1"/>
  <c r="M63" i="1"/>
  <c r="E63" i="1" s="1"/>
  <c r="B63" i="4" s="1"/>
  <c r="G62" i="1"/>
  <c r="J62" i="1" s="1"/>
  <c r="R59" i="1"/>
  <c r="Q59" i="1"/>
  <c r="S79" i="1" l="1"/>
  <c r="E79" i="4"/>
  <c r="F79" i="4"/>
  <c r="AB166" i="1"/>
  <c r="G165" i="1"/>
  <c r="J165" i="1" s="1"/>
  <c r="H58" i="4"/>
  <c r="J58" i="4" a="1"/>
  <c r="J58" i="4" s="1"/>
  <c r="G63" i="4"/>
  <c r="I63" i="4" a="1"/>
  <c r="I63" i="4" s="1"/>
  <c r="AD173" i="1"/>
  <c r="F59" i="1"/>
  <c r="C59" i="4" s="1"/>
  <c r="AA66" i="1"/>
  <c r="Z66" i="1"/>
  <c r="X66" i="1"/>
  <c r="I66" i="1"/>
  <c r="L65" i="1"/>
  <c r="N66" i="1"/>
  <c r="O66" i="1"/>
  <c r="H66" i="1"/>
  <c r="Y67" i="1" s="1"/>
  <c r="K65" i="1"/>
  <c r="V64" i="1"/>
  <c r="W64" i="1"/>
  <c r="G63" i="1"/>
  <c r="J63" i="1" s="1"/>
  <c r="P63" i="1"/>
  <c r="M64" i="1"/>
  <c r="E64" i="1" s="1"/>
  <c r="B64" i="4" s="1"/>
  <c r="R60" i="1"/>
  <c r="Q60" i="1"/>
  <c r="S80" i="1" l="1"/>
  <c r="E80" i="4"/>
  <c r="F80" i="4"/>
  <c r="AB167" i="1"/>
  <c r="G166" i="1"/>
  <c r="J166" i="1" s="1"/>
  <c r="H59" i="4"/>
  <c r="J59" i="4" a="1"/>
  <c r="J59" i="4" s="1"/>
  <c r="G64" i="4"/>
  <c r="I64" i="4" a="1"/>
  <c r="I64" i="4" s="1"/>
  <c r="AD174" i="1"/>
  <c r="AA67" i="1"/>
  <c r="F60" i="1"/>
  <c r="C60" i="4" s="1"/>
  <c r="X67" i="1"/>
  <c r="Z67" i="1"/>
  <c r="O67" i="1"/>
  <c r="H67" i="1"/>
  <c r="Y68" i="1" s="1"/>
  <c r="K66" i="1"/>
  <c r="N67" i="1"/>
  <c r="I67" i="1"/>
  <c r="L66" i="1"/>
  <c r="V65" i="1"/>
  <c r="V66" i="1" s="1"/>
  <c r="W65" i="1"/>
  <c r="P64" i="1"/>
  <c r="G64" i="1"/>
  <c r="J64" i="1" s="1"/>
  <c r="M65" i="1"/>
  <c r="E65" i="1" s="1"/>
  <c r="B65" i="4" s="1"/>
  <c r="R61" i="1"/>
  <c r="Q61" i="1"/>
  <c r="S81" i="1" l="1"/>
  <c r="E81" i="4"/>
  <c r="F81" i="4"/>
  <c r="AB168" i="1"/>
  <c r="G167" i="1"/>
  <c r="J167" i="1" s="1"/>
  <c r="H60" i="4"/>
  <c r="J60" i="4" a="1"/>
  <c r="J60" i="4" s="1"/>
  <c r="G65" i="4"/>
  <c r="I65" i="4" a="1"/>
  <c r="I65" i="4" s="1"/>
  <c r="AD175" i="1"/>
  <c r="AA68" i="1"/>
  <c r="F61" i="1"/>
  <c r="C61" i="4" s="1"/>
  <c r="Z68" i="1"/>
  <c r="X68" i="1"/>
  <c r="N68" i="1"/>
  <c r="I68" i="1"/>
  <c r="L67" i="1"/>
  <c r="O68" i="1"/>
  <c r="H68" i="1"/>
  <c r="Y69" i="1" s="1"/>
  <c r="K67" i="1"/>
  <c r="P65" i="1"/>
  <c r="W66" i="1"/>
  <c r="M66" i="1"/>
  <c r="E66" i="1" s="1"/>
  <c r="B66" i="4" s="1"/>
  <c r="G65" i="1"/>
  <c r="J65" i="1" s="1"/>
  <c r="R62" i="1"/>
  <c r="Q62" i="1"/>
  <c r="S82" i="1" l="1"/>
  <c r="E82" i="4"/>
  <c r="F82" i="4"/>
  <c r="AB169" i="1"/>
  <c r="G168" i="1"/>
  <c r="J168" i="1" s="1"/>
  <c r="G66" i="4"/>
  <c r="I66" i="4" a="1"/>
  <c r="I66" i="4" s="1"/>
  <c r="H61" i="4"/>
  <c r="J61" i="4" a="1"/>
  <c r="J61" i="4" s="1"/>
  <c r="AD176" i="1"/>
  <c r="F62" i="1"/>
  <c r="C62" i="4" s="1"/>
  <c r="AA69" i="1"/>
  <c r="O69" i="1"/>
  <c r="Z69" i="1"/>
  <c r="X69" i="1"/>
  <c r="H69" i="1"/>
  <c r="Y70" i="1" s="1"/>
  <c r="K68" i="1"/>
  <c r="I69" i="1"/>
  <c r="L68" i="1"/>
  <c r="N69" i="1"/>
  <c r="V67" i="1"/>
  <c r="V68" i="1" s="1"/>
  <c r="W67" i="1"/>
  <c r="P66" i="1"/>
  <c r="M67" i="1"/>
  <c r="E67" i="1" s="1"/>
  <c r="B67" i="4" s="1"/>
  <c r="G66" i="1"/>
  <c r="J66" i="1" s="1"/>
  <c r="R63" i="1"/>
  <c r="Q63" i="1"/>
  <c r="S83" i="1" l="1"/>
  <c r="E83" i="4"/>
  <c r="F83" i="4"/>
  <c r="AB170" i="1"/>
  <c r="G169" i="1"/>
  <c r="J169" i="1" s="1"/>
  <c r="H62" i="4"/>
  <c r="J62" i="4" a="1"/>
  <c r="J62" i="4" s="1"/>
  <c r="G67" i="4"/>
  <c r="I67" i="4" a="1"/>
  <c r="I67" i="4" s="1"/>
  <c r="AD177" i="1"/>
  <c r="F63" i="1"/>
  <c r="C63" i="4" s="1"/>
  <c r="Z70" i="1"/>
  <c r="N70" i="1"/>
  <c r="X70" i="1"/>
  <c r="AA70" i="1"/>
  <c r="H70" i="1"/>
  <c r="Y71" i="1" s="1"/>
  <c r="K69" i="1"/>
  <c r="I70" i="1"/>
  <c r="L69" i="1"/>
  <c r="O70" i="1"/>
  <c r="P67" i="1"/>
  <c r="W68" i="1"/>
  <c r="M68" i="1"/>
  <c r="E68" i="1" s="1"/>
  <c r="B68" i="4" s="1"/>
  <c r="G67" i="1"/>
  <c r="J67" i="1" s="1"/>
  <c r="R64" i="1"/>
  <c r="Q64" i="1"/>
  <c r="S84" i="1" l="1"/>
  <c r="E84" i="4"/>
  <c r="F84" i="4"/>
  <c r="AB171" i="1"/>
  <c r="G170" i="1"/>
  <c r="J170" i="1" s="1"/>
  <c r="G68" i="4"/>
  <c r="I68" i="4" a="1"/>
  <c r="I68" i="4" s="1"/>
  <c r="H63" i="4"/>
  <c r="J63" i="4" a="1"/>
  <c r="J63" i="4" s="1"/>
  <c r="AD178" i="1"/>
  <c r="F64" i="1"/>
  <c r="C64" i="4" s="1"/>
  <c r="Z71" i="1"/>
  <c r="AA71" i="1"/>
  <c r="X71" i="1"/>
  <c r="O71" i="1"/>
  <c r="I71" i="1"/>
  <c r="L70" i="1"/>
  <c r="H71" i="1"/>
  <c r="Y72" i="1" s="1"/>
  <c r="K70" i="1"/>
  <c r="N71" i="1"/>
  <c r="V69" i="1"/>
  <c r="W69" i="1"/>
  <c r="P68" i="1"/>
  <c r="M69" i="1"/>
  <c r="E69" i="1" s="1"/>
  <c r="B69" i="4" s="1"/>
  <c r="G68" i="1"/>
  <c r="J68" i="1" s="1"/>
  <c r="R65" i="1"/>
  <c r="Q65" i="1"/>
  <c r="S85" i="1" l="1"/>
  <c r="E85" i="4"/>
  <c r="F85" i="4"/>
  <c r="AB172" i="1"/>
  <c r="G171" i="1"/>
  <c r="J171" i="1" s="1"/>
  <c r="H64" i="4"/>
  <c r="J64" i="4" a="1"/>
  <c r="J64" i="4" s="1"/>
  <c r="G69" i="4"/>
  <c r="I69" i="4" a="1"/>
  <c r="I69" i="4" s="1"/>
  <c r="AD179" i="1"/>
  <c r="Z72" i="1"/>
  <c r="F65" i="1"/>
  <c r="C65" i="4" s="1"/>
  <c r="AA72" i="1"/>
  <c r="X72" i="1"/>
  <c r="H72" i="1"/>
  <c r="Y73" i="1" s="1"/>
  <c r="K71" i="1"/>
  <c r="N72" i="1"/>
  <c r="I72" i="1"/>
  <c r="L71" i="1"/>
  <c r="O72" i="1"/>
  <c r="V70" i="1"/>
  <c r="W70" i="1"/>
  <c r="P69" i="1"/>
  <c r="M70" i="1"/>
  <c r="E70" i="1" s="1"/>
  <c r="B70" i="4" s="1"/>
  <c r="G69" i="1"/>
  <c r="J69" i="1" s="1"/>
  <c r="R66" i="1"/>
  <c r="Q66" i="1"/>
  <c r="S86" i="1" l="1"/>
  <c r="E86" i="4"/>
  <c r="F86" i="4"/>
  <c r="AB173" i="1"/>
  <c r="G172" i="1"/>
  <c r="J172" i="1" s="1"/>
  <c r="H65" i="4"/>
  <c r="J65" i="4" a="1"/>
  <c r="J65" i="4" s="1"/>
  <c r="G70" i="4"/>
  <c r="I70" i="4" a="1"/>
  <c r="I70" i="4" s="1"/>
  <c r="AD180" i="1"/>
  <c r="Z73" i="1"/>
  <c r="F66" i="1"/>
  <c r="C66" i="4" s="1"/>
  <c r="AA73" i="1"/>
  <c r="X73" i="1"/>
  <c r="O73" i="1"/>
  <c r="N73" i="1"/>
  <c r="I73" i="1"/>
  <c r="L72" i="1"/>
  <c r="H73" i="1"/>
  <c r="Y74" i="1" s="1"/>
  <c r="K72" i="1"/>
  <c r="V71" i="1"/>
  <c r="W71" i="1"/>
  <c r="P70" i="1"/>
  <c r="M71" i="1"/>
  <c r="E71" i="1" s="1"/>
  <c r="B71" i="4" s="1"/>
  <c r="G70" i="1"/>
  <c r="J70" i="1" s="1"/>
  <c r="R67" i="1"/>
  <c r="Q67" i="1"/>
  <c r="S87" i="1" l="1"/>
  <c r="E87" i="4"/>
  <c r="F87" i="4"/>
  <c r="AB174" i="1"/>
  <c r="G173" i="1"/>
  <c r="J173" i="1" s="1"/>
  <c r="G71" i="4"/>
  <c r="I71" i="4" a="1"/>
  <c r="I71" i="4" s="1"/>
  <c r="H66" i="4"/>
  <c r="J66" i="4" a="1"/>
  <c r="J66" i="4" s="1"/>
  <c r="AD181" i="1"/>
  <c r="Z74" i="1"/>
  <c r="F67" i="1"/>
  <c r="C67" i="4" s="1"/>
  <c r="X74" i="1"/>
  <c r="AA74" i="1"/>
  <c r="H74" i="1"/>
  <c r="Y75" i="1" s="1"/>
  <c r="K73" i="1"/>
  <c r="N74" i="1"/>
  <c r="I74" i="1"/>
  <c r="L73" i="1"/>
  <c r="O74" i="1"/>
  <c r="V72" i="1"/>
  <c r="W72" i="1"/>
  <c r="P71" i="1"/>
  <c r="M72" i="1"/>
  <c r="E72" i="1" s="1"/>
  <c r="B72" i="4" s="1"/>
  <c r="G71" i="1"/>
  <c r="J71" i="1" s="1"/>
  <c r="R68" i="1"/>
  <c r="Q68" i="1"/>
  <c r="S88" i="1" l="1"/>
  <c r="E88" i="4"/>
  <c r="F88" i="4"/>
  <c r="AB175" i="1"/>
  <c r="G174" i="1"/>
  <c r="J174" i="1" s="1"/>
  <c r="G72" i="4"/>
  <c r="I72" i="4" a="1"/>
  <c r="I72" i="4" s="1"/>
  <c r="H67" i="4"/>
  <c r="J67" i="4" a="1"/>
  <c r="J67" i="4" s="1"/>
  <c r="AD182" i="1"/>
  <c r="Z75" i="1"/>
  <c r="F68" i="1"/>
  <c r="C68" i="4" s="1"/>
  <c r="AA75" i="1"/>
  <c r="N75" i="1"/>
  <c r="X75" i="1"/>
  <c r="O75" i="1"/>
  <c r="I75" i="1"/>
  <c r="L74" i="1"/>
  <c r="H75" i="1"/>
  <c r="Y76" i="1" s="1"/>
  <c r="K74" i="1"/>
  <c r="W73" i="1"/>
  <c r="V73" i="1"/>
  <c r="P72" i="1"/>
  <c r="M73" i="1"/>
  <c r="E73" i="1" s="1"/>
  <c r="B73" i="4" s="1"/>
  <c r="G72" i="1"/>
  <c r="J72" i="1" s="1"/>
  <c r="R69" i="1"/>
  <c r="Q69" i="1"/>
  <c r="S89" i="1" l="1"/>
  <c r="E89" i="4"/>
  <c r="F89" i="4"/>
  <c r="AB176" i="1"/>
  <c r="G175" i="1"/>
  <c r="J175" i="1" s="1"/>
  <c r="H68" i="4"/>
  <c r="J68" i="4" a="1"/>
  <c r="J68" i="4" s="1"/>
  <c r="G73" i="4"/>
  <c r="I73" i="4" a="1"/>
  <c r="I73" i="4" s="1"/>
  <c r="AD183" i="1"/>
  <c r="Z76" i="1"/>
  <c r="F69" i="1"/>
  <c r="C69" i="4" s="1"/>
  <c r="AA76" i="1"/>
  <c r="X76" i="1"/>
  <c r="H76" i="1"/>
  <c r="Y77" i="1" s="1"/>
  <c r="K75" i="1"/>
  <c r="N76" i="1"/>
  <c r="I76" i="1"/>
  <c r="L75" i="1"/>
  <c r="O76" i="1"/>
  <c r="P73" i="1"/>
  <c r="W74" i="1"/>
  <c r="V74" i="1"/>
  <c r="V75" i="1" s="1"/>
  <c r="M74" i="1"/>
  <c r="E74" i="1" s="1"/>
  <c r="B74" i="4" s="1"/>
  <c r="G73" i="1"/>
  <c r="J73" i="1" s="1"/>
  <c r="R70" i="1"/>
  <c r="Q70" i="1"/>
  <c r="S90" i="1" l="1"/>
  <c r="E90" i="4"/>
  <c r="F90" i="4"/>
  <c r="AB177" i="1"/>
  <c r="G176" i="1"/>
  <c r="J176" i="1" s="1"/>
  <c r="H69" i="4"/>
  <c r="J69" i="4" a="1"/>
  <c r="J69" i="4" s="1"/>
  <c r="G74" i="4"/>
  <c r="I74" i="4" a="1"/>
  <c r="I74" i="4" s="1"/>
  <c r="AD184" i="1"/>
  <c r="Z77" i="1"/>
  <c r="F70" i="1"/>
  <c r="C70" i="4" s="1"/>
  <c r="AA77" i="1"/>
  <c r="X77" i="1"/>
  <c r="N77" i="1"/>
  <c r="O77" i="1"/>
  <c r="I77" i="1"/>
  <c r="L76" i="1"/>
  <c r="H77" i="1"/>
  <c r="Y78" i="1" s="1"/>
  <c r="K76" i="1"/>
  <c r="W75" i="1"/>
  <c r="P75" i="1" s="1"/>
  <c r="P74" i="1"/>
  <c r="M75" i="1"/>
  <c r="E75" i="1" s="1"/>
  <c r="B75" i="4" s="1"/>
  <c r="G74" i="1"/>
  <c r="J74" i="1" s="1"/>
  <c r="R71" i="1"/>
  <c r="Q71" i="1"/>
  <c r="S91" i="1" l="1"/>
  <c r="E91" i="4"/>
  <c r="F91" i="4"/>
  <c r="AB178" i="1"/>
  <c r="G177" i="1"/>
  <c r="J177" i="1" s="1"/>
  <c r="G75" i="4"/>
  <c r="I75" i="4" a="1"/>
  <c r="I75" i="4" s="1"/>
  <c r="H70" i="4"/>
  <c r="J70" i="4" a="1"/>
  <c r="J70" i="4" s="1"/>
  <c r="AD185" i="1"/>
  <c r="Z78" i="1"/>
  <c r="F71" i="1"/>
  <c r="C71" i="4" s="1"/>
  <c r="AA78" i="1"/>
  <c r="X78" i="1"/>
  <c r="O78" i="1"/>
  <c r="H78" i="1"/>
  <c r="Y79" i="1" s="1"/>
  <c r="K77" i="1"/>
  <c r="N78" i="1"/>
  <c r="I78" i="1"/>
  <c r="L77" i="1"/>
  <c r="V76" i="1"/>
  <c r="V77" i="1" s="1"/>
  <c r="W76" i="1"/>
  <c r="M76" i="1"/>
  <c r="E76" i="1" s="1"/>
  <c r="B76" i="4" s="1"/>
  <c r="G75" i="1"/>
  <c r="J75" i="1" s="1"/>
  <c r="R72" i="1"/>
  <c r="Q72" i="1"/>
  <c r="S92" i="1" l="1"/>
  <c r="E92" i="4"/>
  <c r="F92" i="4"/>
  <c r="AB179" i="1"/>
  <c r="G178" i="1"/>
  <c r="J178" i="1" s="1"/>
  <c r="G76" i="4"/>
  <c r="I76" i="4" a="1"/>
  <c r="I76" i="4" s="1"/>
  <c r="H71" i="4"/>
  <c r="J71" i="4" a="1"/>
  <c r="J71" i="4" s="1"/>
  <c r="AD186" i="1"/>
  <c r="Z79" i="1"/>
  <c r="F72" i="1"/>
  <c r="C72" i="4" s="1"/>
  <c r="AA79" i="1"/>
  <c r="X79" i="1"/>
  <c r="O79" i="1"/>
  <c r="I79" i="1"/>
  <c r="L78" i="1"/>
  <c r="N79" i="1"/>
  <c r="H79" i="1"/>
  <c r="Y80" i="1" s="1"/>
  <c r="K78" i="1"/>
  <c r="P76" i="1"/>
  <c r="W77" i="1"/>
  <c r="P77" i="1" s="1"/>
  <c r="M77" i="1"/>
  <c r="E77" i="1" s="1"/>
  <c r="B77" i="4" s="1"/>
  <c r="G76" i="1"/>
  <c r="J76" i="1" s="1"/>
  <c r="R73" i="1"/>
  <c r="Q73" i="1"/>
  <c r="S93" i="1" l="1"/>
  <c r="E93" i="4"/>
  <c r="F93" i="4"/>
  <c r="Z80" i="1"/>
  <c r="AB180" i="1"/>
  <c r="G179" i="1"/>
  <c r="J179" i="1" s="1"/>
  <c r="H72" i="4"/>
  <c r="J72" i="4" a="1"/>
  <c r="J72" i="4" s="1"/>
  <c r="G77" i="4"/>
  <c r="I77" i="4" a="1"/>
  <c r="I77" i="4" s="1"/>
  <c r="AD187" i="1"/>
  <c r="F73" i="1"/>
  <c r="C73" i="4" s="1"/>
  <c r="AA80" i="1"/>
  <c r="X80" i="1"/>
  <c r="H80" i="1"/>
  <c r="Y81" i="1" s="1"/>
  <c r="K79" i="1"/>
  <c r="N80" i="1"/>
  <c r="I80" i="1"/>
  <c r="L79" i="1"/>
  <c r="O80" i="1"/>
  <c r="W78" i="1"/>
  <c r="V78" i="1"/>
  <c r="V79" i="1" s="1"/>
  <c r="M78" i="1"/>
  <c r="E78" i="1" s="1"/>
  <c r="B78" i="4" s="1"/>
  <c r="G77" i="1"/>
  <c r="J77" i="1" s="1"/>
  <c r="R74" i="1"/>
  <c r="Q74" i="1"/>
  <c r="F74" i="1" s="1"/>
  <c r="C74" i="4" s="1"/>
  <c r="Z81" i="1" l="1"/>
  <c r="S94" i="1"/>
  <c r="E94" i="4"/>
  <c r="F94" i="4"/>
  <c r="AB181" i="1"/>
  <c r="G180" i="1"/>
  <c r="J180" i="1" s="1"/>
  <c r="G78" i="4"/>
  <c r="I78" i="4" a="1"/>
  <c r="I78" i="4" s="1"/>
  <c r="H73" i="4"/>
  <c r="J73" i="4" a="1"/>
  <c r="J73" i="4" s="1"/>
  <c r="H74" i="4"/>
  <c r="J74" i="4" a="1"/>
  <c r="J74" i="4" s="1"/>
  <c r="AD188" i="1"/>
  <c r="N81" i="1"/>
  <c r="AA81" i="1"/>
  <c r="X81" i="1"/>
  <c r="O81" i="1"/>
  <c r="I81" i="1"/>
  <c r="Z82" i="1" s="1"/>
  <c r="L80" i="1"/>
  <c r="H81" i="1"/>
  <c r="Y82" i="1" s="1"/>
  <c r="K80" i="1"/>
  <c r="P78" i="1"/>
  <c r="W79" i="1"/>
  <c r="P79" i="1" s="1"/>
  <c r="M79" i="1"/>
  <c r="E79" i="1" s="1"/>
  <c r="B79" i="4" s="1"/>
  <c r="G78" i="1"/>
  <c r="J78" i="1" s="1"/>
  <c r="R75" i="1"/>
  <c r="Q75" i="1"/>
  <c r="S95" i="1" l="1"/>
  <c r="E95" i="4"/>
  <c r="F95" i="4"/>
  <c r="AB182" i="1"/>
  <c r="G181" i="1"/>
  <c r="J181" i="1" s="1"/>
  <c r="G79" i="4"/>
  <c r="I79" i="4" a="1"/>
  <c r="I79" i="4" s="1"/>
  <c r="AD189" i="1"/>
  <c r="F75" i="1"/>
  <c r="C75" i="4" s="1"/>
  <c r="X82" i="1"/>
  <c r="AA82" i="1"/>
  <c r="H82" i="1"/>
  <c r="Y83" i="1" s="1"/>
  <c r="K81" i="1"/>
  <c r="N82" i="1"/>
  <c r="I82" i="1"/>
  <c r="Z83" i="1" s="1"/>
  <c r="L81" i="1"/>
  <c r="O82" i="1"/>
  <c r="W80" i="1"/>
  <c r="V80" i="1"/>
  <c r="V81" i="1" s="1"/>
  <c r="M80" i="1"/>
  <c r="E80" i="1" s="1"/>
  <c r="B80" i="4" s="1"/>
  <c r="G79" i="1"/>
  <c r="J79" i="1" s="1"/>
  <c r="R76" i="1"/>
  <c r="Q76" i="1"/>
  <c r="S96" i="1" l="1"/>
  <c r="E96" i="4"/>
  <c r="F96" i="4"/>
  <c r="AB183" i="1"/>
  <c r="G182" i="1"/>
  <c r="J182" i="1" s="1"/>
  <c r="G80" i="4"/>
  <c r="I80" i="4" a="1"/>
  <c r="I80" i="4" s="1"/>
  <c r="H75" i="4"/>
  <c r="J75" i="4" a="1"/>
  <c r="J75" i="4" s="1"/>
  <c r="AD190" i="1"/>
  <c r="F76" i="1"/>
  <c r="C76" i="4" s="1"/>
  <c r="AA83" i="1"/>
  <c r="O83" i="1"/>
  <c r="X83" i="1"/>
  <c r="I83" i="1"/>
  <c r="L82" i="1"/>
  <c r="N83" i="1"/>
  <c r="H83" i="1"/>
  <c r="Y84" i="1" s="1"/>
  <c r="K82" i="1"/>
  <c r="P80" i="1"/>
  <c r="W81" i="1"/>
  <c r="M81" i="1"/>
  <c r="E81" i="1" s="1"/>
  <c r="B81" i="4" s="1"/>
  <c r="G80" i="1"/>
  <c r="J80" i="1" s="1"/>
  <c r="R77" i="1"/>
  <c r="Q77" i="1"/>
  <c r="S97" i="1" l="1"/>
  <c r="E97" i="4"/>
  <c r="F97" i="4"/>
  <c r="AB184" i="1"/>
  <c r="G183" i="1"/>
  <c r="J183" i="1" s="1"/>
  <c r="H76" i="4"/>
  <c r="J76" i="4" a="1"/>
  <c r="J76" i="4" s="1"/>
  <c r="G81" i="4"/>
  <c r="I81" i="4" a="1"/>
  <c r="I81" i="4" s="1"/>
  <c r="AD191" i="1"/>
  <c r="F77" i="1"/>
  <c r="C77" i="4" s="1"/>
  <c r="O84" i="1"/>
  <c r="AA84" i="1"/>
  <c r="Z84" i="1"/>
  <c r="X84" i="1"/>
  <c r="N84" i="1"/>
  <c r="H84" i="1"/>
  <c r="K83" i="1"/>
  <c r="I84" i="1"/>
  <c r="L83" i="1"/>
  <c r="W82" i="1"/>
  <c r="V82" i="1"/>
  <c r="P81" i="1"/>
  <c r="G81" i="1"/>
  <c r="J81" i="1" s="1"/>
  <c r="M82" i="1"/>
  <c r="E82" i="1" s="1"/>
  <c r="B82" i="4" s="1"/>
  <c r="R78" i="1"/>
  <c r="Q78" i="1"/>
  <c r="S98" i="1" l="1"/>
  <c r="E98" i="4"/>
  <c r="F98" i="4"/>
  <c r="AB185" i="1"/>
  <c r="G184" i="1"/>
  <c r="J184" i="1" s="1"/>
  <c r="H77" i="4"/>
  <c r="J77" i="4" a="1"/>
  <c r="J77" i="4" s="1"/>
  <c r="G82" i="4"/>
  <c r="I82" i="4" a="1"/>
  <c r="I82" i="4" s="1"/>
  <c r="AD192" i="1"/>
  <c r="F78" i="1"/>
  <c r="C78" i="4" s="1"/>
  <c r="O85" i="1"/>
  <c r="N85" i="1"/>
  <c r="Z85" i="1"/>
  <c r="AA85" i="1"/>
  <c r="X85" i="1"/>
  <c r="Y85" i="1"/>
  <c r="I85" i="1"/>
  <c r="L84" i="1"/>
  <c r="H85" i="1"/>
  <c r="K84" i="1"/>
  <c r="P82" i="1"/>
  <c r="V83" i="1"/>
  <c r="W83" i="1"/>
  <c r="W84" i="1" s="1"/>
  <c r="M83" i="1"/>
  <c r="E83" i="1" s="1"/>
  <c r="B83" i="4" s="1"/>
  <c r="G82" i="1"/>
  <c r="J82" i="1" s="1"/>
  <c r="R79" i="1"/>
  <c r="Q79" i="1"/>
  <c r="S99" i="1" l="1"/>
  <c r="E99" i="4"/>
  <c r="F99" i="4"/>
  <c r="AB186" i="1"/>
  <c r="G185" i="1"/>
  <c r="J185" i="1" s="1"/>
  <c r="H78" i="4"/>
  <c r="J78" i="4" a="1"/>
  <c r="J78" i="4" s="1"/>
  <c r="G83" i="4"/>
  <c r="I83" i="4" a="1"/>
  <c r="I83" i="4" s="1"/>
  <c r="AD193" i="1"/>
  <c r="F79" i="1"/>
  <c r="C79" i="4" s="1"/>
  <c r="Z86" i="1"/>
  <c r="AA86" i="1"/>
  <c r="Y86" i="1"/>
  <c r="X86" i="1"/>
  <c r="H86" i="1"/>
  <c r="K85" i="1"/>
  <c r="I86" i="1"/>
  <c r="L85" i="1"/>
  <c r="N86" i="1"/>
  <c r="O86" i="1"/>
  <c r="P83" i="1"/>
  <c r="V84" i="1"/>
  <c r="P84" i="1" s="1"/>
  <c r="M84" i="1"/>
  <c r="E84" i="1" s="1"/>
  <c r="B84" i="4" s="1"/>
  <c r="G83" i="1"/>
  <c r="J83" i="1" s="1"/>
  <c r="R80" i="1"/>
  <c r="Q80" i="1"/>
  <c r="S100" i="1" l="1"/>
  <c r="E100" i="4"/>
  <c r="F100" i="4"/>
  <c r="AB187" i="1"/>
  <c r="G186" i="1"/>
  <c r="J186" i="1" s="1"/>
  <c r="G84" i="4"/>
  <c r="I84" i="4" a="1"/>
  <c r="I84" i="4" s="1"/>
  <c r="H79" i="4"/>
  <c r="J79" i="4" a="1"/>
  <c r="J79" i="4" s="1"/>
  <c r="AD194" i="1"/>
  <c r="Z87" i="1"/>
  <c r="F80" i="1"/>
  <c r="C80" i="4" s="1"/>
  <c r="AA87" i="1"/>
  <c r="X87" i="1"/>
  <c r="Y87" i="1"/>
  <c r="O87" i="1"/>
  <c r="N87" i="1"/>
  <c r="I87" i="1"/>
  <c r="L86" i="1"/>
  <c r="H87" i="1"/>
  <c r="K86" i="1"/>
  <c r="V85" i="1"/>
  <c r="V86" i="1" s="1"/>
  <c r="W85" i="1"/>
  <c r="M85" i="1"/>
  <c r="E85" i="1" s="1"/>
  <c r="B85" i="4" s="1"/>
  <c r="G84" i="1"/>
  <c r="J84" i="1" s="1"/>
  <c r="R81" i="1"/>
  <c r="Q81" i="1"/>
  <c r="S101" i="1" l="1"/>
  <c r="E101" i="4"/>
  <c r="F101" i="4"/>
  <c r="AB188" i="1"/>
  <c r="G187" i="1"/>
  <c r="J187" i="1" s="1"/>
  <c r="G85" i="4"/>
  <c r="I85" i="4" a="1"/>
  <c r="I85" i="4" s="1"/>
  <c r="H80" i="4"/>
  <c r="J80" i="4" a="1"/>
  <c r="J80" i="4" s="1"/>
  <c r="AD195" i="1"/>
  <c r="Z88" i="1"/>
  <c r="F81" i="1"/>
  <c r="C81" i="4" s="1"/>
  <c r="Y88" i="1"/>
  <c r="AA88" i="1"/>
  <c r="X88" i="1"/>
  <c r="I88" i="1"/>
  <c r="L87" i="1"/>
  <c r="H88" i="1"/>
  <c r="K87" i="1"/>
  <c r="O88" i="1"/>
  <c r="N88" i="1"/>
  <c r="P85" i="1"/>
  <c r="W86" i="1"/>
  <c r="P86" i="1" s="1"/>
  <c r="M86" i="1"/>
  <c r="E86" i="1" s="1"/>
  <c r="B86" i="4" s="1"/>
  <c r="G85" i="1"/>
  <c r="J85" i="1" s="1"/>
  <c r="R82" i="1"/>
  <c r="Q82" i="1"/>
  <c r="S102" i="1" l="1"/>
  <c r="E102" i="4"/>
  <c r="F102" i="4"/>
  <c r="Z89" i="1"/>
  <c r="AB189" i="1"/>
  <c r="G188" i="1"/>
  <c r="J188" i="1" s="1"/>
  <c r="H81" i="4"/>
  <c r="J81" i="4" a="1"/>
  <c r="J81" i="4" s="1"/>
  <c r="G86" i="4"/>
  <c r="I86" i="4" a="1"/>
  <c r="I86" i="4" s="1"/>
  <c r="AD196" i="1"/>
  <c r="Y89" i="1"/>
  <c r="F82" i="1"/>
  <c r="C82" i="4" s="1"/>
  <c r="AA89" i="1"/>
  <c r="X89" i="1"/>
  <c r="O89" i="1"/>
  <c r="H89" i="1"/>
  <c r="K88" i="1"/>
  <c r="N89" i="1"/>
  <c r="I89" i="1"/>
  <c r="L88" i="1"/>
  <c r="V87" i="1"/>
  <c r="W87" i="1"/>
  <c r="M87" i="1"/>
  <c r="E87" i="1" s="1"/>
  <c r="B87" i="4" s="1"/>
  <c r="G86" i="1"/>
  <c r="J86" i="1" s="1"/>
  <c r="R83" i="1"/>
  <c r="Q83" i="1"/>
  <c r="Z90" i="1" l="1"/>
  <c r="S103" i="1"/>
  <c r="E103" i="4"/>
  <c r="F103" i="4"/>
  <c r="AB190" i="1"/>
  <c r="G189" i="1"/>
  <c r="J189" i="1" s="1"/>
  <c r="G87" i="4"/>
  <c r="I87" i="4" a="1"/>
  <c r="I87" i="4" s="1"/>
  <c r="H82" i="4"/>
  <c r="J82" i="4" a="1"/>
  <c r="J82" i="4" s="1"/>
  <c r="AD197" i="1"/>
  <c r="Y90" i="1"/>
  <c r="F83" i="1"/>
  <c r="C83" i="4" s="1"/>
  <c r="AA90" i="1"/>
  <c r="X90" i="1"/>
  <c r="I90" i="1"/>
  <c r="Z91" i="1" s="1"/>
  <c r="L89" i="1"/>
  <c r="N90" i="1"/>
  <c r="H90" i="1"/>
  <c r="K89" i="1"/>
  <c r="O90" i="1"/>
  <c r="P87" i="1"/>
  <c r="V88" i="1"/>
  <c r="V89" i="1" s="1"/>
  <c r="W88" i="1"/>
  <c r="M88" i="1"/>
  <c r="E88" i="1" s="1"/>
  <c r="B88" i="4" s="1"/>
  <c r="G87" i="1"/>
  <c r="J87" i="1" s="1"/>
  <c r="R84" i="1"/>
  <c r="Q84" i="1"/>
  <c r="S104" i="1" l="1"/>
  <c r="E104" i="4"/>
  <c r="F104" i="4"/>
  <c r="AB191" i="1"/>
  <c r="G190" i="1"/>
  <c r="J190" i="1" s="1"/>
  <c r="G88" i="4"/>
  <c r="I88" i="4" a="1"/>
  <c r="I88" i="4" s="1"/>
  <c r="H83" i="4"/>
  <c r="J83" i="4" a="1"/>
  <c r="J83" i="4" s="1"/>
  <c r="AD198" i="1"/>
  <c r="Y91" i="1"/>
  <c r="F84" i="1"/>
  <c r="C84" i="4" s="1"/>
  <c r="AA91" i="1"/>
  <c r="X91" i="1"/>
  <c r="O91" i="1"/>
  <c r="H91" i="1"/>
  <c r="K90" i="1"/>
  <c r="N91" i="1"/>
  <c r="I91" i="1"/>
  <c r="Z92" i="1" s="1"/>
  <c r="L90" i="1"/>
  <c r="P88" i="1"/>
  <c r="W89" i="1"/>
  <c r="P89" i="1" s="1"/>
  <c r="G88" i="1"/>
  <c r="J88" i="1" s="1"/>
  <c r="M89" i="1"/>
  <c r="E89" i="1" s="1"/>
  <c r="B89" i="4" s="1"/>
  <c r="R85" i="1"/>
  <c r="Q85" i="1"/>
  <c r="S105" i="1" l="1"/>
  <c r="E105" i="4"/>
  <c r="F105" i="4"/>
  <c r="Y92" i="1"/>
  <c r="AB192" i="1"/>
  <c r="G191" i="1"/>
  <c r="J191" i="1" s="1"/>
  <c r="G89" i="4"/>
  <c r="I89" i="4" a="1"/>
  <c r="I89" i="4" s="1"/>
  <c r="H84" i="4"/>
  <c r="J84" i="4" a="1"/>
  <c r="J84" i="4" s="1"/>
  <c r="AD199" i="1"/>
  <c r="F85" i="1"/>
  <c r="C85" i="4" s="1"/>
  <c r="N92" i="1"/>
  <c r="AA92" i="1"/>
  <c r="X92" i="1"/>
  <c r="I92" i="1"/>
  <c r="Z93" i="1" s="1"/>
  <c r="L91" i="1"/>
  <c r="H92" i="1"/>
  <c r="K91" i="1"/>
  <c r="O92" i="1"/>
  <c r="W90" i="1"/>
  <c r="V90" i="1"/>
  <c r="M90" i="1"/>
  <c r="E90" i="1" s="1"/>
  <c r="B90" i="4" s="1"/>
  <c r="G89" i="1"/>
  <c r="J89" i="1" s="1"/>
  <c r="R86" i="1"/>
  <c r="Q86" i="1"/>
  <c r="Y93" i="1" l="1"/>
  <c r="S106" i="1"/>
  <c r="E106" i="4"/>
  <c r="F106" i="4"/>
  <c r="AB193" i="1"/>
  <c r="G192" i="1"/>
  <c r="J192" i="1" s="1"/>
  <c r="G90" i="4"/>
  <c r="I90" i="4" a="1"/>
  <c r="I90" i="4" s="1"/>
  <c r="H85" i="4"/>
  <c r="J85" i="4" a="1"/>
  <c r="J85" i="4" s="1"/>
  <c r="AD200" i="1"/>
  <c r="F86" i="1"/>
  <c r="C86" i="4" s="1"/>
  <c r="X93" i="1"/>
  <c r="AA93" i="1"/>
  <c r="O93" i="1"/>
  <c r="H93" i="1"/>
  <c r="Y94" i="1" s="1"/>
  <c r="K92" i="1"/>
  <c r="N93" i="1"/>
  <c r="I93" i="1"/>
  <c r="Z94" i="1" s="1"/>
  <c r="L92" i="1"/>
  <c r="P90" i="1"/>
  <c r="V91" i="1"/>
  <c r="V92" i="1" s="1"/>
  <c r="W91" i="1"/>
  <c r="M91" i="1"/>
  <c r="E91" i="1" s="1"/>
  <c r="B91" i="4" s="1"/>
  <c r="G90" i="1"/>
  <c r="J90" i="1" s="1"/>
  <c r="R87" i="1"/>
  <c r="Q87" i="1"/>
  <c r="S107" i="1" l="1"/>
  <c r="E107" i="4"/>
  <c r="F107" i="4"/>
  <c r="AB194" i="1"/>
  <c r="G193" i="1"/>
  <c r="J193" i="1" s="1"/>
  <c r="G91" i="4"/>
  <c r="I91" i="4" a="1"/>
  <c r="I91" i="4" s="1"/>
  <c r="H86" i="4"/>
  <c r="J86" i="4" a="1"/>
  <c r="J86" i="4" s="1"/>
  <c r="AD201" i="1"/>
  <c r="F87" i="1"/>
  <c r="C87" i="4" s="1"/>
  <c r="AA94" i="1"/>
  <c r="X94" i="1"/>
  <c r="N94" i="1"/>
  <c r="I94" i="1"/>
  <c r="Z95" i="1" s="1"/>
  <c r="L93" i="1"/>
  <c r="H94" i="1"/>
  <c r="Y95" i="1" s="1"/>
  <c r="K93" i="1"/>
  <c r="O94" i="1"/>
  <c r="P91" i="1"/>
  <c r="W92" i="1"/>
  <c r="P92" i="1" s="1"/>
  <c r="M92" i="1"/>
  <c r="E92" i="1" s="1"/>
  <c r="B92" i="4" s="1"/>
  <c r="G91" i="1"/>
  <c r="J91" i="1" s="1"/>
  <c r="R88" i="1"/>
  <c r="Q88" i="1"/>
  <c r="S108" i="1" l="1"/>
  <c r="E108" i="4"/>
  <c r="F108" i="4"/>
  <c r="AB195" i="1"/>
  <c r="G194" i="1"/>
  <c r="J194" i="1" s="1"/>
  <c r="H87" i="4"/>
  <c r="J87" i="4" a="1"/>
  <c r="J87" i="4" s="1"/>
  <c r="G92" i="4"/>
  <c r="I92" i="4" a="1"/>
  <c r="I92" i="4" s="1"/>
  <c r="AD202" i="1"/>
  <c r="F88" i="1"/>
  <c r="C88" i="4" s="1"/>
  <c r="AA95" i="1"/>
  <c r="X95" i="1"/>
  <c r="N95" i="1"/>
  <c r="O95" i="1"/>
  <c r="H95" i="1"/>
  <c r="Y96" i="1" s="1"/>
  <c r="K94" i="1"/>
  <c r="I95" i="1"/>
  <c r="Z96" i="1" s="1"/>
  <c r="L94" i="1"/>
  <c r="V93" i="1"/>
  <c r="W93" i="1"/>
  <c r="M93" i="1"/>
  <c r="E93" i="1" s="1"/>
  <c r="B93" i="4" s="1"/>
  <c r="G92" i="1"/>
  <c r="J92" i="1" s="1"/>
  <c r="R89" i="1"/>
  <c r="Q89" i="1"/>
  <c r="S109" i="1" l="1"/>
  <c r="E109" i="4"/>
  <c r="F109" i="4"/>
  <c r="AB196" i="1"/>
  <c r="G195" i="1"/>
  <c r="J195" i="1" s="1"/>
  <c r="G93" i="4"/>
  <c r="I93" i="4" a="1"/>
  <c r="I93" i="4" s="1"/>
  <c r="H88" i="4"/>
  <c r="J88" i="4" a="1"/>
  <c r="J88" i="4" s="1"/>
  <c r="AD203" i="1"/>
  <c r="F89" i="1"/>
  <c r="C89" i="4" s="1"/>
  <c r="AA96" i="1"/>
  <c r="X96" i="1"/>
  <c r="N96" i="1"/>
  <c r="I96" i="1"/>
  <c r="Z97" i="1" s="1"/>
  <c r="L95" i="1"/>
  <c r="H96" i="1"/>
  <c r="Y97" i="1" s="1"/>
  <c r="K95" i="1"/>
  <c r="O96" i="1"/>
  <c r="W94" i="1"/>
  <c r="P93" i="1"/>
  <c r="V94" i="1"/>
  <c r="M94" i="1"/>
  <c r="E94" i="1" s="1"/>
  <c r="B94" i="4" s="1"/>
  <c r="G93" i="1"/>
  <c r="J93" i="1" s="1"/>
  <c r="R90" i="1"/>
  <c r="Q90" i="1"/>
  <c r="S110" i="1" l="1"/>
  <c r="E110" i="4"/>
  <c r="F110" i="4"/>
  <c r="AB197" i="1"/>
  <c r="G196" i="1"/>
  <c r="J196" i="1" s="1"/>
  <c r="G94" i="4"/>
  <c r="I94" i="4" a="1"/>
  <c r="I94" i="4" s="1"/>
  <c r="H89" i="4"/>
  <c r="J89" i="4" a="1"/>
  <c r="J89" i="4" s="1"/>
  <c r="AD204" i="1"/>
  <c r="F90" i="1"/>
  <c r="C90" i="4" s="1"/>
  <c r="AA97" i="1"/>
  <c r="X97" i="1"/>
  <c r="H97" i="1"/>
  <c r="Y98" i="1" s="1"/>
  <c r="K96" i="1"/>
  <c r="I97" i="1"/>
  <c r="Z98" i="1" s="1"/>
  <c r="L96" i="1"/>
  <c r="O97" i="1"/>
  <c r="N97" i="1"/>
  <c r="P94" i="1"/>
  <c r="W95" i="1"/>
  <c r="V95" i="1"/>
  <c r="M95" i="1"/>
  <c r="E95" i="1" s="1"/>
  <c r="B95" i="4" s="1"/>
  <c r="G94" i="1"/>
  <c r="J94" i="1" s="1"/>
  <c r="R91" i="1"/>
  <c r="Q91" i="1"/>
  <c r="S111" i="1" l="1"/>
  <c r="E111" i="4"/>
  <c r="F111" i="4"/>
  <c r="AB198" i="1"/>
  <c r="G197" i="1"/>
  <c r="J197" i="1" s="1"/>
  <c r="G95" i="4"/>
  <c r="I95" i="4" a="1"/>
  <c r="I95" i="4" s="1"/>
  <c r="H90" i="4"/>
  <c r="J90" i="4" a="1"/>
  <c r="J90" i="4" s="1"/>
  <c r="AD205" i="1"/>
  <c r="F91" i="1"/>
  <c r="C91" i="4" s="1"/>
  <c r="X98" i="1"/>
  <c r="AA98" i="1"/>
  <c r="N98" i="1"/>
  <c r="O98" i="1"/>
  <c r="I98" i="1"/>
  <c r="Z99" i="1" s="1"/>
  <c r="L97" i="1"/>
  <c r="H98" i="1"/>
  <c r="Y99" i="1" s="1"/>
  <c r="K97" i="1"/>
  <c r="P95" i="1"/>
  <c r="V96" i="1"/>
  <c r="W96" i="1"/>
  <c r="M96" i="1"/>
  <c r="E96" i="1" s="1"/>
  <c r="B96" i="4" s="1"/>
  <c r="G95" i="1"/>
  <c r="J95" i="1" s="1"/>
  <c r="R92" i="1"/>
  <c r="Q92" i="1"/>
  <c r="S112" i="1" l="1"/>
  <c r="E112" i="4"/>
  <c r="F112" i="4"/>
  <c r="AB199" i="1"/>
  <c r="G198" i="1"/>
  <c r="J198" i="1" s="1"/>
  <c r="G96" i="4"/>
  <c r="I96" i="4" a="1"/>
  <c r="I96" i="4" s="1"/>
  <c r="H91" i="4"/>
  <c r="J91" i="4" a="1"/>
  <c r="J91" i="4" s="1"/>
  <c r="AD206" i="1"/>
  <c r="F92" i="1"/>
  <c r="C92" i="4" s="1"/>
  <c r="AA99" i="1"/>
  <c r="X99" i="1"/>
  <c r="O99" i="1"/>
  <c r="H99" i="1"/>
  <c r="Y100" i="1" s="1"/>
  <c r="K98" i="1"/>
  <c r="I99" i="1"/>
  <c r="Z100" i="1" s="1"/>
  <c r="L98" i="1"/>
  <c r="N99" i="1"/>
  <c r="P96" i="1"/>
  <c r="V97" i="1"/>
  <c r="W97" i="1"/>
  <c r="M97" i="1"/>
  <c r="E97" i="1" s="1"/>
  <c r="B97" i="4" s="1"/>
  <c r="G96" i="1"/>
  <c r="J96" i="1" s="1"/>
  <c r="R93" i="1"/>
  <c r="Q93" i="1"/>
  <c r="S113" i="1" l="1"/>
  <c r="E113" i="4"/>
  <c r="F113" i="4"/>
  <c r="AB200" i="1"/>
  <c r="G199" i="1"/>
  <c r="J199" i="1" s="1"/>
  <c r="G97" i="4"/>
  <c r="I97" i="4" a="1"/>
  <c r="I97" i="4" s="1"/>
  <c r="H92" i="4"/>
  <c r="J92" i="4" a="1"/>
  <c r="J92" i="4" s="1"/>
  <c r="AD207" i="1"/>
  <c r="F93" i="1"/>
  <c r="C93" i="4" s="1"/>
  <c r="AA100" i="1"/>
  <c r="X100" i="1"/>
  <c r="N100" i="1"/>
  <c r="I100" i="1"/>
  <c r="Z101" i="1" s="1"/>
  <c r="L99" i="1"/>
  <c r="H100" i="1"/>
  <c r="Y101" i="1" s="1"/>
  <c r="K99" i="1"/>
  <c r="O100" i="1"/>
  <c r="P97" i="1"/>
  <c r="W98" i="1"/>
  <c r="V98" i="1"/>
  <c r="M98" i="1"/>
  <c r="E98" i="1" s="1"/>
  <c r="B98" i="4" s="1"/>
  <c r="G97" i="1"/>
  <c r="J97" i="1" s="1"/>
  <c r="R94" i="1"/>
  <c r="Q94" i="1"/>
  <c r="S114" i="1" l="1"/>
  <c r="E114" i="4"/>
  <c r="F114" i="4"/>
  <c r="AB201" i="1"/>
  <c r="G200" i="1"/>
  <c r="J200" i="1" s="1"/>
  <c r="G98" i="4"/>
  <c r="I98" i="4" a="1"/>
  <c r="I98" i="4" s="1"/>
  <c r="H93" i="4"/>
  <c r="J93" i="4" a="1"/>
  <c r="J93" i="4" s="1"/>
  <c r="AD208" i="1"/>
  <c r="F94" i="1"/>
  <c r="C94" i="4" s="1"/>
  <c r="AA101" i="1"/>
  <c r="X101" i="1"/>
  <c r="O101" i="1"/>
  <c r="H101" i="1"/>
  <c r="Y102" i="1" s="1"/>
  <c r="K100" i="1"/>
  <c r="I101" i="1"/>
  <c r="Z102" i="1" s="1"/>
  <c r="L100" i="1"/>
  <c r="N101" i="1"/>
  <c r="P98" i="1"/>
  <c r="W99" i="1"/>
  <c r="V99" i="1"/>
  <c r="M99" i="1"/>
  <c r="E99" i="1" s="1"/>
  <c r="B99" i="4" s="1"/>
  <c r="G98" i="1"/>
  <c r="J98" i="1" s="1"/>
  <c r="R95" i="1"/>
  <c r="Q95" i="1"/>
  <c r="S115" i="1" l="1"/>
  <c r="E115" i="4"/>
  <c r="F115" i="4"/>
  <c r="AB202" i="1"/>
  <c r="G201" i="1"/>
  <c r="J201" i="1" s="1"/>
  <c r="G99" i="4"/>
  <c r="I99" i="4" a="1"/>
  <c r="I99" i="4" s="1"/>
  <c r="H94" i="4"/>
  <c r="J94" i="4" a="1"/>
  <c r="J94" i="4" s="1"/>
  <c r="AD209" i="1"/>
  <c r="F95" i="1"/>
  <c r="C95" i="4" s="1"/>
  <c r="AA102" i="1"/>
  <c r="X102" i="1"/>
  <c r="N102" i="1"/>
  <c r="O102" i="1"/>
  <c r="I102" i="1"/>
  <c r="Z103" i="1" s="1"/>
  <c r="L101" i="1"/>
  <c r="H102" i="1"/>
  <c r="Y103" i="1" s="1"/>
  <c r="K101" i="1"/>
  <c r="V100" i="1"/>
  <c r="W100" i="1"/>
  <c r="P99" i="1"/>
  <c r="M100" i="1"/>
  <c r="E100" i="1" s="1"/>
  <c r="B100" i="4" s="1"/>
  <c r="G99" i="1"/>
  <c r="J99" i="1" s="1"/>
  <c r="R96" i="1"/>
  <c r="Q96" i="1"/>
  <c r="S116" i="1" l="1"/>
  <c r="E116" i="4"/>
  <c r="F116" i="4"/>
  <c r="AB203" i="1"/>
  <c r="G202" i="1"/>
  <c r="J202" i="1" s="1"/>
  <c r="G100" i="4"/>
  <c r="I100" i="4" a="1"/>
  <c r="I100" i="4" s="1"/>
  <c r="H95" i="4"/>
  <c r="J95" i="4" a="1"/>
  <c r="J95" i="4" s="1"/>
  <c r="AD210" i="1"/>
  <c r="F96" i="1"/>
  <c r="C96" i="4" s="1"/>
  <c r="AA103" i="1"/>
  <c r="X103" i="1"/>
  <c r="O103" i="1"/>
  <c r="H103" i="1"/>
  <c r="Y104" i="1" s="1"/>
  <c r="K102" i="1"/>
  <c r="I103" i="1"/>
  <c r="Z104" i="1" s="1"/>
  <c r="L102" i="1"/>
  <c r="N103" i="1"/>
  <c r="P100" i="1"/>
  <c r="V101" i="1"/>
  <c r="V102" i="1" s="1"/>
  <c r="W101" i="1"/>
  <c r="W102" i="1" s="1"/>
  <c r="G100" i="1"/>
  <c r="J100" i="1" s="1"/>
  <c r="M101" i="1"/>
  <c r="E101" i="1" s="1"/>
  <c r="B101" i="4" s="1"/>
  <c r="G101" i="1"/>
  <c r="J101" i="1" s="1"/>
  <c r="R97" i="1"/>
  <c r="Q97" i="1"/>
  <c r="S117" i="1" l="1"/>
  <c r="E117" i="4"/>
  <c r="F117" i="4"/>
  <c r="AB204" i="1"/>
  <c r="G203" i="1"/>
  <c r="J203" i="1" s="1"/>
  <c r="G101" i="4"/>
  <c r="I101" i="4" a="1"/>
  <c r="I101" i="4" s="1"/>
  <c r="H96" i="4"/>
  <c r="J96" i="4" a="1"/>
  <c r="J96" i="4" s="1"/>
  <c r="AD211" i="1"/>
  <c r="F97" i="1"/>
  <c r="C97" i="4" s="1"/>
  <c r="AA104" i="1"/>
  <c r="X104" i="1"/>
  <c r="N104" i="1"/>
  <c r="I104" i="1"/>
  <c r="L103" i="1"/>
  <c r="H104" i="1"/>
  <c r="Y105" i="1" s="1"/>
  <c r="K103" i="1"/>
  <c r="O104" i="1"/>
  <c r="V103" i="1"/>
  <c r="W103" i="1"/>
  <c r="P102" i="1"/>
  <c r="P101" i="1"/>
  <c r="M102" i="1"/>
  <c r="G102" i="1"/>
  <c r="J102" i="1" s="1"/>
  <c r="R98" i="1"/>
  <c r="Q98" i="1"/>
  <c r="S118" i="1" l="1"/>
  <c r="E118" i="4"/>
  <c r="F118" i="4"/>
  <c r="AB205" i="1"/>
  <c r="G204" i="1"/>
  <c r="J204" i="1" s="1"/>
  <c r="H97" i="4"/>
  <c r="J97" i="4" a="1"/>
  <c r="J97" i="4" s="1"/>
  <c r="AD212" i="1"/>
  <c r="AA105" i="1"/>
  <c r="F98" i="1"/>
  <c r="C98" i="4" s="1"/>
  <c r="M103" i="1"/>
  <c r="E103" i="1" s="1"/>
  <c r="E102" i="1"/>
  <c r="B102" i="4" s="1"/>
  <c r="Z105" i="1"/>
  <c r="X105" i="1"/>
  <c r="N105" i="1"/>
  <c r="O105" i="1"/>
  <c r="H105" i="1"/>
  <c r="K104" i="1"/>
  <c r="I105" i="1"/>
  <c r="L104" i="1"/>
  <c r="V104" i="1"/>
  <c r="W104" i="1"/>
  <c r="P103" i="1"/>
  <c r="G103" i="1"/>
  <c r="J103" i="1" s="1"/>
  <c r="R99" i="1"/>
  <c r="Q99" i="1"/>
  <c r="B103" i="4" l="1"/>
  <c r="S119" i="1"/>
  <c r="E119" i="4"/>
  <c r="F119" i="4"/>
  <c r="AB206" i="1"/>
  <c r="G205" i="1"/>
  <c r="J205" i="1" s="1"/>
  <c r="G102" i="4"/>
  <c r="I102" i="4" a="1"/>
  <c r="I102" i="4" s="1"/>
  <c r="G103" i="4"/>
  <c r="I103" i="4" a="1"/>
  <c r="I103" i="4" s="1"/>
  <c r="H98" i="4"/>
  <c r="J98" i="4" a="1"/>
  <c r="J98" i="4" s="1"/>
  <c r="AD213" i="1"/>
  <c r="AA106" i="1"/>
  <c r="M104" i="1"/>
  <c r="E104" i="1" s="1"/>
  <c r="B104" i="4" s="1"/>
  <c r="F99" i="1"/>
  <c r="C99" i="4" s="1"/>
  <c r="N106" i="1"/>
  <c r="Z106" i="1"/>
  <c r="X106" i="1"/>
  <c r="Y106" i="1"/>
  <c r="I106" i="1"/>
  <c r="L105" i="1"/>
  <c r="H106" i="1"/>
  <c r="K105" i="1"/>
  <c r="O106" i="1"/>
  <c r="W105" i="1"/>
  <c r="V105" i="1"/>
  <c r="P104" i="1"/>
  <c r="G104" i="1"/>
  <c r="J104" i="1" s="1"/>
  <c r="R100" i="1"/>
  <c r="Q100" i="1"/>
  <c r="S120" i="1" l="1"/>
  <c r="E120" i="4"/>
  <c r="F120" i="4"/>
  <c r="N107" i="1"/>
  <c r="AB207" i="1"/>
  <c r="G206" i="1"/>
  <c r="J206" i="1" s="1"/>
  <c r="G104" i="4"/>
  <c r="I104" i="4" a="1"/>
  <c r="I104" i="4" s="1"/>
  <c r="H99" i="4"/>
  <c r="J99" i="4" a="1"/>
  <c r="J99" i="4" s="1"/>
  <c r="I107" i="1"/>
  <c r="Z107" i="1"/>
  <c r="AA107" i="1"/>
  <c r="O107" i="1"/>
  <c r="H107" i="1"/>
  <c r="Y107" i="1"/>
  <c r="X107" i="1"/>
  <c r="AD214" i="1"/>
  <c r="L107" i="1"/>
  <c r="I108" i="1"/>
  <c r="L106" i="1"/>
  <c r="K106" i="1"/>
  <c r="M105" i="1"/>
  <c r="F100" i="1"/>
  <c r="C100" i="4" s="1"/>
  <c r="V106" i="1"/>
  <c r="V107" i="1" s="1"/>
  <c r="W106" i="1"/>
  <c r="W107" i="1" s="1"/>
  <c r="W108" i="1" s="1"/>
  <c r="W109" i="1" s="1"/>
  <c r="W110" i="1" s="1"/>
  <c r="W111" i="1" s="1"/>
  <c r="W112" i="1" s="1"/>
  <c r="W113" i="1" s="1"/>
  <c r="W114" i="1" s="1"/>
  <c r="W115" i="1" s="1"/>
  <c r="W116" i="1" s="1"/>
  <c r="W117" i="1" s="1"/>
  <c r="W118" i="1" s="1"/>
  <c r="W119" i="1" s="1"/>
  <c r="W120" i="1" s="1"/>
  <c r="W121" i="1" s="1"/>
  <c r="W122" i="1" s="1"/>
  <c r="W123" i="1" s="1"/>
  <c r="W124" i="1" s="1"/>
  <c r="W125" i="1" s="1"/>
  <c r="W126" i="1" s="1"/>
  <c r="W127" i="1" s="1"/>
  <c r="W128" i="1" s="1"/>
  <c r="W129" i="1" s="1"/>
  <c r="W130" i="1" s="1"/>
  <c r="W131" i="1" s="1"/>
  <c r="W132" i="1" s="1"/>
  <c r="W133" i="1" s="1"/>
  <c r="W134" i="1" s="1"/>
  <c r="W135" i="1" s="1"/>
  <c r="W136" i="1" s="1"/>
  <c r="W137" i="1" s="1"/>
  <c r="W138" i="1" s="1"/>
  <c r="W139" i="1" s="1"/>
  <c r="W140" i="1" s="1"/>
  <c r="W141" i="1" s="1"/>
  <c r="W142" i="1" s="1"/>
  <c r="W143" i="1" s="1"/>
  <c r="W144" i="1" s="1"/>
  <c r="W145" i="1" s="1"/>
  <c r="W146" i="1" s="1"/>
  <c r="W147" i="1" s="1"/>
  <c r="W148" i="1" s="1"/>
  <c r="W149" i="1" s="1"/>
  <c r="W150" i="1" s="1"/>
  <c r="W151" i="1" s="1"/>
  <c r="W152" i="1" s="1"/>
  <c r="W153" i="1" s="1"/>
  <c r="W154" i="1" s="1"/>
  <c r="W155" i="1" s="1"/>
  <c r="W156" i="1" s="1"/>
  <c r="W157" i="1" s="1"/>
  <c r="W158" i="1" s="1"/>
  <c r="W159" i="1" s="1"/>
  <c r="W160" i="1" s="1"/>
  <c r="W161" i="1" s="1"/>
  <c r="W162" i="1" s="1"/>
  <c r="W163" i="1" s="1"/>
  <c r="W164" i="1" s="1"/>
  <c r="W165" i="1" s="1"/>
  <c r="W166" i="1" s="1"/>
  <c r="W167" i="1" s="1"/>
  <c r="W168" i="1" s="1"/>
  <c r="W169" i="1" s="1"/>
  <c r="W170" i="1" s="1"/>
  <c r="W171" i="1" s="1"/>
  <c r="W172" i="1" s="1"/>
  <c r="W173" i="1" s="1"/>
  <c r="W174" i="1" s="1"/>
  <c r="W175" i="1" s="1"/>
  <c r="W176" i="1" s="1"/>
  <c r="W177" i="1" s="1"/>
  <c r="W178" i="1" s="1"/>
  <c r="W179" i="1" s="1"/>
  <c r="W180" i="1" s="1"/>
  <c r="W181" i="1" s="1"/>
  <c r="W182" i="1" s="1"/>
  <c r="W183" i="1" s="1"/>
  <c r="W184" i="1" s="1"/>
  <c r="W185" i="1" s="1"/>
  <c r="W186" i="1" s="1"/>
  <c r="W187" i="1" s="1"/>
  <c r="W188" i="1" s="1"/>
  <c r="W189" i="1" s="1"/>
  <c r="W190" i="1" s="1"/>
  <c r="W191" i="1" s="1"/>
  <c r="W192" i="1" s="1"/>
  <c r="W193" i="1" s="1"/>
  <c r="W194" i="1" s="1"/>
  <c r="W195" i="1" s="1"/>
  <c r="W196" i="1" s="1"/>
  <c r="W197" i="1" s="1"/>
  <c r="W198" i="1" s="1"/>
  <c r="W199" i="1" s="1"/>
  <c r="W200" i="1" s="1"/>
  <c r="W201" i="1" s="1"/>
  <c r="W202" i="1" s="1"/>
  <c r="W203" i="1" s="1"/>
  <c r="W204" i="1" s="1"/>
  <c r="W205" i="1" s="1"/>
  <c r="W206" i="1" s="1"/>
  <c r="W207" i="1" s="1"/>
  <c r="P105" i="1"/>
  <c r="J106" i="1"/>
  <c r="G105" i="1"/>
  <c r="J105" i="1" s="1"/>
  <c r="R101" i="1"/>
  <c r="Q101" i="1"/>
  <c r="S121" i="1" l="1"/>
  <c r="E121" i="4"/>
  <c r="F121" i="4"/>
  <c r="Q107" i="1"/>
  <c r="O108" i="1"/>
  <c r="O109" i="1" s="1"/>
  <c r="P107" i="1"/>
  <c r="V108" i="1"/>
  <c r="E105" i="1"/>
  <c r="B105" i="4" s="1"/>
  <c r="AB208" i="1"/>
  <c r="G207" i="1"/>
  <c r="J207" i="1" s="1"/>
  <c r="W208" i="1"/>
  <c r="H100" i="4"/>
  <c r="J100" i="4" a="1"/>
  <c r="J100" i="4" s="1"/>
  <c r="R107" i="1"/>
  <c r="Z108" i="1"/>
  <c r="AA108" i="1"/>
  <c r="AA109" i="1" s="1"/>
  <c r="AA110" i="1" s="1"/>
  <c r="Y108" i="1"/>
  <c r="X108" i="1"/>
  <c r="Q108" i="1" s="1"/>
  <c r="K107" i="1"/>
  <c r="H108" i="1"/>
  <c r="H109" i="1" s="1"/>
  <c r="N108" i="1"/>
  <c r="AD215" i="1"/>
  <c r="I109" i="1"/>
  <c r="L108" i="1"/>
  <c r="M106" i="1"/>
  <c r="F101" i="1"/>
  <c r="C101" i="4" s="1"/>
  <c r="P106" i="1"/>
  <c r="R102" i="1"/>
  <c r="Q102" i="1"/>
  <c r="K108" i="1" l="1"/>
  <c r="S122" i="1"/>
  <c r="E122" i="4"/>
  <c r="F122" i="4"/>
  <c r="F107" i="1"/>
  <c r="G105" i="4"/>
  <c r="I105" i="4" a="1"/>
  <c r="I105" i="4" s="1"/>
  <c r="AB209" i="1"/>
  <c r="W209" i="1"/>
  <c r="G208" i="1"/>
  <c r="J208" i="1" s="1"/>
  <c r="E106" i="1"/>
  <c r="B106" i="4" s="1"/>
  <c r="G106" i="4" s="1"/>
  <c r="M107" i="1"/>
  <c r="X109" i="1"/>
  <c r="X110" i="1" s="1"/>
  <c r="P108" i="1"/>
  <c r="V109" i="1"/>
  <c r="H101" i="4"/>
  <c r="J101" i="4" a="1"/>
  <c r="J101" i="4" s="1"/>
  <c r="Z109" i="1"/>
  <c r="R109" i="1" s="1"/>
  <c r="R108" i="1"/>
  <c r="O110" i="1"/>
  <c r="N109" i="1"/>
  <c r="Y109" i="1"/>
  <c r="Y110" i="1" s="1"/>
  <c r="AD216" i="1"/>
  <c r="H110" i="1"/>
  <c r="K109" i="1"/>
  <c r="I110" i="1"/>
  <c r="L109" i="1"/>
  <c r="F102" i="1"/>
  <c r="C102" i="4" s="1"/>
  <c r="R103" i="1"/>
  <c r="Q103" i="1"/>
  <c r="S123" i="1" l="1"/>
  <c r="E123" i="4"/>
  <c r="F123" i="4"/>
  <c r="F108" i="1"/>
  <c r="C108" i="4" s="1"/>
  <c r="H108" i="4" s="1"/>
  <c r="Y111" i="1"/>
  <c r="O111" i="1"/>
  <c r="Z110" i="1"/>
  <c r="R110" i="1" s="1"/>
  <c r="I106" i="4" a="1"/>
  <c r="I106" i="4" s="1"/>
  <c r="P109" i="1"/>
  <c r="V110" i="1"/>
  <c r="AB210" i="1"/>
  <c r="W210" i="1"/>
  <c r="G209" i="1"/>
  <c r="J209" i="1" s="1"/>
  <c r="M108" i="1"/>
  <c r="E107" i="1"/>
  <c r="B107" i="4" s="1"/>
  <c r="X111" i="1"/>
  <c r="H102" i="4"/>
  <c r="J102" i="4" a="1"/>
  <c r="J102" i="4" s="1"/>
  <c r="AA111" i="1"/>
  <c r="Q110" i="1"/>
  <c r="Q109" i="1"/>
  <c r="N110" i="1"/>
  <c r="AD217" i="1"/>
  <c r="I111" i="1"/>
  <c r="L110" i="1"/>
  <c r="H111" i="1"/>
  <c r="K110" i="1"/>
  <c r="F103" i="1"/>
  <c r="C103" i="4" s="1"/>
  <c r="R104" i="1"/>
  <c r="Q104" i="1"/>
  <c r="Q111" i="1" l="1"/>
  <c r="J108" i="4" a="1"/>
  <c r="J108" i="4" s="1"/>
  <c r="S124" i="1"/>
  <c r="E124" i="4"/>
  <c r="F124" i="4"/>
  <c r="AA112" i="1"/>
  <c r="X112" i="1"/>
  <c r="Z111" i="1"/>
  <c r="R111" i="1" s="1"/>
  <c r="F109" i="1"/>
  <c r="C109" i="4" s="1"/>
  <c r="H109" i="4" s="1"/>
  <c r="AB211" i="1"/>
  <c r="G210" i="1"/>
  <c r="J210" i="1" s="1"/>
  <c r="W211" i="1"/>
  <c r="P110" i="1"/>
  <c r="F110" i="1" s="1"/>
  <c r="C110" i="4" s="1"/>
  <c r="V111" i="1"/>
  <c r="G107" i="4"/>
  <c r="I107" i="4" a="1"/>
  <c r="I107" i="4" s="1"/>
  <c r="M109" i="1"/>
  <c r="E108" i="1"/>
  <c r="B108" i="4" s="1"/>
  <c r="H103" i="4"/>
  <c r="J103" i="4" a="1"/>
  <c r="J103" i="4" s="1"/>
  <c r="O112" i="1"/>
  <c r="N111" i="1"/>
  <c r="Y112" i="1"/>
  <c r="AD218" i="1"/>
  <c r="H112" i="1"/>
  <c r="K111" i="1"/>
  <c r="I112" i="1"/>
  <c r="L111" i="1"/>
  <c r="F104" i="1"/>
  <c r="C104" i="4" s="1"/>
  <c r="R105" i="1"/>
  <c r="R106" i="1"/>
  <c r="Q106" i="1"/>
  <c r="Q105" i="1"/>
  <c r="Z112" i="1" l="1"/>
  <c r="R112" i="1" s="1"/>
  <c r="X113" i="1"/>
  <c r="S125" i="1"/>
  <c r="E125" i="4"/>
  <c r="F125" i="4"/>
  <c r="Z113" i="1"/>
  <c r="J109" i="4" a="1"/>
  <c r="J109" i="4" s="1"/>
  <c r="Y113" i="1"/>
  <c r="Q113" i="1" s="1"/>
  <c r="H110" i="4"/>
  <c r="J110" i="4" a="1"/>
  <c r="J110" i="4" s="1"/>
  <c r="P111" i="1"/>
  <c r="F111" i="1" s="1"/>
  <c r="C111" i="4" s="1"/>
  <c r="V112" i="1"/>
  <c r="G108" i="4"/>
  <c r="I108" i="4" a="1"/>
  <c r="I108" i="4" s="1"/>
  <c r="AB212" i="1"/>
  <c r="G211" i="1"/>
  <c r="J211" i="1" s="1"/>
  <c r="W212" i="1"/>
  <c r="M110" i="1"/>
  <c r="E109" i="1"/>
  <c r="B109" i="4" s="1"/>
  <c r="O113" i="1"/>
  <c r="H104" i="4"/>
  <c r="J104" i="4" a="1"/>
  <c r="J104" i="4" s="1"/>
  <c r="AA113" i="1"/>
  <c r="Q112" i="1"/>
  <c r="N112" i="1"/>
  <c r="AD219" i="1"/>
  <c r="I113" i="1"/>
  <c r="L112" i="1"/>
  <c r="H113" i="1"/>
  <c r="X114" i="1" s="1"/>
  <c r="K112" i="1"/>
  <c r="F105" i="1"/>
  <c r="C105" i="4" s="1"/>
  <c r="F106" i="1"/>
  <c r="C106" i="4" l="1"/>
  <c r="C107" i="4"/>
  <c r="Z114" i="1"/>
  <c r="S126" i="1"/>
  <c r="E126" i="4"/>
  <c r="F126" i="4"/>
  <c r="AB213" i="1"/>
  <c r="G212" i="1"/>
  <c r="J212" i="1" s="1"/>
  <c r="W213" i="1"/>
  <c r="H111" i="4"/>
  <c r="J111" i="4" a="1"/>
  <c r="J111" i="4" s="1"/>
  <c r="G109" i="4"/>
  <c r="I109" i="4" a="1"/>
  <c r="I109" i="4" s="1"/>
  <c r="P112" i="1"/>
  <c r="F112" i="1" s="1"/>
  <c r="C112" i="4" s="1"/>
  <c r="V113" i="1"/>
  <c r="M111" i="1"/>
  <c r="E110" i="1"/>
  <c r="B110" i="4" s="1"/>
  <c r="AA114" i="1"/>
  <c r="H105" i="4"/>
  <c r="J105" i="4" a="1"/>
  <c r="J105" i="4" s="1"/>
  <c r="H106" i="4"/>
  <c r="J106" i="4" a="1"/>
  <c r="J106" i="4" s="1"/>
  <c r="R113" i="1"/>
  <c r="O114" i="1"/>
  <c r="N113" i="1"/>
  <c r="Y114" i="1"/>
  <c r="AD220" i="1"/>
  <c r="H114" i="1"/>
  <c r="X115" i="1" s="1"/>
  <c r="K113" i="1"/>
  <c r="I114" i="1"/>
  <c r="Z115" i="1" s="1"/>
  <c r="L113" i="1"/>
  <c r="R114" i="1" l="1"/>
  <c r="S127" i="1"/>
  <c r="E127" i="4"/>
  <c r="F127" i="4"/>
  <c r="J107" i="4" a="1"/>
  <c r="J107" i="4" s="1"/>
  <c r="H107" i="4"/>
  <c r="O115" i="1"/>
  <c r="J112" i="4" a="1"/>
  <c r="J112" i="4" s="1"/>
  <c r="H112" i="4"/>
  <c r="M112" i="1"/>
  <c r="E111" i="1"/>
  <c r="B111" i="4" s="1"/>
  <c r="P113" i="1"/>
  <c r="F113" i="1" s="1"/>
  <c r="C113" i="4" s="1"/>
  <c r="V114" i="1"/>
  <c r="G110" i="4"/>
  <c r="I110" i="4" a="1"/>
  <c r="I110" i="4" s="1"/>
  <c r="Y115" i="1"/>
  <c r="Q115" i="1" s="1"/>
  <c r="AB214" i="1"/>
  <c r="W214" i="1"/>
  <c r="G213" i="1"/>
  <c r="J213" i="1" s="1"/>
  <c r="AA115" i="1"/>
  <c r="Q114" i="1"/>
  <c r="N114" i="1"/>
  <c r="AD221" i="1"/>
  <c r="I115" i="1"/>
  <c r="Z116" i="1" s="1"/>
  <c r="L114" i="1"/>
  <c r="H115" i="1"/>
  <c r="X116" i="1" s="1"/>
  <c r="K114" i="1"/>
  <c r="AA116" i="1" l="1"/>
  <c r="S128" i="1"/>
  <c r="E128" i="4"/>
  <c r="F128" i="4"/>
  <c r="P114" i="1"/>
  <c r="F114" i="1" s="1"/>
  <c r="C114" i="4" s="1"/>
  <c r="V115" i="1"/>
  <c r="H113" i="4"/>
  <c r="J113" i="4" a="1"/>
  <c r="J113" i="4" s="1"/>
  <c r="G111" i="4"/>
  <c r="I111" i="4" a="1"/>
  <c r="I111" i="4" s="1"/>
  <c r="M113" i="1"/>
  <c r="E112" i="1"/>
  <c r="B112" i="4" s="1"/>
  <c r="AB215" i="1"/>
  <c r="W215" i="1"/>
  <c r="G214" i="1"/>
  <c r="J214" i="1" s="1"/>
  <c r="R115" i="1"/>
  <c r="R116" i="1"/>
  <c r="O116" i="1"/>
  <c r="N115" i="1"/>
  <c r="Y116" i="1"/>
  <c r="AD222" i="1"/>
  <c r="H116" i="1"/>
  <c r="X117" i="1" s="1"/>
  <c r="K115" i="1"/>
  <c r="L115" i="1"/>
  <c r="I116" i="1"/>
  <c r="Z117" i="1" s="1"/>
  <c r="Y117" i="1" l="1"/>
  <c r="S129" i="1"/>
  <c r="E129" i="4"/>
  <c r="F129" i="4"/>
  <c r="H114" i="4"/>
  <c r="J114" i="4" a="1"/>
  <c r="J114" i="4" s="1"/>
  <c r="M114" i="1"/>
  <c r="E113" i="1"/>
  <c r="B113" i="4" s="1"/>
  <c r="P115" i="1"/>
  <c r="F115" i="1" s="1"/>
  <c r="C115" i="4" s="1"/>
  <c r="V116" i="1"/>
  <c r="AB216" i="1"/>
  <c r="W216" i="1"/>
  <c r="G215" i="1"/>
  <c r="J215" i="1" s="1"/>
  <c r="O117" i="1"/>
  <c r="G112" i="4"/>
  <c r="I112" i="4" a="1"/>
  <c r="I112" i="4" s="1"/>
  <c r="AA117" i="1"/>
  <c r="Q116" i="1"/>
  <c r="Q117" i="1"/>
  <c r="N116" i="1"/>
  <c r="AD223" i="1"/>
  <c r="I117" i="1"/>
  <c r="Z118" i="1" s="1"/>
  <c r="L116" i="1"/>
  <c r="H117" i="1"/>
  <c r="X118" i="1" s="1"/>
  <c r="K116" i="1"/>
  <c r="AA118" i="1" l="1"/>
  <c r="S130" i="1"/>
  <c r="E130" i="4"/>
  <c r="F130" i="4"/>
  <c r="AB217" i="1"/>
  <c r="G216" i="1"/>
  <c r="J216" i="1" s="1"/>
  <c r="W217" i="1"/>
  <c r="P116" i="1"/>
  <c r="F116" i="1" s="1"/>
  <c r="C116" i="4" s="1"/>
  <c r="V117" i="1"/>
  <c r="H115" i="4"/>
  <c r="J115" i="4" a="1"/>
  <c r="J115" i="4" s="1"/>
  <c r="G113" i="4"/>
  <c r="I113" i="4" a="1"/>
  <c r="I113" i="4" s="1"/>
  <c r="M115" i="1"/>
  <c r="E114" i="1"/>
  <c r="B114" i="4" s="1"/>
  <c r="O118" i="1"/>
  <c r="R118" i="1"/>
  <c r="R117" i="1"/>
  <c r="N117" i="1"/>
  <c r="Y118" i="1"/>
  <c r="AD224" i="1"/>
  <c r="H118" i="1"/>
  <c r="X119" i="1" s="1"/>
  <c r="K117" i="1"/>
  <c r="I118" i="1"/>
  <c r="Z119" i="1" s="1"/>
  <c r="L117" i="1"/>
  <c r="Y119" i="1" l="1"/>
  <c r="S131" i="1"/>
  <c r="E131" i="4"/>
  <c r="F131" i="4"/>
  <c r="H116" i="4"/>
  <c r="J116" i="4" a="1"/>
  <c r="J116" i="4" s="1"/>
  <c r="P117" i="1"/>
  <c r="F117" i="1" s="1"/>
  <c r="C117" i="4" s="1"/>
  <c r="V118" i="1"/>
  <c r="O119" i="1"/>
  <c r="G114" i="4"/>
  <c r="I114" i="4" a="1"/>
  <c r="I114" i="4" s="1"/>
  <c r="AB218" i="1"/>
  <c r="W218" i="1"/>
  <c r="G217" i="1"/>
  <c r="J217" i="1" s="1"/>
  <c r="M116" i="1"/>
  <c r="E115" i="1"/>
  <c r="B115" i="4" s="1"/>
  <c r="AA119" i="1"/>
  <c r="Q118" i="1"/>
  <c r="Q119" i="1"/>
  <c r="N118" i="1"/>
  <c r="AD225" i="1"/>
  <c r="I119" i="1"/>
  <c r="Z120" i="1" s="1"/>
  <c r="L118" i="1"/>
  <c r="H119" i="1"/>
  <c r="X120" i="1" s="1"/>
  <c r="K118" i="1"/>
  <c r="AA120" i="1" l="1"/>
  <c r="S132" i="1"/>
  <c r="E132" i="4"/>
  <c r="F132" i="4"/>
  <c r="H117" i="4"/>
  <c r="J117" i="4" a="1"/>
  <c r="J117" i="4" s="1"/>
  <c r="G115" i="4"/>
  <c r="I115" i="4" a="1"/>
  <c r="I115" i="4" s="1"/>
  <c r="P118" i="1"/>
  <c r="F118" i="1" s="1"/>
  <c r="C118" i="4" s="1"/>
  <c r="V119" i="1"/>
  <c r="M117" i="1"/>
  <c r="E116" i="1"/>
  <c r="B116" i="4" s="1"/>
  <c r="AB219" i="1"/>
  <c r="W219" i="1"/>
  <c r="G218" i="1"/>
  <c r="J218" i="1" s="1"/>
  <c r="R119" i="1"/>
  <c r="R120" i="1"/>
  <c r="O120" i="1"/>
  <c r="Y120" i="1"/>
  <c r="N119" i="1"/>
  <c r="AD226" i="1"/>
  <c r="H120" i="1"/>
  <c r="X121" i="1" s="1"/>
  <c r="K119" i="1"/>
  <c r="I120" i="1"/>
  <c r="Z121" i="1" s="1"/>
  <c r="L119" i="1"/>
  <c r="Y121" i="1" l="1"/>
  <c r="S133" i="1"/>
  <c r="E133" i="4"/>
  <c r="F133" i="4"/>
  <c r="H118" i="4"/>
  <c r="J118" i="4" a="1"/>
  <c r="J118" i="4" s="1"/>
  <c r="M118" i="1"/>
  <c r="E117" i="1"/>
  <c r="B117" i="4" s="1"/>
  <c r="P119" i="1"/>
  <c r="F119" i="1" s="1"/>
  <c r="C119" i="4" s="1"/>
  <c r="V120" i="1"/>
  <c r="AA121" i="1"/>
  <c r="R121" i="1" s="1"/>
  <c r="AB220" i="1"/>
  <c r="W220" i="1"/>
  <c r="G219" i="1"/>
  <c r="J219" i="1" s="1"/>
  <c r="O121" i="1"/>
  <c r="G116" i="4"/>
  <c r="I116" i="4" a="1"/>
  <c r="I116" i="4" s="1"/>
  <c r="N120" i="1"/>
  <c r="Q121" i="1"/>
  <c r="Q120" i="1"/>
  <c r="AD227" i="1"/>
  <c r="I121" i="1"/>
  <c r="Z122" i="1" s="1"/>
  <c r="L120" i="1"/>
  <c r="H121" i="1"/>
  <c r="X122" i="1" s="1"/>
  <c r="K120" i="1"/>
  <c r="S134" i="1" l="1"/>
  <c r="E134" i="4"/>
  <c r="F134" i="4"/>
  <c r="H119" i="4"/>
  <c r="J119" i="4" a="1"/>
  <c r="J119" i="4" s="1"/>
  <c r="P120" i="1"/>
  <c r="F120" i="1" s="1"/>
  <c r="C120" i="4" s="1"/>
  <c r="V121" i="1"/>
  <c r="G117" i="4"/>
  <c r="I117" i="4" a="1"/>
  <c r="I117" i="4" s="1"/>
  <c r="M119" i="1"/>
  <c r="E118" i="1"/>
  <c r="B118" i="4" s="1"/>
  <c r="AB221" i="1"/>
  <c r="G220" i="1"/>
  <c r="J220" i="1" s="1"/>
  <c r="W221" i="1"/>
  <c r="O122" i="1"/>
  <c r="O123" i="1" s="1"/>
  <c r="AA122" i="1"/>
  <c r="Y122" i="1"/>
  <c r="Q122" i="1" s="1"/>
  <c r="N121" i="1"/>
  <c r="AD228" i="1"/>
  <c r="H122" i="1"/>
  <c r="X123" i="1" s="1"/>
  <c r="K121" i="1"/>
  <c r="I122" i="1"/>
  <c r="Z123" i="1" s="1"/>
  <c r="L121" i="1"/>
  <c r="AA123" i="1" l="1"/>
  <c r="S135" i="1"/>
  <c r="E135" i="4"/>
  <c r="F135" i="4"/>
  <c r="H120" i="4"/>
  <c r="J120" i="4" a="1"/>
  <c r="J120" i="4" s="1"/>
  <c r="P121" i="1"/>
  <c r="F121" i="1" s="1"/>
  <c r="C121" i="4" s="1"/>
  <c r="V122" i="1"/>
  <c r="AB222" i="1"/>
  <c r="G221" i="1"/>
  <c r="J221" i="1" s="1"/>
  <c r="W222" i="1"/>
  <c r="G118" i="4"/>
  <c r="I118" i="4" a="1"/>
  <c r="I118" i="4" s="1"/>
  <c r="M120" i="1"/>
  <c r="E119" i="1"/>
  <c r="B119" i="4" s="1"/>
  <c r="R123" i="1"/>
  <c r="R122" i="1"/>
  <c r="N122" i="1"/>
  <c r="Y123" i="1"/>
  <c r="AD229" i="1"/>
  <c r="I123" i="1"/>
  <c r="Z124" i="1" s="1"/>
  <c r="L122" i="1"/>
  <c r="H123" i="1"/>
  <c r="X124" i="1" s="1"/>
  <c r="K122" i="1"/>
  <c r="S136" i="1" l="1"/>
  <c r="E136" i="4"/>
  <c r="F136" i="4"/>
  <c r="AB223" i="1"/>
  <c r="W223" i="1"/>
  <c r="G222" i="1"/>
  <c r="J222" i="1" s="1"/>
  <c r="P122" i="1"/>
  <c r="F122" i="1" s="1"/>
  <c r="C122" i="4" s="1"/>
  <c r="V123" i="1"/>
  <c r="G119" i="4"/>
  <c r="I119" i="4" a="1"/>
  <c r="I119" i="4" s="1"/>
  <c r="M121" i="1"/>
  <c r="E120" i="1"/>
  <c r="B120" i="4" s="1"/>
  <c r="H121" i="4"/>
  <c r="J121" i="4" a="1"/>
  <c r="J121" i="4" s="1"/>
  <c r="Y124" i="1"/>
  <c r="Q124" i="1" s="1"/>
  <c r="O124" i="1"/>
  <c r="AA124" i="1"/>
  <c r="Q123" i="1"/>
  <c r="N123" i="1"/>
  <c r="AD230" i="1"/>
  <c r="H124" i="1"/>
  <c r="X125" i="1" s="1"/>
  <c r="K123" i="1"/>
  <c r="L123" i="1"/>
  <c r="I124" i="1"/>
  <c r="Z125" i="1" s="1"/>
  <c r="AA125" i="1" l="1"/>
  <c r="S137" i="1"/>
  <c r="E137" i="4"/>
  <c r="F137" i="4"/>
  <c r="R125" i="1"/>
  <c r="H122" i="4"/>
  <c r="J122" i="4" a="1"/>
  <c r="J122" i="4" s="1"/>
  <c r="P123" i="1"/>
  <c r="F123" i="1" s="1"/>
  <c r="C123" i="4" s="1"/>
  <c r="V124" i="1"/>
  <c r="M122" i="1"/>
  <c r="E121" i="1"/>
  <c r="B121" i="4" s="1"/>
  <c r="AB224" i="1"/>
  <c r="G223" i="1"/>
  <c r="J223" i="1" s="1"/>
  <c r="W224" i="1"/>
  <c r="G120" i="4"/>
  <c r="I120" i="4" a="1"/>
  <c r="I120" i="4" s="1"/>
  <c r="R124" i="1"/>
  <c r="O125" i="1"/>
  <c r="N124" i="1"/>
  <c r="Y125" i="1"/>
  <c r="AD231" i="1"/>
  <c r="I125" i="1"/>
  <c r="Z126" i="1" s="1"/>
  <c r="L124" i="1"/>
  <c r="H125" i="1"/>
  <c r="X126" i="1" s="1"/>
  <c r="K124" i="1"/>
  <c r="O126" i="1" l="1"/>
  <c r="S138" i="1"/>
  <c r="E138" i="4"/>
  <c r="F138" i="4"/>
  <c r="Y126" i="1"/>
  <c r="Q126" i="1" s="1"/>
  <c r="AB225" i="1"/>
  <c r="W225" i="1"/>
  <c r="G224" i="1"/>
  <c r="J224" i="1" s="1"/>
  <c r="G121" i="4"/>
  <c r="I121" i="4" a="1"/>
  <c r="I121" i="4" s="1"/>
  <c r="H123" i="4"/>
  <c r="J123" i="4" a="1"/>
  <c r="J123" i="4" s="1"/>
  <c r="M123" i="1"/>
  <c r="E122" i="1"/>
  <c r="B122" i="4" s="1"/>
  <c r="P124" i="1"/>
  <c r="F124" i="1" s="1"/>
  <c r="C124" i="4" s="1"/>
  <c r="V125" i="1"/>
  <c r="AA126" i="1"/>
  <c r="Q125" i="1"/>
  <c r="N125" i="1"/>
  <c r="AD232" i="1"/>
  <c r="H126" i="1"/>
  <c r="X127" i="1" s="1"/>
  <c r="K125" i="1"/>
  <c r="I126" i="1"/>
  <c r="Z127" i="1" s="1"/>
  <c r="L125" i="1"/>
  <c r="S139" i="1" l="1"/>
  <c r="E139" i="4"/>
  <c r="F139" i="4"/>
  <c r="AA127" i="1"/>
  <c r="R127" i="1" s="1"/>
  <c r="H124" i="4"/>
  <c r="J124" i="4" a="1"/>
  <c r="J124" i="4" s="1"/>
  <c r="P125" i="1"/>
  <c r="F125" i="1" s="1"/>
  <c r="C125" i="4" s="1"/>
  <c r="V126" i="1"/>
  <c r="M124" i="1"/>
  <c r="E123" i="1"/>
  <c r="B123" i="4" s="1"/>
  <c r="G122" i="4"/>
  <c r="I122" i="4" a="1"/>
  <c r="I122" i="4" s="1"/>
  <c r="Y127" i="1"/>
  <c r="Q127" i="1" s="1"/>
  <c r="AB226" i="1"/>
  <c r="G225" i="1"/>
  <c r="J225" i="1" s="1"/>
  <c r="W226" i="1"/>
  <c r="R126" i="1"/>
  <c r="O127" i="1"/>
  <c r="N126" i="1"/>
  <c r="AD233" i="1"/>
  <c r="I127" i="1"/>
  <c r="Z128" i="1" s="1"/>
  <c r="L126" i="1"/>
  <c r="H127" i="1"/>
  <c r="X128" i="1" s="1"/>
  <c r="K126" i="1"/>
  <c r="S140" i="1" l="1"/>
  <c r="E140" i="4"/>
  <c r="F140" i="4"/>
  <c r="H125" i="4"/>
  <c r="J125" i="4" a="1"/>
  <c r="J125" i="4" s="1"/>
  <c r="G123" i="4"/>
  <c r="I123" i="4" a="1"/>
  <c r="I123" i="4" s="1"/>
  <c r="M125" i="1"/>
  <c r="E124" i="1"/>
  <c r="B124" i="4" s="1"/>
  <c r="P126" i="1"/>
  <c r="F126" i="1" s="1"/>
  <c r="C126" i="4" s="1"/>
  <c r="V127" i="1"/>
  <c r="AB227" i="1"/>
  <c r="G226" i="1"/>
  <c r="J226" i="1" s="1"/>
  <c r="W227" i="1"/>
  <c r="O128" i="1"/>
  <c r="AA128" i="1"/>
  <c r="AA129" i="1" s="1"/>
  <c r="Y128" i="1"/>
  <c r="Q128" i="1" s="1"/>
  <c r="N127" i="1"/>
  <c r="AD234" i="1"/>
  <c r="H128" i="1"/>
  <c r="X129" i="1" s="1"/>
  <c r="K127" i="1"/>
  <c r="I128" i="1"/>
  <c r="Z129" i="1" s="1"/>
  <c r="L127" i="1"/>
  <c r="S141" i="1" l="1"/>
  <c r="E141" i="4"/>
  <c r="F141" i="4"/>
  <c r="H126" i="4"/>
  <c r="J126" i="4" a="1"/>
  <c r="J126" i="4" s="1"/>
  <c r="G124" i="4"/>
  <c r="I124" i="4" a="1"/>
  <c r="I124" i="4" s="1"/>
  <c r="M126" i="1"/>
  <c r="E125" i="1"/>
  <c r="B125" i="4" s="1"/>
  <c r="AB228" i="1"/>
  <c r="G227" i="1"/>
  <c r="J227" i="1" s="1"/>
  <c r="W228" i="1"/>
  <c r="P127" i="1"/>
  <c r="F127" i="1" s="1"/>
  <c r="C127" i="4" s="1"/>
  <c r="V128" i="1"/>
  <c r="O129" i="1"/>
  <c r="O130" i="1" s="1"/>
  <c r="R129" i="1"/>
  <c r="R128" i="1"/>
  <c r="N128" i="1"/>
  <c r="Y129" i="1"/>
  <c r="AD235" i="1"/>
  <c r="I129" i="1"/>
  <c r="Z130" i="1" s="1"/>
  <c r="L128" i="1"/>
  <c r="H129" i="1"/>
  <c r="X130" i="1" s="1"/>
  <c r="K128" i="1"/>
  <c r="Y130" i="1" l="1"/>
  <c r="S142" i="1"/>
  <c r="E142" i="4"/>
  <c r="F142" i="4"/>
  <c r="AB229" i="1"/>
  <c r="W229" i="1"/>
  <c r="G228" i="1"/>
  <c r="J228" i="1" s="1"/>
  <c r="G125" i="4"/>
  <c r="I125" i="4" a="1"/>
  <c r="I125" i="4" s="1"/>
  <c r="M127" i="1"/>
  <c r="E126" i="1"/>
  <c r="B126" i="4" s="1"/>
  <c r="P128" i="1"/>
  <c r="F128" i="1" s="1"/>
  <c r="C128" i="4" s="1"/>
  <c r="V129" i="1"/>
  <c r="H127" i="4"/>
  <c r="J127" i="4" a="1"/>
  <c r="J127" i="4" s="1"/>
  <c r="AA130" i="1"/>
  <c r="AA131" i="1" s="1"/>
  <c r="Q130" i="1"/>
  <c r="Q129" i="1"/>
  <c r="N129" i="1"/>
  <c r="AD236" i="1"/>
  <c r="H130" i="1"/>
  <c r="X131" i="1" s="1"/>
  <c r="K129" i="1"/>
  <c r="I130" i="1"/>
  <c r="Z131" i="1" s="1"/>
  <c r="L129" i="1"/>
  <c r="S143" i="1" l="1"/>
  <c r="E143" i="4"/>
  <c r="F143" i="4"/>
  <c r="H128" i="4"/>
  <c r="J128" i="4" a="1"/>
  <c r="J128" i="4" s="1"/>
  <c r="M128" i="1"/>
  <c r="E127" i="1"/>
  <c r="B127" i="4" s="1"/>
  <c r="P129" i="1"/>
  <c r="F129" i="1" s="1"/>
  <c r="C129" i="4" s="1"/>
  <c r="V130" i="1"/>
  <c r="AB230" i="1"/>
  <c r="G229" i="1"/>
  <c r="J229" i="1" s="1"/>
  <c r="W230" i="1"/>
  <c r="G126" i="4"/>
  <c r="I126" i="4" a="1"/>
  <c r="I126" i="4" s="1"/>
  <c r="R130" i="1"/>
  <c r="R131" i="1"/>
  <c r="O131" i="1"/>
  <c r="N130" i="1"/>
  <c r="Y131" i="1"/>
  <c r="AD237" i="1"/>
  <c r="I131" i="1"/>
  <c r="Z132" i="1" s="1"/>
  <c r="L130" i="1"/>
  <c r="H131" i="1"/>
  <c r="X132" i="1" s="1"/>
  <c r="K130" i="1"/>
  <c r="O132" i="1" l="1"/>
  <c r="S144" i="1"/>
  <c r="E144" i="4"/>
  <c r="F144" i="4"/>
  <c r="Y132" i="1"/>
  <c r="Q132" i="1" s="1"/>
  <c r="AB231" i="1"/>
  <c r="W231" i="1"/>
  <c r="G230" i="1"/>
  <c r="J230" i="1" s="1"/>
  <c r="P130" i="1"/>
  <c r="F130" i="1" s="1"/>
  <c r="C130" i="4" s="1"/>
  <c r="V131" i="1"/>
  <c r="H129" i="4"/>
  <c r="J129" i="4" a="1"/>
  <c r="J129" i="4" s="1"/>
  <c r="G127" i="4"/>
  <c r="I127" i="4" a="1"/>
  <c r="I127" i="4" s="1"/>
  <c r="M129" i="1"/>
  <c r="E128" i="1"/>
  <c r="B128" i="4" s="1"/>
  <c r="AA132" i="1"/>
  <c r="Q131" i="1"/>
  <c r="N131" i="1"/>
  <c r="AD238" i="1"/>
  <c r="H132" i="1"/>
  <c r="X133" i="1" s="1"/>
  <c r="K131" i="1"/>
  <c r="L131" i="1"/>
  <c r="I132" i="1"/>
  <c r="Z133" i="1" s="1"/>
  <c r="AA133" i="1" l="1"/>
  <c r="S145" i="1"/>
  <c r="E145" i="4"/>
  <c r="F145" i="4"/>
  <c r="H130" i="4"/>
  <c r="J130" i="4" a="1"/>
  <c r="J130" i="4" s="1"/>
  <c r="P131" i="1"/>
  <c r="F131" i="1" s="1"/>
  <c r="C131" i="4" s="1"/>
  <c r="V132" i="1"/>
  <c r="G128" i="4"/>
  <c r="I128" i="4" a="1"/>
  <c r="I128" i="4" s="1"/>
  <c r="M130" i="1"/>
  <c r="E129" i="1"/>
  <c r="B129" i="4" s="1"/>
  <c r="AB232" i="1"/>
  <c r="W232" i="1"/>
  <c r="G231" i="1"/>
  <c r="J231" i="1" s="1"/>
  <c r="R133" i="1"/>
  <c r="R132" i="1"/>
  <c r="O133" i="1"/>
  <c r="N132" i="1"/>
  <c r="Y133" i="1"/>
  <c r="AD239" i="1"/>
  <c r="I133" i="1"/>
  <c r="Z134" i="1" s="1"/>
  <c r="L132" i="1"/>
  <c r="H133" i="1"/>
  <c r="X134" i="1" s="1"/>
  <c r="K132" i="1"/>
  <c r="S146" i="1" l="1"/>
  <c r="E146" i="4"/>
  <c r="F146" i="4"/>
  <c r="H131" i="4"/>
  <c r="J131" i="4" a="1"/>
  <c r="J131" i="4" s="1"/>
  <c r="M131" i="1"/>
  <c r="E130" i="1"/>
  <c r="B130" i="4" s="1"/>
  <c r="AA134" i="1"/>
  <c r="R134" i="1" s="1"/>
  <c r="P132" i="1"/>
  <c r="F132" i="1" s="1"/>
  <c r="C132" i="4" s="1"/>
  <c r="V133" i="1"/>
  <c r="Y134" i="1"/>
  <c r="Q134" i="1" s="1"/>
  <c r="AB233" i="1"/>
  <c r="G232" i="1"/>
  <c r="J232" i="1" s="1"/>
  <c r="W233" i="1"/>
  <c r="O134" i="1"/>
  <c r="G129" i="4"/>
  <c r="I129" i="4" a="1"/>
  <c r="I129" i="4" s="1"/>
  <c r="Q133" i="1"/>
  <c r="N133" i="1"/>
  <c r="AD240" i="1"/>
  <c r="H134" i="1"/>
  <c r="X135" i="1" s="1"/>
  <c r="K133" i="1"/>
  <c r="I134" i="1"/>
  <c r="Z135" i="1" s="1"/>
  <c r="L133" i="1"/>
  <c r="S147" i="1" l="1"/>
  <c r="E147" i="4"/>
  <c r="F147" i="4"/>
  <c r="H132" i="4"/>
  <c r="J132" i="4" a="1"/>
  <c r="J132" i="4" s="1"/>
  <c r="P133" i="1"/>
  <c r="F133" i="1" s="1"/>
  <c r="C133" i="4" s="1"/>
  <c r="V134" i="1"/>
  <c r="Y135" i="1"/>
  <c r="Q135" i="1" s="1"/>
  <c r="G130" i="4"/>
  <c r="I130" i="4" a="1"/>
  <c r="I130" i="4" s="1"/>
  <c r="M132" i="1"/>
  <c r="E131" i="1"/>
  <c r="B131" i="4" s="1"/>
  <c r="AB234" i="1"/>
  <c r="W234" i="1"/>
  <c r="G233" i="1"/>
  <c r="J233" i="1" s="1"/>
  <c r="AA135" i="1"/>
  <c r="O135" i="1"/>
  <c r="N134" i="1"/>
  <c r="AD241" i="1"/>
  <c r="I135" i="1"/>
  <c r="Z136" i="1" s="1"/>
  <c r="L134" i="1"/>
  <c r="H135" i="1"/>
  <c r="X136" i="1" s="1"/>
  <c r="K134" i="1"/>
  <c r="S148" i="1" l="1"/>
  <c r="E148" i="4"/>
  <c r="F148" i="4"/>
  <c r="P134" i="1"/>
  <c r="F134" i="1" s="1"/>
  <c r="C134" i="4" s="1"/>
  <c r="V135" i="1"/>
  <c r="H133" i="4"/>
  <c r="J133" i="4" a="1"/>
  <c r="J133" i="4" s="1"/>
  <c r="AB235" i="1"/>
  <c r="G234" i="1"/>
  <c r="J234" i="1" s="1"/>
  <c r="W235" i="1"/>
  <c r="G131" i="4"/>
  <c r="I131" i="4" a="1"/>
  <c r="I131" i="4" s="1"/>
  <c r="M133" i="1"/>
  <c r="E132" i="1"/>
  <c r="B132" i="4" s="1"/>
  <c r="AA136" i="1"/>
  <c r="O136" i="1"/>
  <c r="R135" i="1"/>
  <c r="Y136" i="1"/>
  <c r="N135" i="1"/>
  <c r="AD242" i="1"/>
  <c r="H136" i="1"/>
  <c r="X137" i="1" s="1"/>
  <c r="K135" i="1"/>
  <c r="I136" i="1"/>
  <c r="Z137" i="1" s="1"/>
  <c r="L135" i="1"/>
  <c r="S149" i="1" l="1"/>
  <c r="E149" i="4"/>
  <c r="F149" i="4"/>
  <c r="O137" i="1"/>
  <c r="AA137" i="1"/>
  <c r="R137" i="1" s="1"/>
  <c r="AB236" i="1"/>
  <c r="W236" i="1"/>
  <c r="G235" i="1"/>
  <c r="J235" i="1" s="1"/>
  <c r="G132" i="4"/>
  <c r="I132" i="4" a="1"/>
  <c r="I132" i="4" s="1"/>
  <c r="M134" i="1"/>
  <c r="E133" i="1"/>
  <c r="B133" i="4" s="1"/>
  <c r="P135" i="1"/>
  <c r="F135" i="1" s="1"/>
  <c r="C135" i="4" s="1"/>
  <c r="V136" i="1"/>
  <c r="H134" i="4"/>
  <c r="J134" i="4" a="1"/>
  <c r="J134" i="4" s="1"/>
  <c r="R136" i="1"/>
  <c r="N136" i="1"/>
  <c r="Y137" i="1"/>
  <c r="Q136" i="1"/>
  <c r="AD243" i="1"/>
  <c r="I137" i="1"/>
  <c r="Z138" i="1" s="1"/>
  <c r="L136" i="1"/>
  <c r="H137" i="1"/>
  <c r="X138" i="1" s="1"/>
  <c r="K136" i="1"/>
  <c r="S150" i="1" l="1"/>
  <c r="E150" i="4"/>
  <c r="F150" i="4"/>
  <c r="M135" i="1"/>
  <c r="E134" i="1"/>
  <c r="B134" i="4" s="1"/>
  <c r="J135" i="4" a="1"/>
  <c r="J135" i="4" s="1"/>
  <c r="H135" i="4"/>
  <c r="P136" i="1"/>
  <c r="F136" i="1" s="1"/>
  <c r="C136" i="4" s="1"/>
  <c r="V137" i="1"/>
  <c r="Y138" i="1"/>
  <c r="Q138" i="1" s="1"/>
  <c r="G133" i="4"/>
  <c r="I133" i="4" a="1"/>
  <c r="I133" i="4" s="1"/>
  <c r="AB237" i="1"/>
  <c r="G236" i="1"/>
  <c r="J236" i="1" s="1"/>
  <c r="W237" i="1"/>
  <c r="AA138" i="1"/>
  <c r="R138" i="1" s="1"/>
  <c r="O138" i="1"/>
  <c r="N137" i="1"/>
  <c r="Q137" i="1"/>
  <c r="AD244" i="1"/>
  <c r="H138" i="1"/>
  <c r="X139" i="1" s="1"/>
  <c r="K137" i="1"/>
  <c r="I138" i="1"/>
  <c r="Z139" i="1" s="1"/>
  <c r="L137" i="1"/>
  <c r="O139" i="1" l="1"/>
  <c r="S151" i="1"/>
  <c r="E151" i="4"/>
  <c r="F151" i="4"/>
  <c r="H136" i="4"/>
  <c r="J136" i="4" a="1"/>
  <c r="J136" i="4" s="1"/>
  <c r="P137" i="1"/>
  <c r="F137" i="1" s="1"/>
  <c r="C137" i="4" s="1"/>
  <c r="V138" i="1"/>
  <c r="AB238" i="1"/>
  <c r="W238" i="1"/>
  <c r="G237" i="1"/>
  <c r="J237" i="1" s="1"/>
  <c r="G134" i="4"/>
  <c r="I134" i="4" a="1"/>
  <c r="I134" i="4" s="1"/>
  <c r="M136" i="1"/>
  <c r="E135" i="1"/>
  <c r="B135" i="4" s="1"/>
  <c r="AA139" i="1"/>
  <c r="R139" i="1" s="1"/>
  <c r="N138" i="1"/>
  <c r="Y139" i="1"/>
  <c r="AD245" i="1"/>
  <c r="I139" i="1"/>
  <c r="Z140" i="1" s="1"/>
  <c r="L138" i="1"/>
  <c r="H139" i="1"/>
  <c r="X140" i="1" s="1"/>
  <c r="K138" i="1"/>
  <c r="Y140" i="1" l="1"/>
  <c r="S152" i="1"/>
  <c r="E152" i="4"/>
  <c r="F152" i="4"/>
  <c r="H137" i="4"/>
  <c r="J137" i="4" a="1"/>
  <c r="J137" i="4" s="1"/>
  <c r="G135" i="4"/>
  <c r="I135" i="4" a="1"/>
  <c r="I135" i="4" s="1"/>
  <c r="AB239" i="1"/>
  <c r="G238" i="1"/>
  <c r="J238" i="1" s="1"/>
  <c r="W239" i="1"/>
  <c r="P138" i="1"/>
  <c r="F138" i="1" s="1"/>
  <c r="C138" i="4" s="1"/>
  <c r="V139" i="1"/>
  <c r="M137" i="1"/>
  <c r="E136" i="1"/>
  <c r="B136" i="4" s="1"/>
  <c r="O140" i="1"/>
  <c r="AA140" i="1"/>
  <c r="Q139" i="1"/>
  <c r="Q140" i="1"/>
  <c r="N139" i="1"/>
  <c r="AD246" i="1"/>
  <c r="H140" i="1"/>
  <c r="X141" i="1" s="1"/>
  <c r="K139" i="1"/>
  <c r="L139" i="1"/>
  <c r="I140" i="1"/>
  <c r="Z141" i="1" s="1"/>
  <c r="S153" i="1" l="1"/>
  <c r="E153" i="4"/>
  <c r="F153" i="4"/>
  <c r="AB240" i="1"/>
  <c r="W240" i="1"/>
  <c r="G239" i="1"/>
  <c r="J239" i="1" s="1"/>
  <c r="G136" i="4"/>
  <c r="I136" i="4" a="1"/>
  <c r="I136" i="4" s="1"/>
  <c r="M138" i="1"/>
  <c r="E137" i="1"/>
  <c r="B137" i="4" s="1"/>
  <c r="P139" i="1"/>
  <c r="F139" i="1" s="1"/>
  <c r="C139" i="4" s="1"/>
  <c r="V140" i="1"/>
  <c r="H138" i="4"/>
  <c r="J138" i="4" a="1"/>
  <c r="J138" i="4" s="1"/>
  <c r="O141" i="1"/>
  <c r="AA141" i="1"/>
  <c r="AA142" i="1" s="1"/>
  <c r="R140" i="1"/>
  <c r="N140" i="1"/>
  <c r="Y141" i="1"/>
  <c r="AD247" i="1"/>
  <c r="I141" i="1"/>
  <c r="Z142" i="1" s="1"/>
  <c r="L140" i="1"/>
  <c r="H141" i="1"/>
  <c r="X142" i="1" s="1"/>
  <c r="K140" i="1"/>
  <c r="Y142" i="1" l="1"/>
  <c r="S154" i="1"/>
  <c r="E154" i="4"/>
  <c r="F154" i="4"/>
  <c r="I137" i="4" a="1"/>
  <c r="I137" i="4" s="1"/>
  <c r="G137" i="4"/>
  <c r="M139" i="1"/>
  <c r="E138" i="1"/>
  <c r="B138" i="4" s="1"/>
  <c r="O142" i="1"/>
  <c r="H139" i="4"/>
  <c r="J139" i="4" a="1"/>
  <c r="J139" i="4" s="1"/>
  <c r="P140" i="1"/>
  <c r="F140" i="1" s="1"/>
  <c r="C140" i="4" s="1"/>
  <c r="V141" i="1"/>
  <c r="AB241" i="1"/>
  <c r="G240" i="1"/>
  <c r="J240" i="1" s="1"/>
  <c r="W241" i="1"/>
  <c r="R141" i="1"/>
  <c r="R142" i="1"/>
  <c r="Q141" i="1"/>
  <c r="Q142" i="1"/>
  <c r="N141" i="1"/>
  <c r="AD248" i="1"/>
  <c r="H142" i="1"/>
  <c r="X143" i="1" s="1"/>
  <c r="K141" i="1"/>
  <c r="I142" i="1"/>
  <c r="Z143" i="1" s="1"/>
  <c r="L141" i="1"/>
  <c r="S155" i="1" l="1"/>
  <c r="E155" i="4"/>
  <c r="F155" i="4"/>
  <c r="H140" i="4"/>
  <c r="J140" i="4" a="1"/>
  <c r="J140" i="4" s="1"/>
  <c r="I138" i="4" a="1"/>
  <c r="I138" i="4" s="1"/>
  <c r="G138" i="4"/>
  <c r="M140" i="1"/>
  <c r="E139" i="1"/>
  <c r="B139" i="4" s="1"/>
  <c r="AB242" i="1"/>
  <c r="W242" i="1"/>
  <c r="G241" i="1"/>
  <c r="J241" i="1" s="1"/>
  <c r="P141" i="1"/>
  <c r="V142" i="1"/>
  <c r="F141" i="1"/>
  <c r="C141" i="4" s="1"/>
  <c r="O143" i="1"/>
  <c r="AA143" i="1"/>
  <c r="N142" i="1"/>
  <c r="Y143" i="1"/>
  <c r="AD249" i="1"/>
  <c r="I143" i="1"/>
  <c r="Z144" i="1" s="1"/>
  <c r="L142" i="1"/>
  <c r="H143" i="1"/>
  <c r="X144" i="1" s="1"/>
  <c r="K142" i="1"/>
  <c r="S156" i="1" l="1"/>
  <c r="E156" i="4"/>
  <c r="F156" i="4"/>
  <c r="AB243" i="1"/>
  <c r="W243" i="1"/>
  <c r="G242" i="1"/>
  <c r="J242" i="1" s="1"/>
  <c r="G139" i="4"/>
  <c r="I139" i="4" a="1"/>
  <c r="I139" i="4" s="1"/>
  <c r="H141" i="4"/>
  <c r="J141" i="4" a="1"/>
  <c r="J141" i="4" s="1"/>
  <c r="M141" i="1"/>
  <c r="E140" i="1"/>
  <c r="B140" i="4" s="1"/>
  <c r="P142" i="1"/>
  <c r="F142" i="1" s="1"/>
  <c r="C142" i="4" s="1"/>
  <c r="V143" i="1"/>
  <c r="Y144" i="1"/>
  <c r="Q144" i="1" s="1"/>
  <c r="AA144" i="1"/>
  <c r="AA145" i="1" s="1"/>
  <c r="R143" i="1"/>
  <c r="O144" i="1"/>
  <c r="Q143" i="1"/>
  <c r="N143" i="1"/>
  <c r="AD250" i="1"/>
  <c r="H144" i="1"/>
  <c r="X145" i="1" s="1"/>
  <c r="K143" i="1"/>
  <c r="I144" i="1"/>
  <c r="Z145" i="1" s="1"/>
  <c r="L143" i="1"/>
  <c r="S157" i="1" l="1"/>
  <c r="E157" i="4"/>
  <c r="F157" i="4"/>
  <c r="O145" i="1"/>
  <c r="P143" i="1"/>
  <c r="F143" i="1" s="1"/>
  <c r="C143" i="4" s="1"/>
  <c r="V144" i="1"/>
  <c r="J142" i="4" a="1"/>
  <c r="J142" i="4" s="1"/>
  <c r="H142" i="4"/>
  <c r="G140" i="4"/>
  <c r="I140" i="4" a="1"/>
  <c r="I140" i="4" s="1"/>
  <c r="M142" i="1"/>
  <c r="E141" i="1"/>
  <c r="B141" i="4" s="1"/>
  <c r="AB244" i="1"/>
  <c r="W244" i="1"/>
  <c r="G243" i="1"/>
  <c r="J243" i="1" s="1"/>
  <c r="R145" i="1"/>
  <c r="R144" i="1"/>
  <c r="N144" i="1"/>
  <c r="Y145" i="1"/>
  <c r="AD251" i="1"/>
  <c r="I145" i="1"/>
  <c r="Z146" i="1" s="1"/>
  <c r="L144" i="1"/>
  <c r="H145" i="1"/>
  <c r="X146" i="1" s="1"/>
  <c r="K144" i="1"/>
  <c r="O146" i="1" l="1"/>
  <c r="S158" i="1"/>
  <c r="E158" i="4"/>
  <c r="F158" i="4"/>
  <c r="Y146" i="1"/>
  <c r="Q146" i="1" s="1"/>
  <c r="M143" i="1"/>
  <c r="E142" i="1"/>
  <c r="B142" i="4" s="1"/>
  <c r="J143" i="4" a="1"/>
  <c r="J143" i="4" s="1"/>
  <c r="H143" i="4"/>
  <c r="P144" i="1"/>
  <c r="F144" i="1" s="1"/>
  <c r="C144" i="4" s="1"/>
  <c r="V145" i="1"/>
  <c r="AB245" i="1"/>
  <c r="G244" i="1"/>
  <c r="J244" i="1" s="1"/>
  <c r="W245" i="1"/>
  <c r="G141" i="4"/>
  <c r="I141" i="4" a="1"/>
  <c r="I141" i="4" s="1"/>
  <c r="AA146" i="1"/>
  <c r="Q145" i="1"/>
  <c r="N145" i="1"/>
  <c r="AD252" i="1"/>
  <c r="H146" i="1"/>
  <c r="X147" i="1" s="1"/>
  <c r="K145" i="1"/>
  <c r="I146" i="1"/>
  <c r="Z147" i="1" s="1"/>
  <c r="L145" i="1"/>
  <c r="S159" i="1" l="1"/>
  <c r="E159" i="4"/>
  <c r="F159" i="4"/>
  <c r="AA147" i="1"/>
  <c r="R147" i="1" s="1"/>
  <c r="H144" i="4"/>
  <c r="J144" i="4" a="1"/>
  <c r="J144" i="4" s="1"/>
  <c r="AB246" i="1"/>
  <c r="G245" i="1"/>
  <c r="J245" i="1" s="1"/>
  <c r="W246" i="1"/>
  <c r="P145" i="1"/>
  <c r="F145" i="1" s="1"/>
  <c r="C145" i="4" s="1"/>
  <c r="V146" i="1"/>
  <c r="I142" i="4" a="1"/>
  <c r="I142" i="4" s="1"/>
  <c r="G142" i="4"/>
  <c r="M144" i="1"/>
  <c r="E143" i="1"/>
  <c r="B143" i="4" s="1"/>
  <c r="R146" i="1"/>
  <c r="O147" i="1"/>
  <c r="N146" i="1"/>
  <c r="Y147" i="1"/>
  <c r="AD253" i="1"/>
  <c r="I147" i="1"/>
  <c r="Z148" i="1" s="1"/>
  <c r="L146" i="1"/>
  <c r="H147" i="1"/>
  <c r="X148" i="1" s="1"/>
  <c r="K146" i="1"/>
  <c r="S160" i="1" l="1"/>
  <c r="E160" i="4"/>
  <c r="F160" i="4"/>
  <c r="Y148" i="1"/>
  <c r="Q148" i="1" s="1"/>
  <c r="H145" i="4"/>
  <c r="J145" i="4" a="1"/>
  <c r="J145" i="4" s="1"/>
  <c r="P146" i="1"/>
  <c r="F146" i="1" s="1"/>
  <c r="C146" i="4" s="1"/>
  <c r="V147" i="1"/>
  <c r="G143" i="4"/>
  <c r="I143" i="4" a="1"/>
  <c r="I143" i="4" s="1"/>
  <c r="AB247" i="1"/>
  <c r="W247" i="1"/>
  <c r="G246" i="1"/>
  <c r="J246" i="1" s="1"/>
  <c r="M145" i="1"/>
  <c r="E144" i="1"/>
  <c r="B144" i="4" s="1"/>
  <c r="O148" i="1"/>
  <c r="AA148" i="1"/>
  <c r="Q147" i="1"/>
  <c r="N147" i="1"/>
  <c r="AD254" i="1"/>
  <c r="H148" i="1"/>
  <c r="X149" i="1" s="1"/>
  <c r="K147" i="1"/>
  <c r="L147" i="1"/>
  <c r="I148" i="1"/>
  <c r="Z149" i="1" s="1"/>
  <c r="S161" i="1" l="1"/>
  <c r="E161" i="4"/>
  <c r="F161" i="4"/>
  <c r="AA149" i="1"/>
  <c r="R149" i="1" s="1"/>
  <c r="AB248" i="1"/>
  <c r="G247" i="1"/>
  <c r="J247" i="1" s="1"/>
  <c r="W248" i="1"/>
  <c r="G144" i="4"/>
  <c r="I144" i="4" a="1"/>
  <c r="I144" i="4" s="1"/>
  <c r="H146" i="4"/>
  <c r="J146" i="4" a="1"/>
  <c r="J146" i="4" s="1"/>
  <c r="P147" i="1"/>
  <c r="F147" i="1" s="1"/>
  <c r="C147" i="4" s="1"/>
  <c r="V148" i="1"/>
  <c r="M146" i="1"/>
  <c r="E145" i="1"/>
  <c r="B145" i="4" s="1"/>
  <c r="R148" i="1"/>
  <c r="O149" i="1"/>
  <c r="N148" i="1"/>
  <c r="Y149" i="1"/>
  <c r="AD255" i="1"/>
  <c r="I149" i="1"/>
  <c r="Z150" i="1" s="1"/>
  <c r="L148" i="1"/>
  <c r="H149" i="1"/>
  <c r="X150" i="1" s="1"/>
  <c r="K148" i="1"/>
  <c r="S162" i="1" l="1"/>
  <c r="E162" i="4"/>
  <c r="F162" i="4"/>
  <c r="G145" i="4"/>
  <c r="I145" i="4" a="1"/>
  <c r="I145" i="4" s="1"/>
  <c r="H147" i="4"/>
  <c r="J147" i="4" a="1"/>
  <c r="J147" i="4" s="1"/>
  <c r="P148" i="1"/>
  <c r="F148" i="1" s="1"/>
  <c r="C148" i="4" s="1"/>
  <c r="V149" i="1"/>
  <c r="M147" i="1"/>
  <c r="E146" i="1"/>
  <c r="B146" i="4" s="1"/>
  <c r="Y150" i="1"/>
  <c r="Q150" i="1" s="1"/>
  <c r="AB249" i="1"/>
  <c r="W249" i="1"/>
  <c r="G248" i="1"/>
  <c r="J248" i="1" s="1"/>
  <c r="O150" i="1"/>
  <c r="AA150" i="1"/>
  <c r="N149" i="1"/>
  <c r="Q149" i="1"/>
  <c r="AD256" i="1"/>
  <c r="H150" i="1"/>
  <c r="X151" i="1" s="1"/>
  <c r="K149" i="1"/>
  <c r="I150" i="1"/>
  <c r="Z151" i="1" s="1"/>
  <c r="L149" i="1"/>
  <c r="S163" i="1" l="1"/>
  <c r="E163" i="4"/>
  <c r="F163" i="4"/>
  <c r="H148" i="4"/>
  <c r="J148" i="4" a="1"/>
  <c r="J148" i="4" s="1"/>
  <c r="M148" i="1"/>
  <c r="E147" i="1"/>
  <c r="B147" i="4" s="1"/>
  <c r="P149" i="1"/>
  <c r="F149" i="1" s="1"/>
  <c r="C149" i="4" s="1"/>
  <c r="V150" i="1"/>
  <c r="AB250" i="1"/>
  <c r="G249" i="1"/>
  <c r="J249" i="1" s="1"/>
  <c r="W250" i="1"/>
  <c r="I146" i="4" a="1"/>
  <c r="I146" i="4" s="1"/>
  <c r="G146" i="4"/>
  <c r="O151" i="1"/>
  <c r="O152" i="1" s="1"/>
  <c r="AA151" i="1"/>
  <c r="AA152" i="1" s="1"/>
  <c r="R150" i="1"/>
  <c r="N150" i="1"/>
  <c r="Y151" i="1"/>
  <c r="AD257" i="1"/>
  <c r="I151" i="1"/>
  <c r="Z152" i="1" s="1"/>
  <c r="L150" i="1"/>
  <c r="H151" i="1"/>
  <c r="X152" i="1" s="1"/>
  <c r="K150" i="1"/>
  <c r="Y152" i="1" l="1"/>
  <c r="S164" i="1"/>
  <c r="E164" i="4"/>
  <c r="F164" i="4"/>
  <c r="AB251" i="1"/>
  <c r="G250" i="1"/>
  <c r="J250" i="1" s="1"/>
  <c r="W251" i="1"/>
  <c r="P150" i="1"/>
  <c r="F150" i="1" s="1"/>
  <c r="C150" i="4" s="1"/>
  <c r="V151" i="1"/>
  <c r="G147" i="4"/>
  <c r="I147" i="4" a="1"/>
  <c r="I147" i="4" s="1"/>
  <c r="H149" i="4"/>
  <c r="J149" i="4" a="1"/>
  <c r="J149" i="4" s="1"/>
  <c r="M149" i="1"/>
  <c r="E148" i="1"/>
  <c r="B148" i="4" s="1"/>
  <c r="R151" i="1"/>
  <c r="R152" i="1"/>
  <c r="Q151" i="1"/>
  <c r="Q152" i="1"/>
  <c r="N151" i="1"/>
  <c r="AD258" i="1"/>
  <c r="H152" i="1"/>
  <c r="X153" i="1" s="1"/>
  <c r="K151" i="1"/>
  <c r="I152" i="1"/>
  <c r="Z153" i="1" s="1"/>
  <c r="L151" i="1"/>
  <c r="S165" i="1" l="1"/>
  <c r="E165" i="4"/>
  <c r="F165" i="4"/>
  <c r="H150" i="4"/>
  <c r="J150" i="4" a="1"/>
  <c r="J150" i="4" s="1"/>
  <c r="M150" i="1"/>
  <c r="E149" i="1"/>
  <c r="B149" i="4" s="1"/>
  <c r="P151" i="1"/>
  <c r="F151" i="1" s="1"/>
  <c r="C151" i="4" s="1"/>
  <c r="V152" i="1"/>
  <c r="G148" i="4"/>
  <c r="I148" i="4" a="1"/>
  <c r="I148" i="4" s="1"/>
  <c r="AB252" i="1"/>
  <c r="G251" i="1"/>
  <c r="J251" i="1" s="1"/>
  <c r="W252" i="1"/>
  <c r="O153" i="1"/>
  <c r="AA153" i="1"/>
  <c r="AA154" i="1" s="1"/>
  <c r="N152" i="1"/>
  <c r="Y153" i="1"/>
  <c r="AD259" i="1"/>
  <c r="I153" i="1"/>
  <c r="Z154" i="1" s="1"/>
  <c r="L152" i="1"/>
  <c r="H153" i="1"/>
  <c r="X154" i="1" s="1"/>
  <c r="K152" i="1"/>
  <c r="Y154" i="1" l="1"/>
  <c r="S166" i="1"/>
  <c r="E166" i="4"/>
  <c r="F166" i="4"/>
  <c r="J151" i="4" a="1"/>
  <c r="J151" i="4" s="1"/>
  <c r="H151" i="4"/>
  <c r="P152" i="1"/>
  <c r="F152" i="1" s="1"/>
  <c r="C152" i="4" s="1"/>
  <c r="V153" i="1"/>
  <c r="G149" i="4"/>
  <c r="I149" i="4" a="1"/>
  <c r="I149" i="4" s="1"/>
  <c r="M151" i="1"/>
  <c r="E150" i="1"/>
  <c r="B150" i="4" s="1"/>
  <c r="AB253" i="1"/>
  <c r="W253" i="1"/>
  <c r="G252" i="1"/>
  <c r="J252" i="1" s="1"/>
  <c r="R154" i="1"/>
  <c r="R153" i="1"/>
  <c r="O154" i="1"/>
  <c r="Q153" i="1"/>
  <c r="Q154" i="1"/>
  <c r="N153" i="1"/>
  <c r="AD260" i="1"/>
  <c r="H154" i="1"/>
  <c r="X155" i="1" s="1"/>
  <c r="K153" i="1"/>
  <c r="I154" i="1"/>
  <c r="Z155" i="1" s="1"/>
  <c r="L153" i="1"/>
  <c r="O155" i="1" l="1"/>
  <c r="S167" i="1"/>
  <c r="E167" i="4"/>
  <c r="F167" i="4"/>
  <c r="G150" i="4"/>
  <c r="I150" i="4" a="1"/>
  <c r="I150" i="4" s="1"/>
  <c r="M152" i="1"/>
  <c r="E151" i="1"/>
  <c r="B151" i="4" s="1"/>
  <c r="P153" i="1"/>
  <c r="F153" i="1" s="1"/>
  <c r="C153" i="4" s="1"/>
  <c r="V154" i="1"/>
  <c r="H152" i="4"/>
  <c r="J152" i="4" a="1"/>
  <c r="J152" i="4" s="1"/>
  <c r="AB254" i="1"/>
  <c r="W254" i="1"/>
  <c r="G253" i="1"/>
  <c r="J253" i="1" s="1"/>
  <c r="AA155" i="1"/>
  <c r="N154" i="1"/>
  <c r="Y155" i="1"/>
  <c r="AD261" i="1"/>
  <c r="I155" i="1"/>
  <c r="Z156" i="1" s="1"/>
  <c r="L154" i="1"/>
  <c r="H155" i="1"/>
  <c r="X156" i="1" s="1"/>
  <c r="K154" i="1"/>
  <c r="S168" i="1" l="1"/>
  <c r="E168" i="4"/>
  <c r="F168" i="4"/>
  <c r="H153" i="4"/>
  <c r="J153" i="4" a="1"/>
  <c r="J153" i="4" s="1"/>
  <c r="P154" i="1"/>
  <c r="F154" i="1" s="1"/>
  <c r="C154" i="4" s="1"/>
  <c r="V155" i="1"/>
  <c r="G151" i="4"/>
  <c r="I151" i="4" a="1"/>
  <c r="I151" i="4" s="1"/>
  <c r="AB255" i="1"/>
  <c r="W255" i="1"/>
  <c r="G254" i="1"/>
  <c r="J254" i="1" s="1"/>
  <c r="M153" i="1"/>
  <c r="E152" i="1"/>
  <c r="B152" i="4" s="1"/>
  <c r="Y156" i="1"/>
  <c r="Q156" i="1" s="1"/>
  <c r="AA156" i="1"/>
  <c r="R155" i="1"/>
  <c r="O156" i="1"/>
  <c r="Q155" i="1"/>
  <c r="N155" i="1"/>
  <c r="AD262" i="1"/>
  <c r="H156" i="1"/>
  <c r="X157" i="1" s="1"/>
  <c r="K155" i="1"/>
  <c r="L155" i="1"/>
  <c r="I156" i="1"/>
  <c r="Z157" i="1" s="1"/>
  <c r="S169" i="1" l="1"/>
  <c r="F169" i="4"/>
  <c r="E169" i="4"/>
  <c r="AB256" i="1"/>
  <c r="G255" i="1"/>
  <c r="J255" i="1" s="1"/>
  <c r="W256" i="1"/>
  <c r="P155" i="1"/>
  <c r="F155" i="1" s="1"/>
  <c r="C155" i="4" s="1"/>
  <c r="V156" i="1"/>
  <c r="M154" i="1"/>
  <c r="E153" i="1"/>
  <c r="B153" i="4" s="1"/>
  <c r="H154" i="4"/>
  <c r="J154" i="4" a="1"/>
  <c r="J154" i="4" s="1"/>
  <c r="G152" i="4"/>
  <c r="I152" i="4" a="1"/>
  <c r="I152" i="4" s="1"/>
  <c r="AA157" i="1"/>
  <c r="O157" i="1"/>
  <c r="R156" i="1"/>
  <c r="N156" i="1"/>
  <c r="Y157" i="1"/>
  <c r="AD263" i="1"/>
  <c r="I157" i="1"/>
  <c r="Z158" i="1" s="1"/>
  <c r="L156" i="1"/>
  <c r="H157" i="1"/>
  <c r="X158" i="1" s="1"/>
  <c r="K156" i="1"/>
  <c r="O158" i="1" l="1"/>
  <c r="AA158" i="1"/>
  <c r="S170" i="1"/>
  <c r="E170" i="4"/>
  <c r="F170" i="4"/>
  <c r="G153" i="4"/>
  <c r="I153" i="4" a="1"/>
  <c r="I153" i="4" s="1"/>
  <c r="M155" i="1"/>
  <c r="E154" i="1"/>
  <c r="B154" i="4" s="1"/>
  <c r="P156" i="1"/>
  <c r="F156" i="1" s="1"/>
  <c r="C156" i="4" s="1"/>
  <c r="V157" i="1"/>
  <c r="H155" i="4"/>
  <c r="J155" i="4" a="1"/>
  <c r="J155" i="4" s="1"/>
  <c r="Y158" i="1"/>
  <c r="Q158" i="1" s="1"/>
  <c r="AB257" i="1"/>
  <c r="G256" i="1"/>
  <c r="J256" i="1" s="1"/>
  <c r="W257" i="1"/>
  <c r="R157" i="1"/>
  <c r="R158" i="1"/>
  <c r="Q157" i="1"/>
  <c r="N157" i="1"/>
  <c r="AD264" i="1"/>
  <c r="H158" i="1"/>
  <c r="X159" i="1" s="1"/>
  <c r="K157" i="1"/>
  <c r="I158" i="1"/>
  <c r="Z159" i="1" s="1"/>
  <c r="L157" i="1"/>
  <c r="S171" i="1" l="1"/>
  <c r="E171" i="4"/>
  <c r="F171" i="4"/>
  <c r="H156" i="4"/>
  <c r="J156" i="4" a="1"/>
  <c r="J156" i="4" s="1"/>
  <c r="P157" i="1"/>
  <c r="F157" i="1" s="1"/>
  <c r="C157" i="4" s="1"/>
  <c r="V158" i="1"/>
  <c r="AB258" i="1"/>
  <c r="W258" i="1"/>
  <c r="G257" i="1"/>
  <c r="J257" i="1" s="1"/>
  <c r="I154" i="4" a="1"/>
  <c r="I154" i="4" s="1"/>
  <c r="G154" i="4"/>
  <c r="M156" i="1"/>
  <c r="E155" i="1"/>
  <c r="B155" i="4" s="1"/>
  <c r="AA159" i="1"/>
  <c r="R159" i="1" s="1"/>
  <c r="O159" i="1"/>
  <c r="N158" i="1"/>
  <c r="Y159" i="1"/>
  <c r="AD265" i="1"/>
  <c r="I159" i="1"/>
  <c r="Z160" i="1" s="1"/>
  <c r="L158" i="1"/>
  <c r="H159" i="1"/>
  <c r="X160" i="1" s="1"/>
  <c r="K158" i="1"/>
  <c r="S172" i="1" l="1"/>
  <c r="E172" i="4"/>
  <c r="F172" i="4"/>
  <c r="J157" i="4" a="1"/>
  <c r="J157" i="4" s="1"/>
  <c r="H157" i="4"/>
  <c r="AB259" i="1"/>
  <c r="W259" i="1"/>
  <c r="G258" i="1"/>
  <c r="J258" i="1" s="1"/>
  <c r="P158" i="1"/>
  <c r="F158" i="1" s="1"/>
  <c r="C158" i="4" s="1"/>
  <c r="V159" i="1"/>
  <c r="G155" i="4"/>
  <c r="I155" i="4" a="1"/>
  <c r="I155" i="4" s="1"/>
  <c r="M157" i="1"/>
  <c r="E156" i="1"/>
  <c r="B156" i="4" s="1"/>
  <c r="Y160" i="1"/>
  <c r="Q160" i="1" s="1"/>
  <c r="O160" i="1"/>
  <c r="AA160" i="1"/>
  <c r="Q159" i="1"/>
  <c r="N159" i="1"/>
  <c r="AD266" i="1"/>
  <c r="H160" i="1"/>
  <c r="X161" i="1" s="1"/>
  <c r="K159" i="1"/>
  <c r="I160" i="1"/>
  <c r="Z161" i="1" s="1"/>
  <c r="L159" i="1"/>
  <c r="AA161" i="1" l="1"/>
  <c r="S173" i="1"/>
  <c r="F173" i="4"/>
  <c r="E173" i="4"/>
  <c r="P159" i="1"/>
  <c r="F159" i="1" s="1"/>
  <c r="C159" i="4" s="1"/>
  <c r="V160" i="1"/>
  <c r="H158" i="4"/>
  <c r="J158" i="4" a="1"/>
  <c r="J158" i="4" s="1"/>
  <c r="G156" i="4"/>
  <c r="I156" i="4" a="1"/>
  <c r="I156" i="4" s="1"/>
  <c r="M158" i="1"/>
  <c r="E157" i="1"/>
  <c r="B157" i="4" s="1"/>
  <c r="AB260" i="1"/>
  <c r="G259" i="1"/>
  <c r="J259" i="1" s="1"/>
  <c r="W260" i="1"/>
  <c r="R161" i="1"/>
  <c r="O161" i="1"/>
  <c r="R160" i="1"/>
  <c r="N160" i="1"/>
  <c r="Y161" i="1"/>
  <c r="Q161" i="1" s="1"/>
  <c r="AD267" i="1"/>
  <c r="I161" i="1"/>
  <c r="Z162" i="1" s="1"/>
  <c r="L160" i="1"/>
  <c r="H161" i="1"/>
  <c r="X162" i="1" s="1"/>
  <c r="K160" i="1"/>
  <c r="S174" i="1" l="1"/>
  <c r="E174" i="4"/>
  <c r="F174" i="4"/>
  <c r="O162" i="1"/>
  <c r="AA162" i="1"/>
  <c r="R162" i="1" s="1"/>
  <c r="Y162" i="1"/>
  <c r="Q162" i="1" s="1"/>
  <c r="M159" i="1"/>
  <c r="E158" i="1"/>
  <c r="B158" i="4" s="1"/>
  <c r="H159" i="4"/>
  <c r="J159" i="4" a="1"/>
  <c r="J159" i="4" s="1"/>
  <c r="P160" i="1"/>
  <c r="F160" i="1" s="1"/>
  <c r="C160" i="4" s="1"/>
  <c r="V161" i="1"/>
  <c r="AB261" i="1"/>
  <c r="W261" i="1"/>
  <c r="G260" i="1"/>
  <c r="J260" i="1" s="1"/>
  <c r="I157" i="4" a="1"/>
  <c r="I157" i="4" s="1"/>
  <c r="G157" i="4"/>
  <c r="N161" i="1"/>
  <c r="AD268" i="1"/>
  <c r="H162" i="1"/>
  <c r="X163" i="1" s="1"/>
  <c r="K161" i="1"/>
  <c r="I162" i="1"/>
  <c r="Z163" i="1" s="1"/>
  <c r="L161" i="1"/>
  <c r="Y163" i="1" l="1"/>
  <c r="Q163" i="1" s="1"/>
  <c r="S175" i="1"/>
  <c r="E175" i="4"/>
  <c r="F175" i="4"/>
  <c r="AB262" i="1"/>
  <c r="W262" i="1"/>
  <c r="G261" i="1"/>
  <c r="J261" i="1" s="1"/>
  <c r="P161" i="1"/>
  <c r="F161" i="1" s="1"/>
  <c r="C161" i="4" s="1"/>
  <c r="V162" i="1"/>
  <c r="H160" i="4"/>
  <c r="J160" i="4" a="1"/>
  <c r="J160" i="4" s="1"/>
  <c r="I158" i="4" a="1"/>
  <c r="I158" i="4" s="1"/>
  <c r="G158" i="4"/>
  <c r="M160" i="1"/>
  <c r="E159" i="1"/>
  <c r="B159" i="4" s="1"/>
  <c r="O163" i="1"/>
  <c r="O164" i="1" s="1"/>
  <c r="AA163" i="1"/>
  <c r="N162" i="1"/>
  <c r="AD269" i="1"/>
  <c r="I163" i="1"/>
  <c r="Z164" i="1" s="1"/>
  <c r="L162" i="1"/>
  <c r="H163" i="1"/>
  <c r="X164" i="1" s="1"/>
  <c r="K162" i="1"/>
  <c r="AA164" i="1" l="1"/>
  <c r="S176" i="1"/>
  <c r="E176" i="4"/>
  <c r="F176" i="4"/>
  <c r="P162" i="1"/>
  <c r="F162" i="1" s="1"/>
  <c r="C162" i="4" s="1"/>
  <c r="V163" i="1"/>
  <c r="G159" i="4"/>
  <c r="I159" i="4" a="1"/>
  <c r="I159" i="4" s="1"/>
  <c r="H161" i="4"/>
  <c r="J161" i="4" a="1"/>
  <c r="J161" i="4" s="1"/>
  <c r="M161" i="1"/>
  <c r="E160" i="1"/>
  <c r="B160" i="4" s="1"/>
  <c r="AB263" i="1"/>
  <c r="W263" i="1"/>
  <c r="G262" i="1"/>
  <c r="J262" i="1" s="1"/>
  <c r="R163" i="1"/>
  <c r="R164" i="1"/>
  <c r="Y164" i="1"/>
  <c r="N163" i="1"/>
  <c r="AD270" i="1"/>
  <c r="H164" i="1"/>
  <c r="X165" i="1" s="1"/>
  <c r="K163" i="1"/>
  <c r="L163" i="1"/>
  <c r="I164" i="1"/>
  <c r="Z165" i="1" s="1"/>
  <c r="Y165" i="1" l="1"/>
  <c r="S177" i="1"/>
  <c r="F177" i="4"/>
  <c r="E177" i="4"/>
  <c r="I160" i="4" a="1"/>
  <c r="I160" i="4" s="1"/>
  <c r="G160" i="4"/>
  <c r="M162" i="1"/>
  <c r="E161" i="1"/>
  <c r="B161" i="4" s="1"/>
  <c r="P163" i="1"/>
  <c r="F163" i="1" s="1"/>
  <c r="C163" i="4" s="1"/>
  <c r="V164" i="1"/>
  <c r="AB264" i="1"/>
  <c r="G263" i="1"/>
  <c r="J263" i="1" s="1"/>
  <c r="W264" i="1"/>
  <c r="H162" i="4"/>
  <c r="J162" i="4" a="1"/>
  <c r="J162" i="4" s="1"/>
  <c r="O165" i="1"/>
  <c r="AA165" i="1"/>
  <c r="N164" i="1"/>
  <c r="Q164" i="1"/>
  <c r="Q165" i="1"/>
  <c r="AD271" i="1"/>
  <c r="I165" i="1"/>
  <c r="Z166" i="1" s="1"/>
  <c r="L164" i="1"/>
  <c r="H165" i="1"/>
  <c r="X166" i="1" s="1"/>
  <c r="K164" i="1"/>
  <c r="S178" i="1" l="1"/>
  <c r="E178" i="4"/>
  <c r="F178" i="4"/>
  <c r="AB265" i="1"/>
  <c r="G264" i="1"/>
  <c r="J264" i="1" s="1"/>
  <c r="W265" i="1"/>
  <c r="P164" i="1"/>
  <c r="F164" i="1" s="1"/>
  <c r="C164" i="4" s="1"/>
  <c r="V165" i="1"/>
  <c r="H163" i="4"/>
  <c r="J163" i="4" a="1"/>
  <c r="J163" i="4" s="1"/>
  <c r="G161" i="4"/>
  <c r="I161" i="4" a="1"/>
  <c r="I161" i="4" s="1"/>
  <c r="M163" i="1"/>
  <c r="E162" i="1"/>
  <c r="B162" i="4" s="1"/>
  <c r="O166" i="1"/>
  <c r="AA166" i="1"/>
  <c r="AA167" i="1" s="1"/>
  <c r="R165" i="1"/>
  <c r="Y166" i="1"/>
  <c r="N165" i="1"/>
  <c r="AD272" i="1"/>
  <c r="H166" i="1"/>
  <c r="X167" i="1" s="1"/>
  <c r="K165" i="1"/>
  <c r="I166" i="1"/>
  <c r="Z167" i="1" s="1"/>
  <c r="L165" i="1"/>
  <c r="S179" i="1" l="1"/>
  <c r="E179" i="4"/>
  <c r="F179" i="4"/>
  <c r="H164" i="4"/>
  <c r="J164" i="4" a="1"/>
  <c r="J164" i="4" s="1"/>
  <c r="P165" i="1"/>
  <c r="F165" i="1" s="1"/>
  <c r="C165" i="4" s="1"/>
  <c r="V166" i="1"/>
  <c r="M164" i="1"/>
  <c r="E163" i="1"/>
  <c r="B163" i="4" s="1"/>
  <c r="G162" i="4"/>
  <c r="I162" i="4" a="1"/>
  <c r="I162" i="4" s="1"/>
  <c r="Y167" i="1"/>
  <c r="Q167" i="1" s="1"/>
  <c r="AB266" i="1"/>
  <c r="G265" i="1"/>
  <c r="J265" i="1" s="1"/>
  <c r="W266" i="1"/>
  <c r="R167" i="1"/>
  <c r="O167" i="1"/>
  <c r="R166" i="1"/>
  <c r="N166" i="1"/>
  <c r="Q166" i="1"/>
  <c r="AD273" i="1"/>
  <c r="I167" i="1"/>
  <c r="Z168" i="1" s="1"/>
  <c r="L166" i="1"/>
  <c r="H167" i="1"/>
  <c r="X168" i="1" s="1"/>
  <c r="K166" i="1"/>
  <c r="O168" i="1" l="1"/>
  <c r="S180" i="1"/>
  <c r="E180" i="4"/>
  <c r="F180" i="4"/>
  <c r="H165" i="4"/>
  <c r="J165" i="4" a="1"/>
  <c r="J165" i="4" s="1"/>
  <c r="I163" i="4" a="1"/>
  <c r="I163" i="4" s="1"/>
  <c r="G163" i="4"/>
  <c r="M165" i="1"/>
  <c r="E164" i="1"/>
  <c r="B164" i="4" s="1"/>
  <c r="P166" i="1"/>
  <c r="F166" i="1" s="1"/>
  <c r="C166" i="4" s="1"/>
  <c r="V167" i="1"/>
  <c r="AB267" i="1"/>
  <c r="W267" i="1"/>
  <c r="G266" i="1"/>
  <c r="J266" i="1" s="1"/>
  <c r="AA168" i="1"/>
  <c r="AA169" i="1" s="1"/>
  <c r="Y168" i="1"/>
  <c r="Q168" i="1" s="1"/>
  <c r="N167" i="1"/>
  <c r="AD274" i="1"/>
  <c r="H168" i="1"/>
  <c r="X169" i="1" s="1"/>
  <c r="K167" i="1"/>
  <c r="I168" i="1"/>
  <c r="Z169" i="1" s="1"/>
  <c r="L167" i="1"/>
  <c r="S181" i="1" l="1"/>
  <c r="F181" i="4"/>
  <c r="E181" i="4"/>
  <c r="H166" i="4"/>
  <c r="J166" i="4" a="1"/>
  <c r="J166" i="4" s="1"/>
  <c r="G164" i="4"/>
  <c r="I164" i="4" a="1"/>
  <c r="I164" i="4" s="1"/>
  <c r="M166" i="1"/>
  <c r="E165" i="1"/>
  <c r="B165" i="4" s="1"/>
  <c r="AB268" i="1"/>
  <c r="G267" i="1"/>
  <c r="J267" i="1" s="1"/>
  <c r="W268" i="1"/>
  <c r="P167" i="1"/>
  <c r="F167" i="1" s="1"/>
  <c r="C167" i="4" s="1"/>
  <c r="V168" i="1"/>
  <c r="R168" i="1"/>
  <c r="AA170" i="1"/>
  <c r="R169" i="1"/>
  <c r="O169" i="1"/>
  <c r="N168" i="1"/>
  <c r="Y169" i="1"/>
  <c r="AD275" i="1"/>
  <c r="I169" i="1"/>
  <c r="Z170" i="1" s="1"/>
  <c r="L168" i="1"/>
  <c r="H169" i="1"/>
  <c r="X170" i="1" s="1"/>
  <c r="K168" i="1"/>
  <c r="O170" i="1" l="1"/>
  <c r="S182" i="1"/>
  <c r="E182" i="4"/>
  <c r="F182" i="4"/>
  <c r="AB269" i="1"/>
  <c r="W269" i="1"/>
  <c r="G268" i="1"/>
  <c r="J268" i="1" s="1"/>
  <c r="G165" i="4"/>
  <c r="I165" i="4" a="1"/>
  <c r="I165" i="4" s="1"/>
  <c r="M167" i="1"/>
  <c r="E166" i="1"/>
  <c r="B166" i="4" s="1"/>
  <c r="P168" i="1"/>
  <c r="F168" i="1" s="1"/>
  <c r="C168" i="4" s="1"/>
  <c r="V169" i="1"/>
  <c r="Y170" i="1"/>
  <c r="Q170" i="1" s="1"/>
  <c r="H167" i="4"/>
  <c r="J167" i="4" a="1"/>
  <c r="J167" i="4" s="1"/>
  <c r="R170" i="1"/>
  <c r="Q169" i="1"/>
  <c r="N169" i="1"/>
  <c r="AD276" i="1"/>
  <c r="H170" i="1"/>
  <c r="X171" i="1" s="1"/>
  <c r="K169" i="1"/>
  <c r="I170" i="1"/>
  <c r="Z171" i="1" s="1"/>
  <c r="L169" i="1"/>
  <c r="S183" i="1" l="1"/>
  <c r="E183" i="4"/>
  <c r="F183" i="4"/>
  <c r="M168" i="1"/>
  <c r="E167" i="1"/>
  <c r="B167" i="4" s="1"/>
  <c r="H168" i="4"/>
  <c r="J168" i="4" a="1"/>
  <c r="J168" i="4" s="1"/>
  <c r="P169" i="1"/>
  <c r="F169" i="1" s="1"/>
  <c r="C169" i="4" s="1"/>
  <c r="V170" i="1"/>
  <c r="G166" i="4"/>
  <c r="I166" i="4" a="1"/>
  <c r="I166" i="4" s="1"/>
  <c r="AB270" i="1"/>
  <c r="G269" i="1"/>
  <c r="J269" i="1" s="1"/>
  <c r="W270" i="1"/>
  <c r="O171" i="1"/>
  <c r="AA171" i="1"/>
  <c r="N170" i="1"/>
  <c r="Y171" i="1"/>
  <c r="AD277" i="1"/>
  <c r="I171" i="1"/>
  <c r="Z172" i="1" s="1"/>
  <c r="L170" i="1"/>
  <c r="H171" i="1"/>
  <c r="X172" i="1" s="1"/>
  <c r="K170" i="1"/>
  <c r="S184" i="1" l="1"/>
  <c r="E184" i="4"/>
  <c r="F184" i="4"/>
  <c r="H169" i="4"/>
  <c r="J169" i="4" a="1"/>
  <c r="J169" i="4" s="1"/>
  <c r="P170" i="1"/>
  <c r="F170" i="1" s="1"/>
  <c r="C170" i="4" s="1"/>
  <c r="V171" i="1"/>
  <c r="Y172" i="1"/>
  <c r="Q172" i="1" s="1"/>
  <c r="AB271" i="1"/>
  <c r="G270" i="1"/>
  <c r="J270" i="1" s="1"/>
  <c r="W271" i="1"/>
  <c r="G167" i="4"/>
  <c r="I167" i="4" a="1"/>
  <c r="I167" i="4" s="1"/>
  <c r="M169" i="1"/>
  <c r="E168" i="1"/>
  <c r="B168" i="4" s="1"/>
  <c r="AA172" i="1"/>
  <c r="R172" i="1" s="1"/>
  <c r="R171" i="1"/>
  <c r="O172" i="1"/>
  <c r="Q171" i="1"/>
  <c r="N171" i="1"/>
  <c r="AD278" i="1"/>
  <c r="H172" i="1"/>
  <c r="X173" i="1" s="1"/>
  <c r="K171" i="1"/>
  <c r="L171" i="1"/>
  <c r="I172" i="1"/>
  <c r="Z173" i="1" s="1"/>
  <c r="S185" i="1" l="1"/>
  <c r="F185" i="4"/>
  <c r="E185" i="4"/>
  <c r="AB272" i="1"/>
  <c r="W272" i="1"/>
  <c r="G271" i="1"/>
  <c r="J271" i="1" s="1"/>
  <c r="G168" i="4"/>
  <c r="I168" i="4" a="1"/>
  <c r="I168" i="4" s="1"/>
  <c r="P171" i="1"/>
  <c r="F171" i="1" s="1"/>
  <c r="C171" i="4" s="1"/>
  <c r="V172" i="1"/>
  <c r="H170" i="4"/>
  <c r="J170" i="4" a="1"/>
  <c r="J170" i="4" s="1"/>
  <c r="M170" i="1"/>
  <c r="E169" i="1"/>
  <c r="B169" i="4" s="1"/>
  <c r="O173" i="1"/>
  <c r="AA173" i="1"/>
  <c r="AA174" i="1" s="1"/>
  <c r="N172" i="1"/>
  <c r="Y173" i="1"/>
  <c r="AD279" i="1"/>
  <c r="I173" i="1"/>
  <c r="Z174" i="1" s="1"/>
  <c r="L172" i="1"/>
  <c r="H173" i="1"/>
  <c r="X174" i="1" s="1"/>
  <c r="K172" i="1"/>
  <c r="Y174" i="1" l="1"/>
  <c r="S186" i="1"/>
  <c r="E186" i="4"/>
  <c r="F186" i="4"/>
  <c r="H171" i="4"/>
  <c r="J171" i="4" a="1"/>
  <c r="J171" i="4" s="1"/>
  <c r="G169" i="4"/>
  <c r="I169" i="4" a="1"/>
  <c r="I169" i="4" s="1"/>
  <c r="M171" i="1"/>
  <c r="E170" i="1"/>
  <c r="B170" i="4" s="1"/>
  <c r="AB273" i="1"/>
  <c r="W273" i="1"/>
  <c r="G272" i="1"/>
  <c r="J272" i="1" s="1"/>
  <c r="P172" i="1"/>
  <c r="F172" i="1" s="1"/>
  <c r="C172" i="4" s="1"/>
  <c r="V173" i="1"/>
  <c r="R173" i="1"/>
  <c r="R174" i="1"/>
  <c r="O174" i="1"/>
  <c r="Q173" i="1"/>
  <c r="Q174" i="1"/>
  <c r="N173" i="1"/>
  <c r="AD280" i="1"/>
  <c r="H174" i="1"/>
  <c r="X175" i="1" s="1"/>
  <c r="K173" i="1"/>
  <c r="I174" i="1"/>
  <c r="Z175" i="1" s="1"/>
  <c r="L173" i="1"/>
  <c r="O175" i="1" l="1"/>
  <c r="S187" i="1"/>
  <c r="E187" i="4"/>
  <c r="F187" i="4"/>
  <c r="AB274" i="1"/>
  <c r="W274" i="1"/>
  <c r="G273" i="1"/>
  <c r="J273" i="1" s="1"/>
  <c r="I170" i="4" a="1"/>
  <c r="I170" i="4" s="1"/>
  <c r="G170" i="4"/>
  <c r="M172" i="1"/>
  <c r="E171" i="1"/>
  <c r="B171" i="4" s="1"/>
  <c r="P173" i="1"/>
  <c r="F173" i="1" s="1"/>
  <c r="C173" i="4" s="1"/>
  <c r="V174" i="1"/>
  <c r="H172" i="4"/>
  <c r="J172" i="4" a="1"/>
  <c r="J172" i="4" s="1"/>
  <c r="AA175" i="1"/>
  <c r="AA176" i="1" s="1"/>
  <c r="N174" i="1"/>
  <c r="Y175" i="1"/>
  <c r="AD281" i="1"/>
  <c r="I175" i="1"/>
  <c r="Z176" i="1" s="1"/>
  <c r="L174" i="1"/>
  <c r="H175" i="1"/>
  <c r="X176" i="1" s="1"/>
  <c r="K174" i="1"/>
  <c r="S188" i="1" l="1"/>
  <c r="E188" i="4"/>
  <c r="F188" i="4"/>
  <c r="G171" i="4"/>
  <c r="I171" i="4" a="1"/>
  <c r="I171" i="4" s="1"/>
  <c r="M173" i="1"/>
  <c r="E172" i="1"/>
  <c r="B172" i="4" s="1"/>
  <c r="J173" i="4" a="1"/>
  <c r="J173" i="4" s="1"/>
  <c r="H173" i="4"/>
  <c r="P174" i="1"/>
  <c r="F174" i="1" s="1"/>
  <c r="C174" i="4" s="1"/>
  <c r="V175" i="1"/>
  <c r="Y176" i="1"/>
  <c r="Q176" i="1" s="1"/>
  <c r="R176" i="1"/>
  <c r="AB275" i="1"/>
  <c r="G274" i="1"/>
  <c r="J274" i="1" s="1"/>
  <c r="W275" i="1"/>
  <c r="R175" i="1"/>
  <c r="O176" i="1"/>
  <c r="Q175" i="1"/>
  <c r="N175" i="1"/>
  <c r="AD282" i="1"/>
  <c r="H176" i="1"/>
  <c r="X177" i="1" s="1"/>
  <c r="K175" i="1"/>
  <c r="I176" i="1"/>
  <c r="Z177" i="1" s="1"/>
  <c r="L175" i="1"/>
  <c r="S189" i="1" l="1"/>
  <c r="F189" i="4"/>
  <c r="E189" i="4"/>
  <c r="J174" i="4" a="1"/>
  <c r="J174" i="4" s="1"/>
  <c r="H174" i="4"/>
  <c r="AB276" i="1"/>
  <c r="G275" i="1"/>
  <c r="J275" i="1" s="1"/>
  <c r="W276" i="1"/>
  <c r="G172" i="4"/>
  <c r="I172" i="4" a="1"/>
  <c r="I172" i="4" s="1"/>
  <c r="M174" i="1"/>
  <c r="E173" i="1"/>
  <c r="B173" i="4" s="1"/>
  <c r="O177" i="1"/>
  <c r="P175" i="1"/>
  <c r="F175" i="1" s="1"/>
  <c r="C175" i="4" s="1"/>
  <c r="V176" i="1"/>
  <c r="AA177" i="1"/>
  <c r="AA178" i="1" s="1"/>
  <c r="N176" i="1"/>
  <c r="Y177" i="1"/>
  <c r="AD283" i="1"/>
  <c r="I177" i="1"/>
  <c r="Z178" i="1" s="1"/>
  <c r="L176" i="1"/>
  <c r="H177" i="1"/>
  <c r="X178" i="1" s="1"/>
  <c r="K176" i="1"/>
  <c r="Y178" i="1" l="1"/>
  <c r="S190" i="1"/>
  <c r="E190" i="4"/>
  <c r="F190" i="4"/>
  <c r="J175" i="4" a="1"/>
  <c r="J175" i="4" s="1"/>
  <c r="H175" i="4"/>
  <c r="P176" i="1"/>
  <c r="F176" i="1" s="1"/>
  <c r="C176" i="4" s="1"/>
  <c r="V177" i="1"/>
  <c r="I173" i="4" a="1"/>
  <c r="I173" i="4" s="1"/>
  <c r="G173" i="4"/>
  <c r="AB277" i="1"/>
  <c r="W277" i="1"/>
  <c r="G276" i="1"/>
  <c r="J276" i="1" s="1"/>
  <c r="M175" i="1"/>
  <c r="E174" i="1"/>
  <c r="B174" i="4" s="1"/>
  <c r="R178" i="1"/>
  <c r="O178" i="1"/>
  <c r="R177" i="1"/>
  <c r="Q178" i="1"/>
  <c r="Q177" i="1"/>
  <c r="N177" i="1"/>
  <c r="AD284" i="1"/>
  <c r="H178" i="1"/>
  <c r="X179" i="1" s="1"/>
  <c r="K177" i="1"/>
  <c r="I178" i="1"/>
  <c r="Z179" i="1" s="1"/>
  <c r="L177" i="1"/>
  <c r="S191" i="1" l="1"/>
  <c r="E191" i="4"/>
  <c r="F191" i="4"/>
  <c r="O179" i="1"/>
  <c r="AB278" i="1"/>
  <c r="G277" i="1"/>
  <c r="J277" i="1" s="1"/>
  <c r="W278" i="1"/>
  <c r="P177" i="1"/>
  <c r="F177" i="1" s="1"/>
  <c r="C177" i="4" s="1"/>
  <c r="V178" i="1"/>
  <c r="G174" i="4"/>
  <c r="I174" i="4" a="1"/>
  <c r="I174" i="4" s="1"/>
  <c r="M176" i="1"/>
  <c r="E175" i="1"/>
  <c r="B175" i="4" s="1"/>
  <c r="H176" i="4"/>
  <c r="J176" i="4" a="1"/>
  <c r="J176" i="4" s="1"/>
  <c r="AA179" i="1"/>
  <c r="AA180" i="1" s="1"/>
  <c r="N178" i="1"/>
  <c r="Y179" i="1"/>
  <c r="AD285" i="1"/>
  <c r="I179" i="1"/>
  <c r="Z180" i="1" s="1"/>
  <c r="L178" i="1"/>
  <c r="H179" i="1"/>
  <c r="X180" i="1" s="1"/>
  <c r="K178" i="1"/>
  <c r="S192" i="1" l="1"/>
  <c r="E192" i="4"/>
  <c r="F192" i="4"/>
  <c r="H177" i="4"/>
  <c r="J177" i="4" a="1"/>
  <c r="J177" i="4" s="1"/>
  <c r="P178" i="1"/>
  <c r="F178" i="1" s="1"/>
  <c r="C178" i="4" s="1"/>
  <c r="V179" i="1"/>
  <c r="G175" i="4"/>
  <c r="I175" i="4" a="1"/>
  <c r="I175" i="4" s="1"/>
  <c r="R180" i="1"/>
  <c r="M177" i="1"/>
  <c r="E176" i="1"/>
  <c r="B176" i="4" s="1"/>
  <c r="AB279" i="1"/>
  <c r="G278" i="1"/>
  <c r="J278" i="1" s="1"/>
  <c r="W279" i="1"/>
  <c r="Y180" i="1"/>
  <c r="Q180" i="1" s="1"/>
  <c r="R179" i="1"/>
  <c r="O180" i="1"/>
  <c r="Q179" i="1"/>
  <c r="N179" i="1"/>
  <c r="AD286" i="1"/>
  <c r="H180" i="1"/>
  <c r="X181" i="1" s="1"/>
  <c r="K179" i="1"/>
  <c r="L179" i="1"/>
  <c r="I180" i="1"/>
  <c r="Z181" i="1" s="1"/>
  <c r="S193" i="1" l="1"/>
  <c r="F193" i="4"/>
  <c r="E193" i="4"/>
  <c r="M178" i="1"/>
  <c r="E177" i="1"/>
  <c r="B177" i="4" s="1"/>
  <c r="O181" i="1"/>
  <c r="P179" i="1"/>
  <c r="F179" i="1" s="1"/>
  <c r="C179" i="4" s="1"/>
  <c r="V180" i="1"/>
  <c r="J178" i="4" a="1"/>
  <c r="J178" i="4" s="1"/>
  <c r="H178" i="4"/>
  <c r="AB280" i="1"/>
  <c r="G279" i="1"/>
  <c r="J279" i="1" s="1"/>
  <c r="W280" i="1"/>
  <c r="G176" i="4"/>
  <c r="I176" i="4" a="1"/>
  <c r="I176" i="4" s="1"/>
  <c r="AA181" i="1"/>
  <c r="AA182" i="1" s="1"/>
  <c r="N180" i="1"/>
  <c r="Y181" i="1"/>
  <c r="AD287" i="1"/>
  <c r="I181" i="1"/>
  <c r="Z182" i="1" s="1"/>
  <c r="L180" i="1"/>
  <c r="H181" i="1"/>
  <c r="X182" i="1" s="1"/>
  <c r="K180" i="1"/>
  <c r="Y182" i="1" l="1"/>
  <c r="S194" i="1"/>
  <c r="E194" i="4"/>
  <c r="F194" i="4"/>
  <c r="P180" i="1"/>
  <c r="F180" i="1" s="1"/>
  <c r="C180" i="4" s="1"/>
  <c r="V181" i="1"/>
  <c r="H179" i="4"/>
  <c r="J179" i="4" a="1"/>
  <c r="J179" i="4" s="1"/>
  <c r="G177" i="4"/>
  <c r="I177" i="4" a="1"/>
  <c r="I177" i="4" s="1"/>
  <c r="M179" i="1"/>
  <c r="E178" i="1"/>
  <c r="B178" i="4" s="1"/>
  <c r="R182" i="1"/>
  <c r="AB281" i="1"/>
  <c r="W281" i="1"/>
  <c r="G280" i="1"/>
  <c r="J280" i="1" s="1"/>
  <c r="R181" i="1"/>
  <c r="O182" i="1"/>
  <c r="O183" i="1" s="1"/>
  <c r="Q181" i="1"/>
  <c r="Q182" i="1"/>
  <c r="N181" i="1"/>
  <c r="AD288" i="1"/>
  <c r="H182" i="1"/>
  <c r="X183" i="1" s="1"/>
  <c r="K181" i="1"/>
  <c r="I182" i="1"/>
  <c r="Z183" i="1" s="1"/>
  <c r="L181" i="1"/>
  <c r="S195" i="1" l="1"/>
  <c r="E195" i="4"/>
  <c r="F195" i="4"/>
  <c r="G178" i="4"/>
  <c r="I178" i="4" a="1"/>
  <c r="I178" i="4" s="1"/>
  <c r="M180" i="1"/>
  <c r="E179" i="1"/>
  <c r="B179" i="4" s="1"/>
  <c r="P181" i="1"/>
  <c r="F181" i="1" s="1"/>
  <c r="C181" i="4" s="1"/>
  <c r="V182" i="1"/>
  <c r="AB282" i="1"/>
  <c r="G281" i="1"/>
  <c r="J281" i="1" s="1"/>
  <c r="W282" i="1"/>
  <c r="H180" i="4"/>
  <c r="J180" i="4" a="1"/>
  <c r="J180" i="4" s="1"/>
  <c r="AA183" i="1"/>
  <c r="R183" i="1" s="1"/>
  <c r="N182" i="1"/>
  <c r="Y183" i="1"/>
  <c r="Y184" i="1" s="1"/>
  <c r="AD289" i="1"/>
  <c r="I183" i="1"/>
  <c r="Z184" i="1" s="1"/>
  <c r="L182" i="1"/>
  <c r="H183" i="1"/>
  <c r="X184" i="1" s="1"/>
  <c r="K182" i="1"/>
  <c r="S196" i="1" l="1"/>
  <c r="E196" i="4"/>
  <c r="F196" i="4"/>
  <c r="H181" i="4"/>
  <c r="J181" i="4" a="1"/>
  <c r="J181" i="4" s="1"/>
  <c r="AB283" i="1"/>
  <c r="W283" i="1"/>
  <c r="G282" i="1"/>
  <c r="J282" i="1" s="1"/>
  <c r="P182" i="1"/>
  <c r="F182" i="1" s="1"/>
  <c r="C182" i="4" s="1"/>
  <c r="V183" i="1"/>
  <c r="G179" i="4"/>
  <c r="I179" i="4" a="1"/>
  <c r="I179" i="4" s="1"/>
  <c r="M181" i="1"/>
  <c r="E180" i="1"/>
  <c r="B180" i="4" s="1"/>
  <c r="AA184" i="1"/>
  <c r="AA185" i="1" s="1"/>
  <c r="O184" i="1"/>
  <c r="O185" i="1" s="1"/>
  <c r="Q184" i="1"/>
  <c r="Q183" i="1"/>
  <c r="N183" i="1"/>
  <c r="AD290" i="1"/>
  <c r="H184" i="1"/>
  <c r="X185" i="1" s="1"/>
  <c r="K183" i="1"/>
  <c r="I184" i="1"/>
  <c r="Z185" i="1" s="1"/>
  <c r="L183" i="1"/>
  <c r="S197" i="1" l="1"/>
  <c r="F197" i="4"/>
  <c r="E197" i="4"/>
  <c r="P183" i="1"/>
  <c r="V184" i="1"/>
  <c r="H182" i="4"/>
  <c r="J182" i="4" a="1"/>
  <c r="J182" i="4" s="1"/>
  <c r="R185" i="1"/>
  <c r="M182" i="1"/>
  <c r="E181" i="1"/>
  <c r="B181" i="4" s="1"/>
  <c r="AB284" i="1"/>
  <c r="W284" i="1"/>
  <c r="G283" i="1"/>
  <c r="J283" i="1" s="1"/>
  <c r="G180" i="4"/>
  <c r="I180" i="4" a="1"/>
  <c r="I180" i="4" s="1"/>
  <c r="F183" i="1"/>
  <c r="C183" i="4" s="1"/>
  <c r="R184" i="1"/>
  <c r="N184" i="1"/>
  <c r="Y185" i="1"/>
  <c r="AD291" i="1"/>
  <c r="I185" i="1"/>
  <c r="Z186" i="1" s="1"/>
  <c r="L184" i="1"/>
  <c r="H185" i="1"/>
  <c r="X186" i="1" s="1"/>
  <c r="K184" i="1"/>
  <c r="Y186" i="1" l="1"/>
  <c r="S198" i="1"/>
  <c r="E198" i="4"/>
  <c r="F198" i="4"/>
  <c r="AB285" i="1"/>
  <c r="W285" i="1"/>
  <c r="G284" i="1"/>
  <c r="J284" i="1" s="1"/>
  <c r="G181" i="4"/>
  <c r="I181" i="4" a="1"/>
  <c r="I181" i="4" s="1"/>
  <c r="M183" i="1"/>
  <c r="E182" i="1"/>
  <c r="B182" i="4" s="1"/>
  <c r="J183" i="4" a="1"/>
  <c r="J183" i="4" s="1"/>
  <c r="H183" i="4"/>
  <c r="P184" i="1"/>
  <c r="F184" i="1" s="1"/>
  <c r="C184" i="4" s="1"/>
  <c r="V185" i="1"/>
  <c r="AA186" i="1"/>
  <c r="R186" i="1" s="1"/>
  <c r="O186" i="1"/>
  <c r="Q185" i="1"/>
  <c r="Q186" i="1"/>
  <c r="N185" i="1"/>
  <c r="AD292" i="1"/>
  <c r="H186" i="1"/>
  <c r="X187" i="1" s="1"/>
  <c r="K185" i="1"/>
  <c r="I186" i="1"/>
  <c r="Z187" i="1" s="1"/>
  <c r="L185" i="1"/>
  <c r="S199" i="1" l="1"/>
  <c r="E199" i="4"/>
  <c r="F199" i="4"/>
  <c r="H184" i="4"/>
  <c r="J184" i="4" a="1"/>
  <c r="J184" i="4" s="1"/>
  <c r="M184" i="1"/>
  <c r="E183" i="1"/>
  <c r="B183" i="4" s="1"/>
  <c r="P185" i="1"/>
  <c r="F185" i="1" s="1"/>
  <c r="C185" i="4" s="1"/>
  <c r="V186" i="1"/>
  <c r="G182" i="4"/>
  <c r="I182" i="4" a="1"/>
  <c r="I182" i="4" s="1"/>
  <c r="AB286" i="1"/>
  <c r="G285" i="1"/>
  <c r="J285" i="1" s="1"/>
  <c r="W286" i="1"/>
  <c r="O187" i="1"/>
  <c r="AA187" i="1"/>
  <c r="N186" i="1"/>
  <c r="Y187" i="1"/>
  <c r="AD293" i="1"/>
  <c r="I187" i="1"/>
  <c r="Z188" i="1" s="1"/>
  <c r="L186" i="1"/>
  <c r="H187" i="1"/>
  <c r="X188" i="1" s="1"/>
  <c r="K186" i="1"/>
  <c r="S200" i="1" l="1"/>
  <c r="E200" i="4"/>
  <c r="F200" i="4"/>
  <c r="H185" i="4"/>
  <c r="J185" i="4" a="1"/>
  <c r="J185" i="4" s="1"/>
  <c r="P186" i="1"/>
  <c r="F186" i="1" s="1"/>
  <c r="C186" i="4" s="1"/>
  <c r="V187" i="1"/>
  <c r="G183" i="4"/>
  <c r="I183" i="4" a="1"/>
  <c r="I183" i="4" s="1"/>
  <c r="M185" i="1"/>
  <c r="E184" i="1"/>
  <c r="B184" i="4" s="1"/>
  <c r="Y188" i="1"/>
  <c r="Q188" i="1" s="1"/>
  <c r="AB287" i="1"/>
  <c r="W287" i="1"/>
  <c r="G286" i="1"/>
  <c r="J286" i="1" s="1"/>
  <c r="AA188" i="1"/>
  <c r="R187" i="1"/>
  <c r="O188" i="1"/>
  <c r="Q187" i="1"/>
  <c r="N187" i="1"/>
  <c r="AD294" i="1"/>
  <c r="H188" i="1"/>
  <c r="X189" i="1" s="1"/>
  <c r="K187" i="1"/>
  <c r="L187" i="1"/>
  <c r="I188" i="1"/>
  <c r="Z189" i="1" s="1"/>
  <c r="S201" i="1" l="1"/>
  <c r="F201" i="4"/>
  <c r="E201" i="4"/>
  <c r="AA189" i="1"/>
  <c r="R189" i="1" s="1"/>
  <c r="G184" i="4"/>
  <c r="I184" i="4" a="1"/>
  <c r="I184" i="4" s="1"/>
  <c r="M186" i="1"/>
  <c r="E185" i="1"/>
  <c r="B185" i="4" s="1"/>
  <c r="P187" i="1"/>
  <c r="F187" i="1" s="1"/>
  <c r="C187" i="4" s="1"/>
  <c r="V188" i="1"/>
  <c r="H186" i="4"/>
  <c r="J186" i="4" a="1"/>
  <c r="J186" i="4" s="1"/>
  <c r="AB288" i="1"/>
  <c r="G287" i="1"/>
  <c r="J287" i="1" s="1"/>
  <c r="W288" i="1"/>
  <c r="O189" i="1"/>
  <c r="R188" i="1"/>
  <c r="N188" i="1"/>
  <c r="Y189" i="1"/>
  <c r="AD295" i="1"/>
  <c r="I189" i="1"/>
  <c r="Z190" i="1" s="1"/>
  <c r="L188" i="1"/>
  <c r="H189" i="1"/>
  <c r="X190" i="1" s="1"/>
  <c r="K188" i="1"/>
  <c r="S202" i="1" l="1"/>
  <c r="E202" i="4"/>
  <c r="F202" i="4"/>
  <c r="Y190" i="1"/>
  <c r="Q190" i="1" s="1"/>
  <c r="H187" i="4"/>
  <c r="J187" i="4" a="1"/>
  <c r="J187" i="4" s="1"/>
  <c r="P188" i="1"/>
  <c r="F188" i="1" s="1"/>
  <c r="C188" i="4" s="1"/>
  <c r="V189" i="1"/>
  <c r="G185" i="4"/>
  <c r="I185" i="4" a="1"/>
  <c r="I185" i="4" s="1"/>
  <c r="M187" i="1"/>
  <c r="E186" i="1"/>
  <c r="B186" i="4" s="1"/>
  <c r="AB289" i="1"/>
  <c r="W289" i="1"/>
  <c r="G288" i="1"/>
  <c r="J288" i="1" s="1"/>
  <c r="O190" i="1"/>
  <c r="AA190" i="1"/>
  <c r="R190" i="1" s="1"/>
  <c r="Q189" i="1"/>
  <c r="N189" i="1"/>
  <c r="AD296" i="1"/>
  <c r="H190" i="1"/>
  <c r="X191" i="1" s="1"/>
  <c r="K189" i="1"/>
  <c r="I190" i="1"/>
  <c r="Z191" i="1" s="1"/>
  <c r="L189" i="1"/>
  <c r="S203" i="1" l="1"/>
  <c r="E203" i="4"/>
  <c r="F203" i="4"/>
  <c r="H188" i="4"/>
  <c r="J188" i="4" a="1"/>
  <c r="J188" i="4" s="1"/>
  <c r="M188" i="1"/>
  <c r="E187" i="1"/>
  <c r="B187" i="4" s="1"/>
  <c r="P189" i="1"/>
  <c r="F189" i="1" s="1"/>
  <c r="C189" i="4" s="1"/>
  <c r="V190" i="1"/>
  <c r="AB290" i="1"/>
  <c r="G289" i="1"/>
  <c r="J289" i="1" s="1"/>
  <c r="W290" i="1"/>
  <c r="G186" i="4"/>
  <c r="I186" i="4" a="1"/>
  <c r="I186" i="4" s="1"/>
  <c r="AA191" i="1"/>
  <c r="R191" i="1" s="1"/>
  <c r="O191" i="1"/>
  <c r="N190" i="1"/>
  <c r="Y191" i="1"/>
  <c r="AD297" i="1"/>
  <c r="I191" i="1"/>
  <c r="Z192" i="1" s="1"/>
  <c r="L190" i="1"/>
  <c r="H191" i="1"/>
  <c r="X192" i="1" s="1"/>
  <c r="K190" i="1"/>
  <c r="S204" i="1" l="1"/>
  <c r="E204" i="4"/>
  <c r="F204" i="4"/>
  <c r="O192" i="1"/>
  <c r="AB291" i="1"/>
  <c r="G290" i="1"/>
  <c r="J290" i="1" s="1"/>
  <c r="W291" i="1"/>
  <c r="P190" i="1"/>
  <c r="F190" i="1" s="1"/>
  <c r="C190" i="4" s="1"/>
  <c r="V191" i="1"/>
  <c r="G187" i="4"/>
  <c r="I187" i="4" a="1"/>
  <c r="I187" i="4" s="1"/>
  <c r="H189" i="4"/>
  <c r="J189" i="4" a="1"/>
  <c r="J189" i="4" s="1"/>
  <c r="M189" i="1"/>
  <c r="E188" i="1"/>
  <c r="B188" i="4" s="1"/>
  <c r="AA192" i="1"/>
  <c r="AA193" i="1" s="1"/>
  <c r="Y192" i="1"/>
  <c r="Q192" i="1" s="1"/>
  <c r="Q191" i="1"/>
  <c r="N191" i="1"/>
  <c r="AD298" i="1"/>
  <c r="H192" i="1"/>
  <c r="X193" i="1" s="1"/>
  <c r="K191" i="1"/>
  <c r="I192" i="1"/>
  <c r="Z193" i="1" s="1"/>
  <c r="L191" i="1"/>
  <c r="S205" i="1" l="1"/>
  <c r="F205" i="4"/>
  <c r="E205" i="4"/>
  <c r="P191" i="1"/>
  <c r="F191" i="1" s="1"/>
  <c r="C191" i="4" s="1"/>
  <c r="V192" i="1"/>
  <c r="H190" i="4"/>
  <c r="J190" i="4" a="1"/>
  <c r="J190" i="4" s="1"/>
  <c r="M190" i="1"/>
  <c r="E189" i="1"/>
  <c r="B189" i="4" s="1"/>
  <c r="G188" i="4"/>
  <c r="I188" i="4" a="1"/>
  <c r="I188" i="4" s="1"/>
  <c r="AB292" i="1"/>
  <c r="G291" i="1"/>
  <c r="J291" i="1" s="1"/>
  <c r="W292" i="1"/>
  <c r="O193" i="1"/>
  <c r="R193" i="1"/>
  <c r="R192" i="1"/>
  <c r="N192" i="1"/>
  <c r="Y193" i="1"/>
  <c r="AD299" i="1"/>
  <c r="I193" i="1"/>
  <c r="Z194" i="1" s="1"/>
  <c r="L192" i="1"/>
  <c r="H193" i="1"/>
  <c r="X194" i="1" s="1"/>
  <c r="K192" i="1"/>
  <c r="O194" i="1" l="1"/>
  <c r="S206" i="1"/>
  <c r="E206" i="4"/>
  <c r="F206" i="4"/>
  <c r="J191" i="4" a="1"/>
  <c r="J191" i="4" s="1"/>
  <c r="H191" i="4"/>
  <c r="I189" i="4" a="1"/>
  <c r="I189" i="4" s="1"/>
  <c r="G189" i="4"/>
  <c r="M191" i="1"/>
  <c r="E190" i="1"/>
  <c r="B190" i="4" s="1"/>
  <c r="P192" i="1"/>
  <c r="F192" i="1" s="1"/>
  <c r="C192" i="4" s="1"/>
  <c r="V193" i="1"/>
  <c r="AB293" i="1"/>
  <c r="G292" i="1"/>
  <c r="J292" i="1" s="1"/>
  <c r="W293" i="1"/>
  <c r="Y194" i="1"/>
  <c r="Q194" i="1" s="1"/>
  <c r="AA194" i="1"/>
  <c r="Q193" i="1"/>
  <c r="N193" i="1"/>
  <c r="AD300" i="1"/>
  <c r="H194" i="1"/>
  <c r="X195" i="1" s="1"/>
  <c r="K193" i="1"/>
  <c r="I194" i="1"/>
  <c r="Z195" i="1" s="1"/>
  <c r="L193" i="1"/>
  <c r="AA195" i="1" l="1"/>
  <c r="S207" i="1"/>
  <c r="E207" i="4"/>
  <c r="F207" i="4"/>
  <c r="H192" i="4"/>
  <c r="J192" i="4" a="1"/>
  <c r="J192" i="4" s="1"/>
  <c r="G190" i="4"/>
  <c r="I190" i="4" a="1"/>
  <c r="I190" i="4" s="1"/>
  <c r="M192" i="1"/>
  <c r="E191" i="1"/>
  <c r="B191" i="4" s="1"/>
  <c r="AB294" i="1"/>
  <c r="W294" i="1"/>
  <c r="G293" i="1"/>
  <c r="J293" i="1" s="1"/>
  <c r="P193" i="1"/>
  <c r="F193" i="1" s="1"/>
  <c r="C193" i="4" s="1"/>
  <c r="V194" i="1"/>
  <c r="R195" i="1"/>
  <c r="R194" i="1"/>
  <c r="O195" i="1"/>
  <c r="N194" i="1"/>
  <c r="Y195" i="1"/>
  <c r="AD301" i="1"/>
  <c r="I195" i="1"/>
  <c r="Z196" i="1" s="1"/>
  <c r="L194" i="1"/>
  <c r="H195" i="1"/>
  <c r="X196" i="1" s="1"/>
  <c r="K194" i="1"/>
  <c r="O196" i="1" l="1"/>
  <c r="S208" i="1"/>
  <c r="E208" i="4"/>
  <c r="F208" i="4"/>
  <c r="H193" i="4"/>
  <c r="J193" i="4" a="1"/>
  <c r="J193" i="4" s="1"/>
  <c r="AB295" i="1"/>
  <c r="G294" i="1"/>
  <c r="J294" i="1" s="1"/>
  <c r="W295" i="1"/>
  <c r="G191" i="4"/>
  <c r="I191" i="4" a="1"/>
  <c r="I191" i="4" s="1"/>
  <c r="M193" i="1"/>
  <c r="E192" i="1"/>
  <c r="B192" i="4" s="1"/>
  <c r="P194" i="1"/>
  <c r="F194" i="1" s="1"/>
  <c r="C194" i="4" s="1"/>
  <c r="V195" i="1"/>
  <c r="Y196" i="1"/>
  <c r="Q196" i="1" s="1"/>
  <c r="AA196" i="1"/>
  <c r="AA197" i="1" s="1"/>
  <c r="Q195" i="1"/>
  <c r="N195" i="1"/>
  <c r="AD302" i="1"/>
  <c r="H196" i="1"/>
  <c r="X197" i="1" s="1"/>
  <c r="K195" i="1"/>
  <c r="L195" i="1"/>
  <c r="I196" i="1"/>
  <c r="Z197" i="1" s="1"/>
  <c r="S209" i="1" l="1"/>
  <c r="F209" i="4"/>
  <c r="E209" i="4"/>
  <c r="R197" i="1"/>
  <c r="H194" i="4"/>
  <c r="J194" i="4" a="1"/>
  <c r="J194" i="4" s="1"/>
  <c r="P195" i="1"/>
  <c r="F195" i="1" s="1"/>
  <c r="C195" i="4" s="1"/>
  <c r="V196" i="1"/>
  <c r="I192" i="4" a="1"/>
  <c r="I192" i="4" s="1"/>
  <c r="G192" i="4"/>
  <c r="AB296" i="1"/>
  <c r="G295" i="1"/>
  <c r="J295" i="1" s="1"/>
  <c r="W296" i="1"/>
  <c r="M194" i="1"/>
  <c r="E193" i="1"/>
  <c r="B193" i="4" s="1"/>
  <c r="R196" i="1"/>
  <c r="O197" i="1"/>
  <c r="N196" i="1"/>
  <c r="Y197" i="1"/>
  <c r="AD303" i="1"/>
  <c r="I197" i="1"/>
  <c r="Z198" i="1" s="1"/>
  <c r="L196" i="1"/>
  <c r="H197" i="1"/>
  <c r="X198" i="1" s="1"/>
  <c r="K196" i="1"/>
  <c r="S210" i="1" l="1"/>
  <c r="E210" i="4"/>
  <c r="F210" i="4"/>
  <c r="J195" i="4" a="1"/>
  <c r="J195" i="4" s="1"/>
  <c r="H195" i="4"/>
  <c r="AB297" i="1"/>
  <c r="W297" i="1"/>
  <c r="G296" i="1"/>
  <c r="J296" i="1" s="1"/>
  <c r="P196" i="1"/>
  <c r="F196" i="1" s="1"/>
  <c r="C196" i="4" s="1"/>
  <c r="V197" i="1"/>
  <c r="M195" i="1"/>
  <c r="E194" i="1"/>
  <c r="B194" i="4" s="1"/>
  <c r="G193" i="4"/>
  <c r="I193" i="4" a="1"/>
  <c r="I193" i="4" s="1"/>
  <c r="Y198" i="1"/>
  <c r="Q198" i="1" s="1"/>
  <c r="AA198" i="1"/>
  <c r="AA199" i="1" s="1"/>
  <c r="O198" i="1"/>
  <c r="Q197" i="1"/>
  <c r="N197" i="1"/>
  <c r="AD304" i="1"/>
  <c r="H198" i="1"/>
  <c r="X199" i="1" s="1"/>
  <c r="K197" i="1"/>
  <c r="I198" i="1"/>
  <c r="Z199" i="1" s="1"/>
  <c r="L197" i="1"/>
  <c r="S211" i="1" l="1"/>
  <c r="E211" i="4"/>
  <c r="F211" i="4"/>
  <c r="H196" i="4"/>
  <c r="J196" i="4" a="1"/>
  <c r="J196" i="4" s="1"/>
  <c r="I194" i="4" a="1"/>
  <c r="I194" i="4" s="1"/>
  <c r="G194" i="4"/>
  <c r="AB298" i="1"/>
  <c r="G297" i="1"/>
  <c r="J297" i="1" s="1"/>
  <c r="W298" i="1"/>
  <c r="M196" i="1"/>
  <c r="E195" i="1"/>
  <c r="B195" i="4" s="1"/>
  <c r="P197" i="1"/>
  <c r="F197" i="1" s="1"/>
  <c r="C197" i="4" s="1"/>
  <c r="V198" i="1"/>
  <c r="R199" i="1"/>
  <c r="O199" i="1"/>
  <c r="O200" i="1" s="1"/>
  <c r="R198" i="1"/>
  <c r="N198" i="1"/>
  <c r="Y199" i="1"/>
  <c r="AD305" i="1"/>
  <c r="I199" i="1"/>
  <c r="Z200" i="1" s="1"/>
  <c r="L198" i="1"/>
  <c r="H199" i="1"/>
  <c r="X200" i="1" s="1"/>
  <c r="K198" i="1"/>
  <c r="S212" i="1" l="1"/>
  <c r="E212" i="4"/>
  <c r="F212" i="4"/>
  <c r="Y200" i="1"/>
  <c r="Q200" i="1" s="1"/>
  <c r="H197" i="4"/>
  <c r="J197" i="4" a="1"/>
  <c r="J197" i="4" s="1"/>
  <c r="AB299" i="1"/>
  <c r="W299" i="1"/>
  <c r="G298" i="1"/>
  <c r="J298" i="1" s="1"/>
  <c r="P198" i="1"/>
  <c r="F198" i="1" s="1"/>
  <c r="C198" i="4" s="1"/>
  <c r="V199" i="1"/>
  <c r="G195" i="4"/>
  <c r="I195" i="4" a="1"/>
  <c r="I195" i="4" s="1"/>
  <c r="M197" i="1"/>
  <c r="E196" i="1"/>
  <c r="B196" i="4" s="1"/>
  <c r="AA200" i="1"/>
  <c r="Q199" i="1"/>
  <c r="N199" i="1"/>
  <c r="AD306" i="1"/>
  <c r="H200" i="1"/>
  <c r="X201" i="1" s="1"/>
  <c r="K199" i="1"/>
  <c r="I200" i="1"/>
  <c r="Z201" i="1" s="1"/>
  <c r="L199" i="1"/>
  <c r="AA201" i="1" l="1"/>
  <c r="S213" i="1"/>
  <c r="F213" i="4"/>
  <c r="E213" i="4"/>
  <c r="G196" i="4"/>
  <c r="I196" i="4" a="1"/>
  <c r="I196" i="4" s="1"/>
  <c r="M198" i="1"/>
  <c r="E197" i="1"/>
  <c r="B197" i="4" s="1"/>
  <c r="AB300" i="1"/>
  <c r="W300" i="1"/>
  <c r="G299" i="1"/>
  <c r="J299" i="1" s="1"/>
  <c r="H198" i="4"/>
  <c r="J198" i="4" a="1"/>
  <c r="J198" i="4" s="1"/>
  <c r="P199" i="1"/>
  <c r="F199" i="1" s="1"/>
  <c r="C199" i="4" s="1"/>
  <c r="V200" i="1"/>
  <c r="R201" i="1"/>
  <c r="R200" i="1"/>
  <c r="O201" i="1"/>
  <c r="N200" i="1"/>
  <c r="Y201" i="1"/>
  <c r="AD307" i="1"/>
  <c r="I201" i="1"/>
  <c r="Z202" i="1" s="1"/>
  <c r="L200" i="1"/>
  <c r="H201" i="1"/>
  <c r="X202" i="1" s="1"/>
  <c r="K200" i="1"/>
  <c r="S214" i="1" l="1"/>
  <c r="E214" i="4"/>
  <c r="F214" i="4"/>
  <c r="O202" i="1"/>
  <c r="H199" i="4"/>
  <c r="J199" i="4" a="1"/>
  <c r="J199" i="4" s="1"/>
  <c r="AB301" i="1"/>
  <c r="G300" i="1"/>
  <c r="J300" i="1" s="1"/>
  <c r="W301" i="1"/>
  <c r="I197" i="4" a="1"/>
  <c r="I197" i="4" s="1"/>
  <c r="G197" i="4"/>
  <c r="M199" i="1"/>
  <c r="E198" i="1"/>
  <c r="B198" i="4" s="1"/>
  <c r="Y202" i="1"/>
  <c r="Q202" i="1" s="1"/>
  <c r="P200" i="1"/>
  <c r="F200" i="1" s="1"/>
  <c r="C200" i="4" s="1"/>
  <c r="V201" i="1"/>
  <c r="AA202" i="1"/>
  <c r="Q201" i="1"/>
  <c r="N201" i="1"/>
  <c r="AD308" i="1"/>
  <c r="H202" i="1"/>
  <c r="X203" i="1" s="1"/>
  <c r="K201" i="1"/>
  <c r="I202" i="1"/>
  <c r="Z203" i="1" s="1"/>
  <c r="L201" i="1"/>
  <c r="AA203" i="1" l="1"/>
  <c r="S215" i="1"/>
  <c r="E215" i="4"/>
  <c r="F215" i="4"/>
  <c r="H200" i="4"/>
  <c r="J200" i="4" a="1"/>
  <c r="J200" i="4" s="1"/>
  <c r="P201" i="1"/>
  <c r="V202" i="1"/>
  <c r="AB302" i="1"/>
  <c r="G301" i="1"/>
  <c r="J301" i="1" s="1"/>
  <c r="W302" i="1"/>
  <c r="G198" i="4"/>
  <c r="I198" i="4" a="1"/>
  <c r="I198" i="4" s="1"/>
  <c r="M200" i="1"/>
  <c r="E199" i="1"/>
  <c r="B199" i="4" s="1"/>
  <c r="F201" i="1"/>
  <c r="C201" i="4" s="1"/>
  <c r="R203" i="1"/>
  <c r="R202" i="1"/>
  <c r="O203" i="1"/>
  <c r="N202" i="1"/>
  <c r="Y203" i="1"/>
  <c r="AD309" i="1"/>
  <c r="I203" i="1"/>
  <c r="Z204" i="1" s="1"/>
  <c r="L202" i="1"/>
  <c r="H203" i="1"/>
  <c r="X204" i="1" s="1"/>
  <c r="K202" i="1"/>
  <c r="O204" i="1" l="1"/>
  <c r="S216" i="1"/>
  <c r="E216" i="4"/>
  <c r="F216" i="4"/>
  <c r="H201" i="4"/>
  <c r="J201" i="4" a="1"/>
  <c r="J201" i="4" s="1"/>
  <c r="AB303" i="1"/>
  <c r="W303" i="1"/>
  <c r="G302" i="1"/>
  <c r="J302" i="1" s="1"/>
  <c r="P202" i="1"/>
  <c r="F202" i="1" s="1"/>
  <c r="C202" i="4" s="1"/>
  <c r="V203" i="1"/>
  <c r="G199" i="4"/>
  <c r="I199" i="4" a="1"/>
  <c r="I199" i="4" s="1"/>
  <c r="M201" i="1"/>
  <c r="E200" i="1"/>
  <c r="B200" i="4" s="1"/>
  <c r="Y204" i="1"/>
  <c r="Q204" i="1" s="1"/>
  <c r="AA204" i="1"/>
  <c r="Q203" i="1"/>
  <c r="N203" i="1"/>
  <c r="AD310" i="1"/>
  <c r="H204" i="1"/>
  <c r="X205" i="1" s="1"/>
  <c r="K203" i="1"/>
  <c r="L203" i="1"/>
  <c r="I204" i="1"/>
  <c r="Z205" i="1" s="1"/>
  <c r="S217" i="1" l="1"/>
  <c r="F217" i="4"/>
  <c r="E217" i="4"/>
  <c r="AA205" i="1"/>
  <c r="R205" i="1" s="1"/>
  <c r="H202" i="4"/>
  <c r="J202" i="4" a="1"/>
  <c r="J202" i="4" s="1"/>
  <c r="M202" i="1"/>
  <c r="E201" i="1"/>
  <c r="B201" i="4" s="1"/>
  <c r="AB304" i="1"/>
  <c r="G303" i="1"/>
  <c r="J303" i="1" s="1"/>
  <c r="W304" i="1"/>
  <c r="G200" i="4"/>
  <c r="I200" i="4" a="1"/>
  <c r="I200" i="4" s="1"/>
  <c r="P203" i="1"/>
  <c r="F203" i="1" s="1"/>
  <c r="C203" i="4" s="1"/>
  <c r="V204" i="1"/>
  <c r="R204" i="1"/>
  <c r="O205" i="1"/>
  <c r="N204" i="1"/>
  <c r="Y205" i="1"/>
  <c r="Q205" i="1" s="1"/>
  <c r="AD311" i="1"/>
  <c r="I205" i="1"/>
  <c r="Z206" i="1" s="1"/>
  <c r="L204" i="1"/>
  <c r="H205" i="1"/>
  <c r="X206" i="1" s="1"/>
  <c r="K204" i="1"/>
  <c r="O206" i="1" l="1"/>
  <c r="S218" i="1"/>
  <c r="E218" i="4"/>
  <c r="F218" i="4"/>
  <c r="H203" i="4"/>
  <c r="J203" i="4" a="1"/>
  <c r="J203" i="4" s="1"/>
  <c r="P204" i="1"/>
  <c r="F204" i="1" s="1"/>
  <c r="C204" i="4" s="1"/>
  <c r="V205" i="1"/>
  <c r="AB305" i="1"/>
  <c r="G304" i="1"/>
  <c r="J304" i="1" s="1"/>
  <c r="W305" i="1"/>
  <c r="G201" i="4"/>
  <c r="I201" i="4" a="1"/>
  <c r="I201" i="4" s="1"/>
  <c r="M203" i="1"/>
  <c r="E202" i="1"/>
  <c r="B202" i="4" s="1"/>
  <c r="Y206" i="1"/>
  <c r="Q206" i="1" s="1"/>
  <c r="AA206" i="1"/>
  <c r="N205" i="1"/>
  <c r="AD312" i="1"/>
  <c r="H206" i="1"/>
  <c r="X207" i="1" s="1"/>
  <c r="K205" i="1"/>
  <c r="I206" i="1"/>
  <c r="Z207" i="1" s="1"/>
  <c r="L205" i="1"/>
  <c r="S219" i="1" l="1"/>
  <c r="E219" i="4"/>
  <c r="F219" i="4"/>
  <c r="AA207" i="1"/>
  <c r="R207" i="1" s="1"/>
  <c r="H204" i="4"/>
  <c r="J204" i="4" a="1"/>
  <c r="J204" i="4" s="1"/>
  <c r="AB306" i="1"/>
  <c r="G305" i="1"/>
  <c r="J305" i="1" s="1"/>
  <c r="W306" i="1"/>
  <c r="P205" i="1"/>
  <c r="F205" i="1" s="1"/>
  <c r="C205" i="4" s="1"/>
  <c r="V206" i="1"/>
  <c r="G202" i="4"/>
  <c r="I202" i="4" a="1"/>
  <c r="I202" i="4" s="1"/>
  <c r="M204" i="1"/>
  <c r="E203" i="1"/>
  <c r="B203" i="4" s="1"/>
  <c r="O207" i="1"/>
  <c r="O208" i="1" s="1"/>
  <c r="R206" i="1"/>
  <c r="N206" i="1"/>
  <c r="Y207" i="1"/>
  <c r="AD313" i="1"/>
  <c r="I207" i="1"/>
  <c r="Z208" i="1" s="1"/>
  <c r="L206" i="1"/>
  <c r="H207" i="1"/>
  <c r="X208" i="1" s="1"/>
  <c r="K206" i="1"/>
  <c r="S220" i="1" l="1"/>
  <c r="E220" i="4"/>
  <c r="F220" i="4"/>
  <c r="P206" i="1"/>
  <c r="V207" i="1"/>
  <c r="F206" i="1"/>
  <c r="C206" i="4" s="1"/>
  <c r="H205" i="4"/>
  <c r="J205" i="4" a="1"/>
  <c r="J205" i="4" s="1"/>
  <c r="G203" i="4"/>
  <c r="I203" i="4" a="1"/>
  <c r="I203" i="4" s="1"/>
  <c r="M205" i="1"/>
  <c r="E204" i="1"/>
  <c r="B204" i="4" s="1"/>
  <c r="AB307" i="1"/>
  <c r="G306" i="1"/>
  <c r="J306" i="1" s="1"/>
  <c r="W307" i="1"/>
  <c r="Y208" i="1"/>
  <c r="Q208" i="1" s="1"/>
  <c r="AA208" i="1"/>
  <c r="N207" i="1"/>
  <c r="Q207" i="1"/>
  <c r="AD314" i="1"/>
  <c r="H208" i="1"/>
  <c r="X209" i="1" s="1"/>
  <c r="K207" i="1"/>
  <c r="I208" i="1"/>
  <c r="Z209" i="1" s="1"/>
  <c r="L207" i="1"/>
  <c r="AA209" i="1" l="1"/>
  <c r="S221" i="1"/>
  <c r="F221" i="4"/>
  <c r="E221" i="4"/>
  <c r="M206" i="1"/>
  <c r="E205" i="1"/>
  <c r="B205" i="4" s="1"/>
  <c r="H206" i="4"/>
  <c r="J206" i="4" a="1"/>
  <c r="J206" i="4" s="1"/>
  <c r="P207" i="1"/>
  <c r="F207" i="1" s="1"/>
  <c r="C207" i="4" s="1"/>
  <c r="V208" i="1"/>
  <c r="AB308" i="1"/>
  <c r="G307" i="1"/>
  <c r="J307" i="1" s="1"/>
  <c r="W308" i="1"/>
  <c r="G204" i="4"/>
  <c r="I204" i="4" a="1"/>
  <c r="I204" i="4" s="1"/>
  <c r="R209" i="1"/>
  <c r="R208" i="1"/>
  <c r="O209" i="1"/>
  <c r="N208" i="1"/>
  <c r="Y209" i="1"/>
  <c r="AD315" i="1"/>
  <c r="I209" i="1"/>
  <c r="Z210" i="1" s="1"/>
  <c r="L208" i="1"/>
  <c r="H209" i="1"/>
  <c r="X210" i="1" s="1"/>
  <c r="K208" i="1"/>
  <c r="Y210" i="1" l="1"/>
  <c r="S222" i="1"/>
  <c r="E222" i="4"/>
  <c r="F222" i="4"/>
  <c r="H207" i="4"/>
  <c r="J207" i="4" a="1"/>
  <c r="J207" i="4" s="1"/>
  <c r="AB309" i="1"/>
  <c r="W309" i="1"/>
  <c r="G308" i="1"/>
  <c r="J308" i="1" s="1"/>
  <c r="P208" i="1"/>
  <c r="F208" i="1" s="1"/>
  <c r="C208" i="4" s="1"/>
  <c r="V209" i="1"/>
  <c r="I205" i="4" a="1"/>
  <c r="I205" i="4" s="1"/>
  <c r="G205" i="4"/>
  <c r="O210" i="1"/>
  <c r="M207" i="1"/>
  <c r="E206" i="1"/>
  <c r="B206" i="4" s="1"/>
  <c r="AA210" i="1"/>
  <c r="N209" i="1"/>
  <c r="Q210" i="1"/>
  <c r="Q209" i="1"/>
  <c r="AD316" i="1"/>
  <c r="H210" i="1"/>
  <c r="X211" i="1" s="1"/>
  <c r="K209" i="1"/>
  <c r="I210" i="1"/>
  <c r="Z211" i="1" s="1"/>
  <c r="L209" i="1"/>
  <c r="S223" i="1" l="1"/>
  <c r="E223" i="4"/>
  <c r="F223" i="4"/>
  <c r="AA211" i="1"/>
  <c r="R211" i="1" s="1"/>
  <c r="P209" i="1"/>
  <c r="F209" i="1" s="1"/>
  <c r="C209" i="4" s="1"/>
  <c r="V210" i="1"/>
  <c r="H208" i="4"/>
  <c r="J208" i="4" a="1"/>
  <c r="J208" i="4" s="1"/>
  <c r="M208" i="1"/>
  <c r="E207" i="1"/>
  <c r="B207" i="4" s="1"/>
  <c r="AB310" i="1"/>
  <c r="W310" i="1"/>
  <c r="G309" i="1"/>
  <c r="J309" i="1" s="1"/>
  <c r="G206" i="4"/>
  <c r="I206" i="4" a="1"/>
  <c r="I206" i="4" s="1"/>
  <c r="Y211" i="1"/>
  <c r="Q211" i="1" s="1"/>
  <c r="R210" i="1"/>
  <c r="O211" i="1"/>
  <c r="N210" i="1"/>
  <c r="AD317" i="1"/>
  <c r="I211" i="1"/>
  <c r="Z212" i="1" s="1"/>
  <c r="L210" i="1"/>
  <c r="H211" i="1"/>
  <c r="X212" i="1" s="1"/>
  <c r="K210" i="1"/>
  <c r="S224" i="1" l="1"/>
  <c r="E224" i="4"/>
  <c r="F224" i="4"/>
  <c r="AB311" i="1"/>
  <c r="W311" i="1"/>
  <c r="G310" i="1"/>
  <c r="J310" i="1" s="1"/>
  <c r="G207" i="4"/>
  <c r="I207" i="4" a="1"/>
  <c r="I207" i="4" s="1"/>
  <c r="M209" i="1"/>
  <c r="E208" i="1"/>
  <c r="B208" i="4" s="1"/>
  <c r="P210" i="1"/>
  <c r="F210" i="1" s="1"/>
  <c r="C210" i="4" s="1"/>
  <c r="V211" i="1"/>
  <c r="H209" i="4"/>
  <c r="J209" i="4" a="1"/>
  <c r="J209" i="4" s="1"/>
  <c r="O212" i="1"/>
  <c r="AA212" i="1"/>
  <c r="N211" i="1"/>
  <c r="Y212" i="1"/>
  <c r="Q212" i="1" s="1"/>
  <c r="AD318" i="1"/>
  <c r="H212" i="1"/>
  <c r="X213" i="1" s="1"/>
  <c r="K211" i="1"/>
  <c r="L211" i="1"/>
  <c r="I212" i="1"/>
  <c r="Z213" i="1" s="1"/>
  <c r="S225" i="1" l="1"/>
  <c r="F225" i="4"/>
  <c r="E225" i="4"/>
  <c r="AA213" i="1"/>
  <c r="R213" i="1" s="1"/>
  <c r="M210" i="1"/>
  <c r="E209" i="1"/>
  <c r="B209" i="4" s="1"/>
  <c r="P211" i="1"/>
  <c r="F211" i="1" s="1"/>
  <c r="C211" i="4" s="1"/>
  <c r="V212" i="1"/>
  <c r="J210" i="4" a="1"/>
  <c r="J210" i="4" s="1"/>
  <c r="H210" i="4"/>
  <c r="AB312" i="1"/>
  <c r="W312" i="1"/>
  <c r="G311" i="1"/>
  <c r="J311" i="1" s="1"/>
  <c r="G208" i="4"/>
  <c r="I208" i="4" a="1"/>
  <c r="I208" i="4" s="1"/>
  <c r="R212" i="1"/>
  <c r="O213" i="1"/>
  <c r="Y213" i="1"/>
  <c r="N212" i="1"/>
  <c r="AD319" i="1"/>
  <c r="I213" i="1"/>
  <c r="Z214" i="1" s="1"/>
  <c r="L212" i="1"/>
  <c r="H213" i="1"/>
  <c r="X214" i="1" s="1"/>
  <c r="K212" i="1"/>
  <c r="Y214" i="1" l="1"/>
  <c r="O214" i="1"/>
  <c r="S226" i="1"/>
  <c r="E226" i="4"/>
  <c r="F226" i="4"/>
  <c r="AB313" i="1"/>
  <c r="W313" i="1"/>
  <c r="G312" i="1"/>
  <c r="J312" i="1" s="1"/>
  <c r="P212" i="1"/>
  <c r="F212" i="1" s="1"/>
  <c r="C212" i="4" s="1"/>
  <c r="V213" i="1"/>
  <c r="Q214" i="1"/>
  <c r="J211" i="4" a="1"/>
  <c r="J211" i="4" s="1"/>
  <c r="H211" i="4"/>
  <c r="G209" i="4"/>
  <c r="I209" i="4" a="1"/>
  <c r="I209" i="4" s="1"/>
  <c r="M211" i="1"/>
  <c r="E210" i="1"/>
  <c r="B210" i="4" s="1"/>
  <c r="AA214" i="1"/>
  <c r="N213" i="1"/>
  <c r="Q213" i="1"/>
  <c r="AD320" i="1"/>
  <c r="H214" i="1"/>
  <c r="X215" i="1" s="1"/>
  <c r="K213" i="1"/>
  <c r="I214" i="1"/>
  <c r="Z215" i="1" s="1"/>
  <c r="L213" i="1"/>
  <c r="S227" i="1" l="1"/>
  <c r="E227" i="4"/>
  <c r="F227" i="4"/>
  <c r="AA215" i="1"/>
  <c r="R215" i="1" s="1"/>
  <c r="H212" i="4"/>
  <c r="J212" i="4" a="1"/>
  <c r="J212" i="4" s="1"/>
  <c r="P213" i="1"/>
  <c r="F213" i="1" s="1"/>
  <c r="C213" i="4" s="1"/>
  <c r="V214" i="1"/>
  <c r="G210" i="4"/>
  <c r="I210" i="4" a="1"/>
  <c r="I210" i="4" s="1"/>
  <c r="M212" i="1"/>
  <c r="E211" i="1"/>
  <c r="B211" i="4" s="1"/>
  <c r="AB314" i="1"/>
  <c r="W314" i="1"/>
  <c r="G313" i="1"/>
  <c r="J313" i="1" s="1"/>
  <c r="R214" i="1"/>
  <c r="O215" i="1"/>
  <c r="Y215" i="1"/>
  <c r="Q215" i="1" s="1"/>
  <c r="N214" i="1"/>
  <c r="AD321" i="1"/>
  <c r="I215" i="1"/>
  <c r="Z216" i="1" s="1"/>
  <c r="L214" i="1"/>
  <c r="H215" i="1"/>
  <c r="X216" i="1" s="1"/>
  <c r="K214" i="1"/>
  <c r="O216" i="1" l="1"/>
  <c r="S228" i="1"/>
  <c r="E228" i="4"/>
  <c r="F228" i="4"/>
  <c r="H213" i="4"/>
  <c r="J213" i="4" a="1"/>
  <c r="J213" i="4" s="1"/>
  <c r="G211" i="4"/>
  <c r="I211" i="4" a="1"/>
  <c r="I211" i="4" s="1"/>
  <c r="M213" i="1"/>
  <c r="E212" i="1"/>
  <c r="B212" i="4" s="1"/>
  <c r="P214" i="1"/>
  <c r="F214" i="1" s="1"/>
  <c r="C214" i="4" s="1"/>
  <c r="V215" i="1"/>
  <c r="AB315" i="1"/>
  <c r="G314" i="1"/>
  <c r="J314" i="1" s="1"/>
  <c r="W315" i="1"/>
  <c r="AA216" i="1"/>
  <c r="AA217" i="1" s="1"/>
  <c r="N215" i="1"/>
  <c r="Y216" i="1"/>
  <c r="AD322" i="1"/>
  <c r="H216" i="1"/>
  <c r="X217" i="1" s="1"/>
  <c r="K215" i="1"/>
  <c r="I216" i="1"/>
  <c r="Z217" i="1" s="1"/>
  <c r="L215" i="1"/>
  <c r="S229" i="1" l="1"/>
  <c r="F229" i="4"/>
  <c r="E229" i="4"/>
  <c r="J214" i="4" a="1"/>
  <c r="J214" i="4" s="1"/>
  <c r="H214" i="4"/>
  <c r="G212" i="4"/>
  <c r="I212" i="4" a="1"/>
  <c r="I212" i="4" s="1"/>
  <c r="M214" i="1"/>
  <c r="E213" i="1"/>
  <c r="B213" i="4" s="1"/>
  <c r="Y217" i="1"/>
  <c r="Q217" i="1" s="1"/>
  <c r="AB316" i="1"/>
  <c r="G315" i="1"/>
  <c r="J315" i="1" s="1"/>
  <c r="W316" i="1"/>
  <c r="P215" i="1"/>
  <c r="F215" i="1" s="1"/>
  <c r="C215" i="4" s="1"/>
  <c r="V216" i="1"/>
  <c r="R216" i="1"/>
  <c r="R217" i="1"/>
  <c r="O217" i="1"/>
  <c r="Q216" i="1"/>
  <c r="N216" i="1"/>
  <c r="AD323" i="1"/>
  <c r="I217" i="1"/>
  <c r="Z218" i="1" s="1"/>
  <c r="L216" i="1"/>
  <c r="H217" i="1"/>
  <c r="X218" i="1" s="1"/>
  <c r="K216" i="1"/>
  <c r="O218" i="1" l="1"/>
  <c r="S230" i="1"/>
  <c r="E230" i="4"/>
  <c r="F230" i="4"/>
  <c r="AB317" i="1"/>
  <c r="W317" i="1"/>
  <c r="G316" i="1"/>
  <c r="J316" i="1" s="1"/>
  <c r="G213" i="4"/>
  <c r="I213" i="4" a="1"/>
  <c r="I213" i="4" s="1"/>
  <c r="M215" i="1"/>
  <c r="E214" i="1"/>
  <c r="B214" i="4" s="1"/>
  <c r="H215" i="4"/>
  <c r="J215" i="4" a="1"/>
  <c r="J215" i="4" s="1"/>
  <c r="P216" i="1"/>
  <c r="F216" i="1" s="1"/>
  <c r="C216" i="4" s="1"/>
  <c r="V217" i="1"/>
  <c r="AA218" i="1"/>
  <c r="AA219" i="1" s="1"/>
  <c r="N217" i="1"/>
  <c r="Y218" i="1"/>
  <c r="AD324" i="1"/>
  <c r="H218" i="1"/>
  <c r="X219" i="1" s="1"/>
  <c r="K217" i="1"/>
  <c r="I218" i="1"/>
  <c r="Z219" i="1" s="1"/>
  <c r="L217" i="1"/>
  <c r="S231" i="1" l="1"/>
  <c r="E231" i="4"/>
  <c r="F231" i="4"/>
  <c r="Y219" i="1"/>
  <c r="Q219" i="1" s="1"/>
  <c r="H216" i="4"/>
  <c r="J216" i="4" a="1"/>
  <c r="J216" i="4" s="1"/>
  <c r="M216" i="1"/>
  <c r="E215" i="1"/>
  <c r="B215" i="4" s="1"/>
  <c r="P217" i="1"/>
  <c r="F217" i="1" s="1"/>
  <c r="C217" i="4" s="1"/>
  <c r="V218" i="1"/>
  <c r="AB318" i="1"/>
  <c r="W318" i="1"/>
  <c r="G317" i="1"/>
  <c r="J317" i="1" s="1"/>
  <c r="G214" i="4"/>
  <c r="I214" i="4" a="1"/>
  <c r="I214" i="4" s="1"/>
  <c r="R218" i="1"/>
  <c r="R219" i="1"/>
  <c r="O219" i="1"/>
  <c r="Q218" i="1"/>
  <c r="N218" i="1"/>
  <c r="AD325" i="1"/>
  <c r="I219" i="1"/>
  <c r="Z220" i="1" s="1"/>
  <c r="L218" i="1"/>
  <c r="H219" i="1"/>
  <c r="X220" i="1" s="1"/>
  <c r="K218" i="1"/>
  <c r="O220" i="1" l="1"/>
  <c r="S232" i="1"/>
  <c r="E232" i="4"/>
  <c r="F232" i="4"/>
  <c r="AB319" i="1"/>
  <c r="W319" i="1"/>
  <c r="G318" i="1"/>
  <c r="J318" i="1" s="1"/>
  <c r="P218" i="1"/>
  <c r="F218" i="1" s="1"/>
  <c r="C218" i="4" s="1"/>
  <c r="V219" i="1"/>
  <c r="H217" i="4"/>
  <c r="J217" i="4" a="1"/>
  <c r="J217" i="4" s="1"/>
  <c r="G215" i="4"/>
  <c r="I215" i="4" a="1"/>
  <c r="I215" i="4" s="1"/>
  <c r="M217" i="1"/>
  <c r="E216" i="1"/>
  <c r="B216" i="4" s="1"/>
  <c r="AA220" i="1"/>
  <c r="AA221" i="1" s="1"/>
  <c r="N219" i="1"/>
  <c r="Y220" i="1"/>
  <c r="AD326" i="1"/>
  <c r="H220" i="1"/>
  <c r="X221" i="1" s="1"/>
  <c r="K219" i="1"/>
  <c r="L219" i="1"/>
  <c r="I220" i="1"/>
  <c r="Z221" i="1" s="1"/>
  <c r="S233" i="1" l="1"/>
  <c r="F233" i="4"/>
  <c r="E233" i="4"/>
  <c r="Y221" i="1"/>
  <c r="Q221" i="1" s="1"/>
  <c r="H218" i="4"/>
  <c r="J218" i="4" a="1"/>
  <c r="J218" i="4" s="1"/>
  <c r="P219" i="1"/>
  <c r="F219" i="1" s="1"/>
  <c r="C219" i="4" s="1"/>
  <c r="V220" i="1"/>
  <c r="G216" i="4"/>
  <c r="I216" i="4" a="1"/>
  <c r="I216" i="4" s="1"/>
  <c r="M218" i="1"/>
  <c r="E217" i="1"/>
  <c r="B217" i="4" s="1"/>
  <c r="AB320" i="1"/>
  <c r="W320" i="1"/>
  <c r="G319" i="1"/>
  <c r="J319" i="1" s="1"/>
  <c r="R220" i="1"/>
  <c r="R221" i="1"/>
  <c r="O221" i="1"/>
  <c r="N220" i="1"/>
  <c r="Q220" i="1"/>
  <c r="AD327" i="1"/>
  <c r="I221" i="1"/>
  <c r="Z222" i="1" s="1"/>
  <c r="L220" i="1"/>
  <c r="H221" i="1"/>
  <c r="X222" i="1" s="1"/>
  <c r="K220" i="1"/>
  <c r="O222" i="1" l="1"/>
  <c r="S234" i="1"/>
  <c r="E234" i="4"/>
  <c r="F234" i="4"/>
  <c r="G217" i="4"/>
  <c r="I217" i="4" a="1"/>
  <c r="I217" i="4" s="1"/>
  <c r="M219" i="1"/>
  <c r="E218" i="1"/>
  <c r="B218" i="4" s="1"/>
  <c r="P220" i="1"/>
  <c r="F220" i="1" s="1"/>
  <c r="C220" i="4" s="1"/>
  <c r="V221" i="1"/>
  <c r="H219" i="4"/>
  <c r="J219" i="4" a="1"/>
  <c r="J219" i="4" s="1"/>
  <c r="AB321" i="1"/>
  <c r="W321" i="1"/>
  <c r="G320" i="1"/>
  <c r="J320" i="1" s="1"/>
  <c r="AA222" i="1"/>
  <c r="AA223" i="1" s="1"/>
  <c r="N221" i="1"/>
  <c r="Y222" i="1"/>
  <c r="AD328" i="1"/>
  <c r="H222" i="1"/>
  <c r="X223" i="1" s="1"/>
  <c r="K221" i="1"/>
  <c r="I222" i="1"/>
  <c r="Z223" i="1" s="1"/>
  <c r="L221" i="1"/>
  <c r="Y223" i="1" l="1"/>
  <c r="S235" i="1"/>
  <c r="E235" i="4"/>
  <c r="F235" i="4"/>
  <c r="H220" i="4"/>
  <c r="J220" i="4" a="1"/>
  <c r="J220" i="4" s="1"/>
  <c r="P221" i="1"/>
  <c r="F221" i="1" s="1"/>
  <c r="C221" i="4" s="1"/>
  <c r="V222" i="1"/>
  <c r="G218" i="4"/>
  <c r="I218" i="4" a="1"/>
  <c r="I218" i="4" s="1"/>
  <c r="M220" i="1"/>
  <c r="E219" i="1"/>
  <c r="B219" i="4" s="1"/>
  <c r="AB322" i="1"/>
  <c r="W322" i="1"/>
  <c r="G321" i="1"/>
  <c r="J321" i="1" s="1"/>
  <c r="R222" i="1"/>
  <c r="R223" i="1"/>
  <c r="O223" i="1"/>
  <c r="Q223" i="1"/>
  <c r="Q222" i="1"/>
  <c r="N222" i="1"/>
  <c r="AD329" i="1"/>
  <c r="I223" i="1"/>
  <c r="Z224" i="1" s="1"/>
  <c r="L222" i="1"/>
  <c r="H223" i="1"/>
  <c r="X224" i="1" s="1"/>
  <c r="K222" i="1"/>
  <c r="O224" i="1" l="1"/>
  <c r="S236" i="1"/>
  <c r="E236" i="4"/>
  <c r="F236" i="4"/>
  <c r="G219" i="4"/>
  <c r="I219" i="4" a="1"/>
  <c r="I219" i="4" s="1"/>
  <c r="M221" i="1"/>
  <c r="E220" i="1"/>
  <c r="B220" i="4" s="1"/>
  <c r="P222" i="1"/>
  <c r="F222" i="1" s="1"/>
  <c r="C222" i="4" s="1"/>
  <c r="V223" i="1"/>
  <c r="H221" i="4"/>
  <c r="J221" i="4" a="1"/>
  <c r="J221" i="4" s="1"/>
  <c r="AB323" i="1"/>
  <c r="W323" i="1"/>
  <c r="G322" i="1"/>
  <c r="J322" i="1" s="1"/>
  <c r="AA224" i="1"/>
  <c r="AA225" i="1" s="1"/>
  <c r="N223" i="1"/>
  <c r="Y224" i="1"/>
  <c r="AD330" i="1"/>
  <c r="H224" i="1"/>
  <c r="X225" i="1" s="1"/>
  <c r="K223" i="1"/>
  <c r="I224" i="1"/>
  <c r="Z225" i="1" s="1"/>
  <c r="L223" i="1"/>
  <c r="S237" i="1" l="1"/>
  <c r="F237" i="4"/>
  <c r="E237" i="4"/>
  <c r="Y225" i="1"/>
  <c r="Q225" i="1" s="1"/>
  <c r="H222" i="4"/>
  <c r="J222" i="4" a="1"/>
  <c r="J222" i="4" s="1"/>
  <c r="P223" i="1"/>
  <c r="F223" i="1" s="1"/>
  <c r="C223" i="4" s="1"/>
  <c r="V224" i="1"/>
  <c r="G220" i="4"/>
  <c r="I220" i="4" a="1"/>
  <c r="I220" i="4" s="1"/>
  <c r="M222" i="1"/>
  <c r="E221" i="1"/>
  <c r="B221" i="4" s="1"/>
  <c r="AB324" i="1"/>
  <c r="W324" i="1"/>
  <c r="G323" i="1"/>
  <c r="J323" i="1" s="1"/>
  <c r="R224" i="1"/>
  <c r="R225" i="1"/>
  <c r="O225" i="1"/>
  <c r="Q224" i="1"/>
  <c r="N224" i="1"/>
  <c r="AD331" i="1"/>
  <c r="I225" i="1"/>
  <c r="Z226" i="1" s="1"/>
  <c r="L224" i="1"/>
  <c r="H225" i="1"/>
  <c r="X226" i="1" s="1"/>
  <c r="K224" i="1"/>
  <c r="O226" i="1" l="1"/>
  <c r="S238" i="1"/>
  <c r="E238" i="4"/>
  <c r="F238" i="4"/>
  <c r="I221" i="4" a="1"/>
  <c r="I221" i="4" s="1"/>
  <c r="G221" i="4"/>
  <c r="M223" i="1"/>
  <c r="E222" i="1"/>
  <c r="B222" i="4" s="1"/>
  <c r="P224" i="1"/>
  <c r="F224" i="1" s="1"/>
  <c r="C224" i="4" s="1"/>
  <c r="V225" i="1"/>
  <c r="J223" i="4" a="1"/>
  <c r="J223" i="4" s="1"/>
  <c r="H223" i="4"/>
  <c r="AB325" i="1"/>
  <c r="G324" i="1"/>
  <c r="J324" i="1" s="1"/>
  <c r="W325" i="1"/>
  <c r="AA226" i="1"/>
  <c r="AA227" i="1" s="1"/>
  <c r="N225" i="1"/>
  <c r="Y226" i="1"/>
  <c r="AD332" i="1"/>
  <c r="H226" i="1"/>
  <c r="X227" i="1" s="1"/>
  <c r="K225" i="1"/>
  <c r="I226" i="1"/>
  <c r="Z227" i="1" s="1"/>
  <c r="L225" i="1"/>
  <c r="S239" i="1" l="1"/>
  <c r="E239" i="4"/>
  <c r="F239" i="4"/>
  <c r="Y227" i="1"/>
  <c r="Q227" i="1" s="1"/>
  <c r="H224" i="4"/>
  <c r="J224" i="4" a="1"/>
  <c r="J224" i="4" s="1"/>
  <c r="P225" i="1"/>
  <c r="F225" i="1" s="1"/>
  <c r="C225" i="4" s="1"/>
  <c r="V226" i="1"/>
  <c r="G222" i="4"/>
  <c r="I222" i="4" a="1"/>
  <c r="I222" i="4" s="1"/>
  <c r="M224" i="1"/>
  <c r="E223" i="1"/>
  <c r="B223" i="4" s="1"/>
  <c r="AB326" i="1"/>
  <c r="W326" i="1"/>
  <c r="G325" i="1"/>
  <c r="J325" i="1" s="1"/>
  <c r="R226" i="1"/>
  <c r="R227" i="1"/>
  <c r="O227" i="1"/>
  <c r="N226" i="1"/>
  <c r="Q226" i="1"/>
  <c r="AD333" i="1"/>
  <c r="I227" i="1"/>
  <c r="Z228" i="1" s="1"/>
  <c r="L226" i="1"/>
  <c r="H227" i="1"/>
  <c r="X228" i="1" s="1"/>
  <c r="K226" i="1"/>
  <c r="O228" i="1" l="1"/>
  <c r="S240" i="1"/>
  <c r="E240" i="4"/>
  <c r="F240" i="4"/>
  <c r="G223" i="4"/>
  <c r="I223" i="4" a="1"/>
  <c r="I223" i="4" s="1"/>
  <c r="M225" i="1"/>
  <c r="E224" i="1"/>
  <c r="B224" i="4" s="1"/>
  <c r="P226" i="1"/>
  <c r="F226" i="1" s="1"/>
  <c r="C226" i="4" s="1"/>
  <c r="V227" i="1"/>
  <c r="H225" i="4"/>
  <c r="J225" i="4" a="1"/>
  <c r="J225" i="4" s="1"/>
  <c r="AB327" i="1"/>
  <c r="G326" i="1"/>
  <c r="J326" i="1" s="1"/>
  <c r="W327" i="1"/>
  <c r="AA228" i="1"/>
  <c r="AA229" i="1" s="1"/>
  <c r="N227" i="1"/>
  <c r="Y228" i="1"/>
  <c r="AD334" i="1"/>
  <c r="H228" i="1"/>
  <c r="X229" i="1" s="1"/>
  <c r="K227" i="1"/>
  <c r="L227" i="1"/>
  <c r="I228" i="1"/>
  <c r="Z229" i="1" s="1"/>
  <c r="S241" i="1" l="1"/>
  <c r="F241" i="4"/>
  <c r="E241" i="4"/>
  <c r="Y229" i="1"/>
  <c r="Q229" i="1" s="1"/>
  <c r="H226" i="4"/>
  <c r="J226" i="4" a="1"/>
  <c r="J226" i="4" s="1"/>
  <c r="P227" i="1"/>
  <c r="F227" i="1" s="1"/>
  <c r="C227" i="4" s="1"/>
  <c r="V228" i="1"/>
  <c r="I224" i="4" a="1"/>
  <c r="I224" i="4" s="1"/>
  <c r="G224" i="4"/>
  <c r="M226" i="1"/>
  <c r="E225" i="1"/>
  <c r="B225" i="4" s="1"/>
  <c r="AB328" i="1"/>
  <c r="G327" i="1"/>
  <c r="J327" i="1" s="1"/>
  <c r="W328" i="1"/>
  <c r="R228" i="1"/>
  <c r="R229" i="1"/>
  <c r="O229" i="1"/>
  <c r="Q228" i="1"/>
  <c r="N228" i="1"/>
  <c r="AD335" i="1"/>
  <c r="I229" i="1"/>
  <c r="Z230" i="1" s="1"/>
  <c r="L228" i="1"/>
  <c r="H229" i="1"/>
  <c r="X230" i="1" s="1"/>
  <c r="K228" i="1"/>
  <c r="O230" i="1" l="1"/>
  <c r="S242" i="1"/>
  <c r="E242" i="4"/>
  <c r="F242" i="4"/>
  <c r="G225" i="4"/>
  <c r="I225" i="4" a="1"/>
  <c r="I225" i="4" s="1"/>
  <c r="M227" i="1"/>
  <c r="E226" i="1"/>
  <c r="B226" i="4" s="1"/>
  <c r="P228" i="1"/>
  <c r="F228" i="1" s="1"/>
  <c r="C228" i="4" s="1"/>
  <c r="V229" i="1"/>
  <c r="H227" i="4"/>
  <c r="J227" i="4" a="1"/>
  <c r="J227" i="4" s="1"/>
  <c r="AB329" i="1"/>
  <c r="G328" i="1"/>
  <c r="J328" i="1" s="1"/>
  <c r="W329" i="1"/>
  <c r="AA230" i="1"/>
  <c r="AA231" i="1" s="1"/>
  <c r="N229" i="1"/>
  <c r="Y230" i="1"/>
  <c r="AD336" i="1"/>
  <c r="H230" i="1"/>
  <c r="X231" i="1" s="1"/>
  <c r="K229" i="1"/>
  <c r="I230" i="1"/>
  <c r="Z231" i="1" s="1"/>
  <c r="L229" i="1"/>
  <c r="S243" i="1" l="1"/>
  <c r="E243" i="4"/>
  <c r="F243" i="4"/>
  <c r="Y231" i="1"/>
  <c r="Q231" i="1" s="1"/>
  <c r="P229" i="1"/>
  <c r="F229" i="1" s="1"/>
  <c r="C229" i="4" s="1"/>
  <c r="V230" i="1"/>
  <c r="H228" i="4"/>
  <c r="J228" i="4" a="1"/>
  <c r="J228" i="4" s="1"/>
  <c r="I226" i="4" a="1"/>
  <c r="I226" i="4" s="1"/>
  <c r="G226" i="4"/>
  <c r="AB330" i="1"/>
  <c r="W330" i="1"/>
  <c r="G329" i="1"/>
  <c r="J329" i="1" s="1"/>
  <c r="M228" i="1"/>
  <c r="E227" i="1"/>
  <c r="B227" i="4" s="1"/>
  <c r="R230" i="1"/>
  <c r="R231" i="1"/>
  <c r="O231" i="1"/>
  <c r="Q230" i="1"/>
  <c r="N230" i="1"/>
  <c r="AD337" i="1"/>
  <c r="I231" i="1"/>
  <c r="Z232" i="1" s="1"/>
  <c r="L230" i="1"/>
  <c r="H231" i="1"/>
  <c r="X232" i="1" s="1"/>
  <c r="K230" i="1"/>
  <c r="S244" i="1" l="1"/>
  <c r="E244" i="4"/>
  <c r="F244" i="4"/>
  <c r="O232" i="1"/>
  <c r="AB331" i="1"/>
  <c r="W331" i="1"/>
  <c r="G330" i="1"/>
  <c r="J330" i="1" s="1"/>
  <c r="I227" i="4" a="1"/>
  <c r="I227" i="4" s="1"/>
  <c r="G227" i="4"/>
  <c r="M229" i="1"/>
  <c r="E228" i="1"/>
  <c r="B228" i="4" s="1"/>
  <c r="P230" i="1"/>
  <c r="F230" i="1" s="1"/>
  <c r="C230" i="4" s="1"/>
  <c r="V231" i="1"/>
  <c r="H229" i="4"/>
  <c r="J229" i="4" a="1"/>
  <c r="J229" i="4" s="1"/>
  <c r="AA232" i="1"/>
  <c r="N231" i="1"/>
  <c r="Y232" i="1"/>
  <c r="AD338" i="1"/>
  <c r="H232" i="1"/>
  <c r="X233" i="1" s="1"/>
  <c r="K231" i="1"/>
  <c r="I232" i="1"/>
  <c r="Z233" i="1" s="1"/>
  <c r="L231" i="1"/>
  <c r="S245" i="1" l="1"/>
  <c r="E245" i="4"/>
  <c r="F245" i="4"/>
  <c r="AA233" i="1"/>
  <c r="R233" i="1" s="1"/>
  <c r="H230" i="4"/>
  <c r="J230" i="4" a="1"/>
  <c r="J230" i="4" s="1"/>
  <c r="P231" i="1"/>
  <c r="F231" i="1" s="1"/>
  <c r="C231" i="4" s="1"/>
  <c r="V232" i="1"/>
  <c r="M230" i="1"/>
  <c r="E229" i="1"/>
  <c r="B229" i="4" s="1"/>
  <c r="AB332" i="1"/>
  <c r="W332" i="1"/>
  <c r="G331" i="1"/>
  <c r="J331" i="1" s="1"/>
  <c r="G228" i="4"/>
  <c r="I228" i="4" a="1"/>
  <c r="I228" i="4" s="1"/>
  <c r="R232" i="1"/>
  <c r="O233" i="1"/>
  <c r="N232" i="1"/>
  <c r="Y233" i="1"/>
  <c r="Q232" i="1"/>
  <c r="AD339" i="1"/>
  <c r="I233" i="1"/>
  <c r="Z234" i="1" s="1"/>
  <c r="L232" i="1"/>
  <c r="H233" i="1"/>
  <c r="X234" i="1" s="1"/>
  <c r="K232" i="1"/>
  <c r="O234" i="1" l="1"/>
  <c r="S246" i="1"/>
  <c r="E246" i="4"/>
  <c r="F246" i="4"/>
  <c r="AB333" i="1"/>
  <c r="G332" i="1"/>
  <c r="J332" i="1" s="1"/>
  <c r="W333" i="1"/>
  <c r="G229" i="4"/>
  <c r="I229" i="4" a="1"/>
  <c r="I229" i="4" s="1"/>
  <c r="M231" i="1"/>
  <c r="E230" i="1"/>
  <c r="B230" i="4" s="1"/>
  <c r="P232" i="1"/>
  <c r="F232" i="1" s="1"/>
  <c r="C232" i="4" s="1"/>
  <c r="V233" i="1"/>
  <c r="J231" i="4" a="1"/>
  <c r="J231" i="4" s="1"/>
  <c r="H231" i="4"/>
  <c r="Y234" i="1"/>
  <c r="Q234" i="1" s="1"/>
  <c r="AA234" i="1"/>
  <c r="N233" i="1"/>
  <c r="Q233" i="1"/>
  <c r="AD340" i="1"/>
  <c r="H234" i="1"/>
  <c r="X235" i="1" s="1"/>
  <c r="K233" i="1"/>
  <c r="I234" i="1"/>
  <c r="Z235" i="1" s="1"/>
  <c r="L233" i="1"/>
  <c r="S247" i="1" l="1"/>
  <c r="F247" i="4"/>
  <c r="E247" i="4"/>
  <c r="AA235" i="1"/>
  <c r="R235" i="1" s="1"/>
  <c r="I230" i="4" a="1"/>
  <c r="I230" i="4" s="1"/>
  <c r="G230" i="4"/>
  <c r="M232" i="1"/>
  <c r="E231" i="1"/>
  <c r="B231" i="4" s="1"/>
  <c r="H232" i="4"/>
  <c r="J232" i="4" a="1"/>
  <c r="J232" i="4" s="1"/>
  <c r="P233" i="1"/>
  <c r="F233" i="1" s="1"/>
  <c r="C233" i="4" s="1"/>
  <c r="V234" i="1"/>
  <c r="Y235" i="1"/>
  <c r="Q235" i="1" s="1"/>
  <c r="AB334" i="1"/>
  <c r="W334" i="1"/>
  <c r="G333" i="1"/>
  <c r="J333" i="1" s="1"/>
  <c r="R234" i="1"/>
  <c r="O235" i="1"/>
  <c r="N234" i="1"/>
  <c r="AD341" i="1"/>
  <c r="I235" i="1"/>
  <c r="Z236" i="1" s="1"/>
  <c r="L234" i="1"/>
  <c r="H235" i="1"/>
  <c r="X236" i="1" s="1"/>
  <c r="K234" i="1"/>
  <c r="S248" i="1" l="1"/>
  <c r="E248" i="4"/>
  <c r="F248" i="4"/>
  <c r="H233" i="4"/>
  <c r="J233" i="4" a="1"/>
  <c r="J233" i="4" s="1"/>
  <c r="G231" i="4"/>
  <c r="I231" i="4" a="1"/>
  <c r="I231" i="4" s="1"/>
  <c r="AB335" i="1"/>
  <c r="G334" i="1"/>
  <c r="J334" i="1" s="1"/>
  <c r="W335" i="1"/>
  <c r="M233" i="1"/>
  <c r="E232" i="1"/>
  <c r="B232" i="4" s="1"/>
  <c r="O236" i="1"/>
  <c r="AA236" i="1"/>
  <c r="R236" i="1" s="1"/>
  <c r="P234" i="1"/>
  <c r="F234" i="1" s="1"/>
  <c r="C234" i="4" s="1"/>
  <c r="V235" i="1"/>
  <c r="N235" i="1"/>
  <c r="Y236" i="1"/>
  <c r="AD342" i="1"/>
  <c r="H236" i="1"/>
  <c r="X237" i="1" s="1"/>
  <c r="K235" i="1"/>
  <c r="L235" i="1"/>
  <c r="I236" i="1"/>
  <c r="Z237" i="1" s="1"/>
  <c r="Y237" i="1" l="1"/>
  <c r="S249" i="1"/>
  <c r="E249" i="4"/>
  <c r="F249" i="4"/>
  <c r="H234" i="4"/>
  <c r="J234" i="4" a="1"/>
  <c r="J234" i="4" s="1"/>
  <c r="AB336" i="1"/>
  <c r="G335" i="1"/>
  <c r="J335" i="1" s="1"/>
  <c r="W336" i="1"/>
  <c r="G232" i="4"/>
  <c r="I232" i="4" a="1"/>
  <c r="I232" i="4" s="1"/>
  <c r="M234" i="1"/>
  <c r="E233" i="1"/>
  <c r="B233" i="4" s="1"/>
  <c r="P235" i="1"/>
  <c r="F235" i="1" s="1"/>
  <c r="C235" i="4" s="1"/>
  <c r="V236" i="1"/>
  <c r="AA237" i="1"/>
  <c r="R237" i="1" s="1"/>
  <c r="O237" i="1"/>
  <c r="Q236" i="1"/>
  <c r="Q237" i="1"/>
  <c r="N236" i="1"/>
  <c r="AD343" i="1"/>
  <c r="I237" i="1"/>
  <c r="Z238" i="1" s="1"/>
  <c r="L236" i="1"/>
  <c r="H237" i="1"/>
  <c r="X238" i="1" s="1"/>
  <c r="K236" i="1"/>
  <c r="S250" i="1" l="1"/>
  <c r="E250" i="4"/>
  <c r="F250" i="4"/>
  <c r="P236" i="1"/>
  <c r="F236" i="1" s="1"/>
  <c r="C236" i="4" s="1"/>
  <c r="V237" i="1"/>
  <c r="H235" i="4"/>
  <c r="J235" i="4" a="1"/>
  <c r="J235" i="4" s="1"/>
  <c r="AB337" i="1"/>
  <c r="G336" i="1"/>
  <c r="J336" i="1" s="1"/>
  <c r="W337" i="1"/>
  <c r="G233" i="4"/>
  <c r="I233" i="4" a="1"/>
  <c r="I233" i="4" s="1"/>
  <c r="M235" i="1"/>
  <c r="E234" i="1"/>
  <c r="B234" i="4" s="1"/>
  <c r="O238" i="1"/>
  <c r="O239" i="1" s="1"/>
  <c r="AA238" i="1"/>
  <c r="N237" i="1"/>
  <c r="Y238" i="1"/>
  <c r="AD344" i="1"/>
  <c r="H238" i="1"/>
  <c r="X239" i="1" s="1"/>
  <c r="K237" i="1"/>
  <c r="I238" i="1"/>
  <c r="Z239" i="1" s="1"/>
  <c r="L237" i="1"/>
  <c r="Y239" i="1" l="1"/>
  <c r="S251" i="1"/>
  <c r="E251" i="4"/>
  <c r="F251" i="4"/>
  <c r="AA239" i="1"/>
  <c r="R239" i="1" s="1"/>
  <c r="H236" i="4"/>
  <c r="J236" i="4" a="1"/>
  <c r="J236" i="4" s="1"/>
  <c r="AB338" i="1"/>
  <c r="G337" i="1"/>
  <c r="J337" i="1" s="1"/>
  <c r="W338" i="1"/>
  <c r="M236" i="1"/>
  <c r="E235" i="1"/>
  <c r="B235" i="4" s="1"/>
  <c r="P237" i="1"/>
  <c r="F237" i="1" s="1"/>
  <c r="C237" i="4" s="1"/>
  <c r="V238" i="1"/>
  <c r="G234" i="4"/>
  <c r="I234" i="4" a="1"/>
  <c r="I234" i="4" s="1"/>
  <c r="R238" i="1"/>
  <c r="Q238" i="1"/>
  <c r="Q239" i="1"/>
  <c r="N238" i="1"/>
  <c r="AD345" i="1"/>
  <c r="I239" i="1"/>
  <c r="Z240" i="1" s="1"/>
  <c r="L238" i="1"/>
  <c r="H239" i="1"/>
  <c r="X240" i="1" s="1"/>
  <c r="K238" i="1"/>
  <c r="S252" i="1" l="1"/>
  <c r="F252" i="4"/>
  <c r="E252" i="4"/>
  <c r="G235" i="4"/>
  <c r="I235" i="4" a="1"/>
  <c r="I235" i="4" s="1"/>
  <c r="M237" i="1"/>
  <c r="E236" i="1"/>
  <c r="B236" i="4" s="1"/>
  <c r="AB339" i="1"/>
  <c r="W339" i="1"/>
  <c r="G338" i="1"/>
  <c r="J338" i="1" s="1"/>
  <c r="P238" i="1"/>
  <c r="F238" i="1" s="1"/>
  <c r="C238" i="4" s="1"/>
  <c r="V239" i="1"/>
  <c r="H237" i="4"/>
  <c r="J237" i="4" a="1"/>
  <c r="J237" i="4" s="1"/>
  <c r="O240" i="1"/>
  <c r="AA240" i="1"/>
  <c r="N239" i="1"/>
  <c r="Y240" i="1"/>
  <c r="AD346" i="1"/>
  <c r="H240" i="1"/>
  <c r="X241" i="1" s="1"/>
  <c r="K239" i="1"/>
  <c r="I240" i="1"/>
  <c r="Z241" i="1" s="1"/>
  <c r="L239" i="1"/>
  <c r="Y241" i="1" l="1"/>
  <c r="AA241" i="1"/>
  <c r="S253" i="1"/>
  <c r="E253" i="4"/>
  <c r="F253" i="4"/>
  <c r="AB340" i="1"/>
  <c r="G339" i="1"/>
  <c r="J339" i="1" s="1"/>
  <c r="W340" i="1"/>
  <c r="H238" i="4"/>
  <c r="J238" i="4" a="1"/>
  <c r="J238" i="4" s="1"/>
  <c r="G236" i="4"/>
  <c r="I236" i="4" a="1"/>
  <c r="I236" i="4" s="1"/>
  <c r="P239" i="1"/>
  <c r="F239" i="1" s="1"/>
  <c r="C239" i="4" s="1"/>
  <c r="V240" i="1"/>
  <c r="M238" i="1"/>
  <c r="E237" i="1"/>
  <c r="B237" i="4" s="1"/>
  <c r="O241" i="1"/>
  <c r="R241" i="1"/>
  <c r="R240" i="1"/>
  <c r="N240" i="1"/>
  <c r="Q241" i="1"/>
  <c r="Q240" i="1"/>
  <c r="AD347" i="1"/>
  <c r="I241" i="1"/>
  <c r="Z242" i="1" s="1"/>
  <c r="L240" i="1"/>
  <c r="H241" i="1"/>
  <c r="X242" i="1" s="1"/>
  <c r="K240" i="1"/>
  <c r="S254" i="1" l="1"/>
  <c r="E254" i="4"/>
  <c r="F254" i="4"/>
  <c r="O242" i="1"/>
  <c r="I237" i="4" a="1"/>
  <c r="I237" i="4" s="1"/>
  <c r="G237" i="4"/>
  <c r="M239" i="1"/>
  <c r="E238" i="1"/>
  <c r="B238" i="4" s="1"/>
  <c r="P240" i="1"/>
  <c r="F240" i="1" s="1"/>
  <c r="C240" i="4" s="1"/>
  <c r="V241" i="1"/>
  <c r="H239" i="4"/>
  <c r="J239" i="4" a="1"/>
  <c r="J239" i="4" s="1"/>
  <c r="AB341" i="1"/>
  <c r="G340" i="1"/>
  <c r="J340" i="1" s="1"/>
  <c r="W341" i="1"/>
  <c r="AA242" i="1"/>
  <c r="AA243" i="1" s="1"/>
  <c r="N241" i="1"/>
  <c r="Y242" i="1"/>
  <c r="AD348" i="1"/>
  <c r="H242" i="1"/>
  <c r="X243" i="1" s="1"/>
  <c r="K241" i="1"/>
  <c r="I242" i="1"/>
  <c r="Z243" i="1" s="1"/>
  <c r="L241" i="1"/>
  <c r="Y243" i="1" l="1"/>
  <c r="S255" i="1"/>
  <c r="E255" i="4"/>
  <c r="F255" i="4"/>
  <c r="H240" i="4"/>
  <c r="J240" i="4" a="1"/>
  <c r="J240" i="4" s="1"/>
  <c r="P241" i="1"/>
  <c r="F241" i="1" s="1"/>
  <c r="C241" i="4" s="1"/>
  <c r="V242" i="1"/>
  <c r="G238" i="4"/>
  <c r="I238" i="4" a="1"/>
  <c r="I238" i="4" s="1"/>
  <c r="AB342" i="1"/>
  <c r="G341" i="1"/>
  <c r="J341" i="1" s="1"/>
  <c r="W342" i="1"/>
  <c r="M240" i="1"/>
  <c r="E239" i="1"/>
  <c r="B239" i="4" s="1"/>
  <c r="R243" i="1"/>
  <c r="R242" i="1"/>
  <c r="O243" i="1"/>
  <c r="Q242" i="1"/>
  <c r="Q243" i="1"/>
  <c r="N242" i="1"/>
  <c r="AD349" i="1"/>
  <c r="I243" i="1"/>
  <c r="Z244" i="1" s="1"/>
  <c r="L242" i="1"/>
  <c r="H243" i="1"/>
  <c r="X244" i="1" s="1"/>
  <c r="K242" i="1"/>
  <c r="O244" i="1" l="1"/>
  <c r="S256" i="1"/>
  <c r="E256" i="4"/>
  <c r="F256" i="4"/>
  <c r="AB343" i="1"/>
  <c r="W343" i="1"/>
  <c r="G342" i="1"/>
  <c r="J342" i="1" s="1"/>
  <c r="P242" i="1"/>
  <c r="F242" i="1" s="1"/>
  <c r="C242" i="4" s="1"/>
  <c r="V243" i="1"/>
  <c r="G239" i="4"/>
  <c r="I239" i="4" a="1"/>
  <c r="I239" i="4" s="1"/>
  <c r="M241" i="1"/>
  <c r="E240" i="1"/>
  <c r="B240" i="4" s="1"/>
  <c r="H241" i="4"/>
  <c r="J241" i="4" a="1"/>
  <c r="J241" i="4" s="1"/>
  <c r="AA244" i="1"/>
  <c r="AA245" i="1" s="1"/>
  <c r="N243" i="1"/>
  <c r="Y244" i="1"/>
  <c r="AD350" i="1"/>
  <c r="H244" i="1"/>
  <c r="X245" i="1" s="1"/>
  <c r="K243" i="1"/>
  <c r="L243" i="1"/>
  <c r="I244" i="1"/>
  <c r="Z245" i="1" s="1"/>
  <c r="S257" i="1" l="1"/>
  <c r="F257" i="4"/>
  <c r="E257" i="4"/>
  <c r="Y245" i="1"/>
  <c r="Q245" i="1" s="1"/>
  <c r="H242" i="4"/>
  <c r="J242" i="4" a="1"/>
  <c r="J242" i="4" s="1"/>
  <c r="P243" i="1"/>
  <c r="F243" i="1" s="1"/>
  <c r="C243" i="4" s="1"/>
  <c r="V244" i="1"/>
  <c r="R245" i="1"/>
  <c r="M242" i="1"/>
  <c r="E241" i="1"/>
  <c r="B241" i="4" s="1"/>
  <c r="AB344" i="1"/>
  <c r="W344" i="1"/>
  <c r="G343" i="1"/>
  <c r="J343" i="1" s="1"/>
  <c r="G240" i="4"/>
  <c r="I240" i="4" a="1"/>
  <c r="I240" i="4" s="1"/>
  <c r="R244" i="1"/>
  <c r="O245" i="1"/>
  <c r="Q244" i="1"/>
  <c r="N244" i="1"/>
  <c r="AD351" i="1"/>
  <c r="I245" i="1"/>
  <c r="Z246" i="1" s="1"/>
  <c r="L244" i="1"/>
  <c r="H245" i="1"/>
  <c r="X246" i="1" s="1"/>
  <c r="K244" i="1"/>
  <c r="S258" i="1" l="1"/>
  <c r="E258" i="4"/>
  <c r="F258" i="4"/>
  <c r="AB345" i="1"/>
  <c r="G344" i="1"/>
  <c r="J344" i="1" s="1"/>
  <c r="W345" i="1"/>
  <c r="I241" i="4" a="1"/>
  <c r="I241" i="4" s="1"/>
  <c r="G241" i="4"/>
  <c r="M243" i="1"/>
  <c r="E242" i="1"/>
  <c r="B242" i="4" s="1"/>
  <c r="P244" i="1"/>
  <c r="F244" i="1" s="1"/>
  <c r="C244" i="4" s="1"/>
  <c r="V245" i="1"/>
  <c r="H243" i="4"/>
  <c r="J243" i="4" a="1"/>
  <c r="J243" i="4" s="1"/>
  <c r="O246" i="1"/>
  <c r="AA246" i="1"/>
  <c r="AA247" i="1" s="1"/>
  <c r="N245" i="1"/>
  <c r="Y246" i="1"/>
  <c r="AD352" i="1"/>
  <c r="H246" i="1"/>
  <c r="X247" i="1" s="1"/>
  <c r="K245" i="1"/>
  <c r="I246" i="1"/>
  <c r="Z247" i="1" s="1"/>
  <c r="L245" i="1"/>
  <c r="Y247" i="1" l="1"/>
  <c r="S259" i="1"/>
  <c r="E259" i="4"/>
  <c r="F259" i="4"/>
  <c r="H244" i="4"/>
  <c r="J244" i="4" a="1"/>
  <c r="J244" i="4" s="1"/>
  <c r="M244" i="1"/>
  <c r="E243" i="1"/>
  <c r="B243" i="4" s="1"/>
  <c r="P245" i="1"/>
  <c r="F245" i="1" s="1"/>
  <c r="C245" i="4" s="1"/>
  <c r="V246" i="1"/>
  <c r="AB346" i="1"/>
  <c r="G345" i="1"/>
  <c r="J345" i="1" s="1"/>
  <c r="W346" i="1"/>
  <c r="G242" i="4"/>
  <c r="I242" i="4" a="1"/>
  <c r="I242" i="4" s="1"/>
  <c r="R246" i="1"/>
  <c r="R247" i="1"/>
  <c r="O247" i="1"/>
  <c r="Q246" i="1"/>
  <c r="Q247" i="1"/>
  <c r="N246" i="1"/>
  <c r="AD353" i="1"/>
  <c r="I247" i="1"/>
  <c r="Z248" i="1" s="1"/>
  <c r="L246" i="1"/>
  <c r="H247" i="1"/>
  <c r="X248" i="1" s="1"/>
  <c r="K246" i="1"/>
  <c r="O248" i="1" l="1"/>
  <c r="S260" i="1"/>
  <c r="E260" i="4"/>
  <c r="F260" i="4"/>
  <c r="AB347" i="1"/>
  <c r="G346" i="1"/>
  <c r="J346" i="1" s="1"/>
  <c r="W347" i="1"/>
  <c r="P246" i="1"/>
  <c r="F246" i="1" s="1"/>
  <c r="C246" i="4" s="1"/>
  <c r="V247" i="1"/>
  <c r="H245" i="4"/>
  <c r="J245" i="4" a="1"/>
  <c r="J245" i="4" s="1"/>
  <c r="I243" i="4" a="1"/>
  <c r="I243" i="4" s="1"/>
  <c r="G243" i="4"/>
  <c r="M245" i="1"/>
  <c r="E244" i="1"/>
  <c r="B244" i="4" s="1"/>
  <c r="AA248" i="1"/>
  <c r="AA249" i="1" s="1"/>
  <c r="N247" i="1"/>
  <c r="Y248" i="1"/>
  <c r="AD354" i="1"/>
  <c r="H248" i="1"/>
  <c r="X249" i="1" s="1"/>
  <c r="K247" i="1"/>
  <c r="I248" i="1"/>
  <c r="Z249" i="1" s="1"/>
  <c r="L247" i="1"/>
  <c r="S261" i="1" l="1"/>
  <c r="E261" i="4"/>
  <c r="F261" i="4"/>
  <c r="Y249" i="1"/>
  <c r="Q249" i="1" s="1"/>
  <c r="H246" i="4"/>
  <c r="J246" i="4" a="1"/>
  <c r="J246" i="4" s="1"/>
  <c r="P247" i="1"/>
  <c r="F247" i="1" s="1"/>
  <c r="C247" i="4" s="1"/>
  <c r="V248" i="1"/>
  <c r="G244" i="4"/>
  <c r="I244" i="4" a="1"/>
  <c r="I244" i="4" s="1"/>
  <c r="M246" i="1"/>
  <c r="E245" i="1"/>
  <c r="B245" i="4" s="1"/>
  <c r="AB348" i="1"/>
  <c r="W348" i="1"/>
  <c r="G347" i="1"/>
  <c r="J347" i="1" s="1"/>
  <c r="R248" i="1"/>
  <c r="R249" i="1"/>
  <c r="O249" i="1"/>
  <c r="N248" i="1"/>
  <c r="Q248" i="1"/>
  <c r="AD355" i="1"/>
  <c r="I249" i="1"/>
  <c r="Z250" i="1" s="1"/>
  <c r="L248" i="1"/>
  <c r="H249" i="1"/>
  <c r="X250" i="1" s="1"/>
  <c r="K248" i="1"/>
  <c r="O250" i="1" l="1"/>
  <c r="S262" i="1"/>
  <c r="E262" i="4"/>
  <c r="F262" i="4"/>
  <c r="G245" i="4"/>
  <c r="I245" i="4" a="1"/>
  <c r="I245" i="4" s="1"/>
  <c r="M247" i="1"/>
  <c r="E246" i="1"/>
  <c r="B246" i="4" s="1"/>
  <c r="P248" i="1"/>
  <c r="F248" i="1" s="1"/>
  <c r="C248" i="4" s="1"/>
  <c r="V249" i="1"/>
  <c r="J247" i="4" a="1"/>
  <c r="J247" i="4" s="1"/>
  <c r="H247" i="4"/>
  <c r="AB349" i="1"/>
  <c r="G348" i="1"/>
  <c r="J348" i="1" s="1"/>
  <c r="W349" i="1"/>
  <c r="AA250" i="1"/>
  <c r="AA251" i="1" s="1"/>
  <c r="N249" i="1"/>
  <c r="Y250" i="1"/>
  <c r="AD356" i="1"/>
  <c r="H250" i="1"/>
  <c r="X251" i="1" s="1"/>
  <c r="K249" i="1"/>
  <c r="I250" i="1"/>
  <c r="Z251" i="1" s="1"/>
  <c r="L249" i="1"/>
  <c r="S263" i="1" l="1"/>
  <c r="F263" i="4"/>
  <c r="E263" i="4"/>
  <c r="Y251" i="1"/>
  <c r="Q251" i="1" s="1"/>
  <c r="H248" i="4"/>
  <c r="J248" i="4" a="1"/>
  <c r="J248" i="4" s="1"/>
  <c r="P249" i="1"/>
  <c r="F249" i="1" s="1"/>
  <c r="C249" i="4" s="1"/>
  <c r="V250" i="1"/>
  <c r="G246" i="4"/>
  <c r="I246" i="4" a="1"/>
  <c r="I246" i="4" s="1"/>
  <c r="AB350" i="1"/>
  <c r="W350" i="1"/>
  <c r="G349" i="1"/>
  <c r="J349" i="1" s="1"/>
  <c r="M248" i="1"/>
  <c r="E247" i="1"/>
  <c r="B247" i="4" s="1"/>
  <c r="R250" i="1"/>
  <c r="R251" i="1"/>
  <c r="O251" i="1"/>
  <c r="N250" i="1"/>
  <c r="Q250" i="1"/>
  <c r="AD357" i="1"/>
  <c r="I251" i="1"/>
  <c r="Z252" i="1" s="1"/>
  <c r="L250" i="1"/>
  <c r="H251" i="1"/>
  <c r="X252" i="1" s="1"/>
  <c r="K250" i="1"/>
  <c r="O252" i="1" l="1"/>
  <c r="S264" i="1"/>
  <c r="E264" i="4"/>
  <c r="F264" i="4"/>
  <c r="AB351" i="1"/>
  <c r="W351" i="1"/>
  <c r="G350" i="1"/>
  <c r="J350" i="1" s="1"/>
  <c r="P250" i="1"/>
  <c r="F250" i="1" s="1"/>
  <c r="C250" i="4" s="1"/>
  <c r="V251" i="1"/>
  <c r="I247" i="4" a="1"/>
  <c r="I247" i="4" s="1"/>
  <c r="G247" i="4"/>
  <c r="M249" i="1"/>
  <c r="E248" i="1"/>
  <c r="B248" i="4" s="1"/>
  <c r="H249" i="4"/>
  <c r="J249" i="4" a="1"/>
  <c r="J249" i="4" s="1"/>
  <c r="AA252" i="1"/>
  <c r="AA253" i="1" s="1"/>
  <c r="N251" i="1"/>
  <c r="Y252" i="1"/>
  <c r="AD358" i="1"/>
  <c r="H252" i="1"/>
  <c r="X253" i="1" s="1"/>
  <c r="K251" i="1"/>
  <c r="L251" i="1"/>
  <c r="I252" i="1"/>
  <c r="Z253" i="1" s="1"/>
  <c r="Y253" i="1" l="1"/>
  <c r="S265" i="1"/>
  <c r="E265" i="4"/>
  <c r="F265" i="4"/>
  <c r="H250" i="4"/>
  <c r="J250" i="4" a="1"/>
  <c r="J250" i="4" s="1"/>
  <c r="P251" i="1"/>
  <c r="F251" i="1" s="1"/>
  <c r="C251" i="4" s="1"/>
  <c r="V252" i="1"/>
  <c r="R253" i="1"/>
  <c r="G248" i="4"/>
  <c r="I248" i="4" a="1"/>
  <c r="I248" i="4" s="1"/>
  <c r="M250" i="1"/>
  <c r="E249" i="1"/>
  <c r="B249" i="4" s="1"/>
  <c r="AB352" i="1"/>
  <c r="G351" i="1"/>
  <c r="J351" i="1" s="1"/>
  <c r="W352" i="1"/>
  <c r="R252" i="1"/>
  <c r="O253" i="1"/>
  <c r="Q252" i="1"/>
  <c r="Q253" i="1"/>
  <c r="N252" i="1"/>
  <c r="AD359" i="1"/>
  <c r="I253" i="1"/>
  <c r="Z254" i="1" s="1"/>
  <c r="L252" i="1"/>
  <c r="H253" i="1"/>
  <c r="X254" i="1" s="1"/>
  <c r="K252" i="1"/>
  <c r="S266" i="1" l="1"/>
  <c r="E266" i="4"/>
  <c r="F266" i="4"/>
  <c r="M251" i="1"/>
  <c r="E250" i="1"/>
  <c r="B250" i="4" s="1"/>
  <c r="P252" i="1"/>
  <c r="F252" i="1" s="1"/>
  <c r="C252" i="4" s="1"/>
  <c r="V253" i="1"/>
  <c r="H251" i="4"/>
  <c r="J251" i="4" a="1"/>
  <c r="J251" i="4" s="1"/>
  <c r="AB353" i="1"/>
  <c r="G352" i="1"/>
  <c r="J352" i="1" s="1"/>
  <c r="W353" i="1"/>
  <c r="G249" i="4"/>
  <c r="I249" i="4" a="1"/>
  <c r="I249" i="4" s="1"/>
  <c r="O254" i="1"/>
  <c r="AA254" i="1"/>
  <c r="N253" i="1"/>
  <c r="Y254" i="1"/>
  <c r="AD360" i="1"/>
  <c r="H254" i="1"/>
  <c r="X255" i="1" s="1"/>
  <c r="K253" i="1"/>
  <c r="I254" i="1"/>
  <c r="Z255" i="1" s="1"/>
  <c r="L253" i="1"/>
  <c r="Y255" i="1" l="1"/>
  <c r="S267" i="1"/>
  <c r="E267" i="4"/>
  <c r="F267" i="4"/>
  <c r="AA255" i="1"/>
  <c r="R255" i="1" s="1"/>
  <c r="H252" i="4"/>
  <c r="J252" i="4" a="1"/>
  <c r="J252" i="4" s="1"/>
  <c r="AB354" i="1"/>
  <c r="W354" i="1"/>
  <c r="G353" i="1"/>
  <c r="J353" i="1" s="1"/>
  <c r="P253" i="1"/>
  <c r="F253" i="1" s="1"/>
  <c r="C253" i="4" s="1"/>
  <c r="V254" i="1"/>
  <c r="G250" i="4"/>
  <c r="I250" i="4" a="1"/>
  <c r="I250" i="4" s="1"/>
  <c r="M252" i="1"/>
  <c r="E251" i="1"/>
  <c r="B251" i="4" s="1"/>
  <c r="R254" i="1"/>
  <c r="O255" i="1"/>
  <c r="Q254" i="1"/>
  <c r="N254" i="1"/>
  <c r="Q255" i="1"/>
  <c r="AD361" i="1"/>
  <c r="I255" i="1"/>
  <c r="Z256" i="1" s="1"/>
  <c r="L254" i="1"/>
  <c r="H255" i="1"/>
  <c r="X256" i="1" s="1"/>
  <c r="K254" i="1"/>
  <c r="O256" i="1" l="1"/>
  <c r="S268" i="1"/>
  <c r="F268" i="4"/>
  <c r="E268" i="4"/>
  <c r="P254" i="1"/>
  <c r="F254" i="1" s="1"/>
  <c r="C254" i="4" s="1"/>
  <c r="V255" i="1"/>
  <c r="H253" i="4"/>
  <c r="J253" i="4" a="1"/>
  <c r="J253" i="4" s="1"/>
  <c r="M253" i="1"/>
  <c r="E252" i="1"/>
  <c r="B252" i="4" s="1"/>
  <c r="AB355" i="1"/>
  <c r="W355" i="1"/>
  <c r="G354" i="1"/>
  <c r="J354" i="1" s="1"/>
  <c r="G251" i="4"/>
  <c r="I251" i="4" a="1"/>
  <c r="I251" i="4" s="1"/>
  <c r="AA256" i="1"/>
  <c r="N255" i="1"/>
  <c r="Y256" i="1"/>
  <c r="AD362" i="1"/>
  <c r="H256" i="1"/>
  <c r="X257" i="1" s="1"/>
  <c r="K255" i="1"/>
  <c r="I256" i="1"/>
  <c r="Z257" i="1" s="1"/>
  <c r="L255" i="1"/>
  <c r="Y257" i="1" l="1"/>
  <c r="S269" i="1"/>
  <c r="E269" i="4"/>
  <c r="F269" i="4"/>
  <c r="AA257" i="1"/>
  <c r="R257" i="1" s="1"/>
  <c r="AB356" i="1"/>
  <c r="G355" i="1"/>
  <c r="J355" i="1" s="1"/>
  <c r="W356" i="1"/>
  <c r="G252" i="4"/>
  <c r="I252" i="4" a="1"/>
  <c r="I252" i="4" s="1"/>
  <c r="M254" i="1"/>
  <c r="E253" i="1"/>
  <c r="B253" i="4" s="1"/>
  <c r="J254" i="4" a="1"/>
  <c r="J254" i="4" s="1"/>
  <c r="H254" i="4"/>
  <c r="P255" i="1"/>
  <c r="F255" i="1" s="1"/>
  <c r="C255" i="4" s="1"/>
  <c r="V256" i="1"/>
  <c r="O257" i="1"/>
  <c r="R256" i="1"/>
  <c r="Q256" i="1"/>
  <c r="Q257" i="1"/>
  <c r="N256" i="1"/>
  <c r="AD363" i="1"/>
  <c r="I257" i="1"/>
  <c r="Z258" i="1" s="1"/>
  <c r="L256" i="1"/>
  <c r="H257" i="1"/>
  <c r="X258" i="1" s="1"/>
  <c r="K256" i="1"/>
  <c r="S270" i="1" l="1"/>
  <c r="E270" i="4"/>
  <c r="F270" i="4"/>
  <c r="I253" i="4" a="1"/>
  <c r="I253" i="4" s="1"/>
  <c r="G253" i="4"/>
  <c r="M255" i="1"/>
  <c r="E254" i="1"/>
  <c r="B254" i="4" s="1"/>
  <c r="H255" i="4"/>
  <c r="J255" i="4" a="1"/>
  <c r="J255" i="4" s="1"/>
  <c r="P256" i="1"/>
  <c r="F256" i="1" s="1"/>
  <c r="C256" i="4" s="1"/>
  <c r="V257" i="1"/>
  <c r="AB357" i="1"/>
  <c r="G356" i="1"/>
  <c r="J356" i="1" s="1"/>
  <c r="W357" i="1"/>
  <c r="O258" i="1"/>
  <c r="AA258" i="1"/>
  <c r="AA259" i="1" s="1"/>
  <c r="N257" i="1"/>
  <c r="Y258" i="1"/>
  <c r="AD364" i="1"/>
  <c r="H258" i="1"/>
  <c r="X259" i="1" s="1"/>
  <c r="K257" i="1"/>
  <c r="I258" i="1"/>
  <c r="Z259" i="1" s="1"/>
  <c r="L257" i="1"/>
  <c r="Y259" i="1" l="1"/>
  <c r="S271" i="1"/>
  <c r="E271" i="4"/>
  <c r="F271" i="4"/>
  <c r="P257" i="1"/>
  <c r="F257" i="1" s="1"/>
  <c r="C257" i="4" s="1"/>
  <c r="V258" i="1"/>
  <c r="H256" i="4"/>
  <c r="J256" i="4" a="1"/>
  <c r="J256" i="4" s="1"/>
  <c r="G254" i="4"/>
  <c r="I254" i="4" a="1"/>
  <c r="I254" i="4" s="1"/>
  <c r="M256" i="1"/>
  <c r="E255" i="1"/>
  <c r="B255" i="4" s="1"/>
  <c r="AB358" i="1"/>
  <c r="G357" i="1"/>
  <c r="J357" i="1" s="1"/>
  <c r="W358" i="1"/>
  <c r="R259" i="1"/>
  <c r="O259" i="1"/>
  <c r="R258" i="1"/>
  <c r="N258" i="1"/>
  <c r="Q259" i="1"/>
  <c r="Q258" i="1"/>
  <c r="AD365" i="1"/>
  <c r="I259" i="1"/>
  <c r="Z260" i="1" s="1"/>
  <c r="L258" i="1"/>
  <c r="H259" i="1"/>
  <c r="X260" i="1" s="1"/>
  <c r="K258" i="1"/>
  <c r="S272" i="1" l="1"/>
  <c r="E272" i="4"/>
  <c r="F272" i="4"/>
  <c r="I255" i="4" a="1"/>
  <c r="I255" i="4" s="1"/>
  <c r="G255" i="4"/>
  <c r="M257" i="1"/>
  <c r="E256" i="1"/>
  <c r="B256" i="4" s="1"/>
  <c r="P258" i="1"/>
  <c r="F258" i="1" s="1"/>
  <c r="C258" i="4" s="1"/>
  <c r="V259" i="1"/>
  <c r="AB359" i="1"/>
  <c r="G358" i="1"/>
  <c r="J358" i="1" s="1"/>
  <c r="W359" i="1"/>
  <c r="H257" i="4"/>
  <c r="J257" i="4" a="1"/>
  <c r="J257" i="4" s="1"/>
  <c r="AA260" i="1"/>
  <c r="R260" i="1" s="1"/>
  <c r="O260" i="1"/>
  <c r="N259" i="1"/>
  <c r="Y260" i="1"/>
  <c r="AD366" i="1"/>
  <c r="H260" i="1"/>
  <c r="X261" i="1" s="1"/>
  <c r="K259" i="1"/>
  <c r="L259" i="1"/>
  <c r="I260" i="1"/>
  <c r="Z261" i="1" s="1"/>
  <c r="Y261" i="1" l="1"/>
  <c r="S273" i="1"/>
  <c r="F273" i="4"/>
  <c r="E273" i="4"/>
  <c r="H258" i="4"/>
  <c r="J258" i="4" a="1"/>
  <c r="J258" i="4" s="1"/>
  <c r="P259" i="1"/>
  <c r="F259" i="1" s="1"/>
  <c r="C259" i="4" s="1"/>
  <c r="V260" i="1"/>
  <c r="I256" i="4" a="1"/>
  <c r="I256" i="4" s="1"/>
  <c r="G256" i="4"/>
  <c r="M258" i="1"/>
  <c r="E257" i="1"/>
  <c r="B257" i="4" s="1"/>
  <c r="AB360" i="1"/>
  <c r="W360" i="1"/>
  <c r="G359" i="1"/>
  <c r="J359" i="1" s="1"/>
  <c r="O261" i="1"/>
  <c r="AA261" i="1"/>
  <c r="N260" i="1"/>
  <c r="Q261" i="1"/>
  <c r="Q260" i="1"/>
  <c r="AD367" i="1"/>
  <c r="I261" i="1"/>
  <c r="Z262" i="1" s="1"/>
  <c r="L260" i="1"/>
  <c r="H261" i="1"/>
  <c r="X262" i="1" s="1"/>
  <c r="K260" i="1"/>
  <c r="S274" i="1" l="1"/>
  <c r="E274" i="4"/>
  <c r="F274" i="4"/>
  <c r="AA262" i="1"/>
  <c r="R262" i="1" s="1"/>
  <c r="G257" i="4"/>
  <c r="I257" i="4" a="1"/>
  <c r="I257" i="4" s="1"/>
  <c r="M259" i="1"/>
  <c r="E258" i="1"/>
  <c r="B258" i="4" s="1"/>
  <c r="P260" i="1"/>
  <c r="F260" i="1" s="1"/>
  <c r="C260" i="4" s="1"/>
  <c r="V261" i="1"/>
  <c r="H259" i="4"/>
  <c r="J259" i="4" a="1"/>
  <c r="J259" i="4" s="1"/>
  <c r="AB361" i="1"/>
  <c r="W361" i="1"/>
  <c r="G360" i="1"/>
  <c r="J360" i="1" s="1"/>
  <c r="O262" i="1"/>
  <c r="R261" i="1"/>
  <c r="N261" i="1"/>
  <c r="Y262" i="1"/>
  <c r="AD368" i="1"/>
  <c r="H262" i="1"/>
  <c r="X263" i="1" s="1"/>
  <c r="K261" i="1"/>
  <c r="I262" i="1"/>
  <c r="Z263" i="1" s="1"/>
  <c r="L261" i="1"/>
  <c r="Y263" i="1" l="1"/>
  <c r="S275" i="1"/>
  <c r="E275" i="4"/>
  <c r="F275" i="4"/>
  <c r="H260" i="4"/>
  <c r="J260" i="4" a="1"/>
  <c r="J260" i="4" s="1"/>
  <c r="O263" i="1"/>
  <c r="P261" i="1"/>
  <c r="F261" i="1" s="1"/>
  <c r="C261" i="4" s="1"/>
  <c r="V262" i="1"/>
  <c r="G258" i="4"/>
  <c r="I258" i="4" a="1"/>
  <c r="I258" i="4" s="1"/>
  <c r="M260" i="1"/>
  <c r="E259" i="1"/>
  <c r="B259" i="4" s="1"/>
  <c r="AB362" i="1"/>
  <c r="W362" i="1"/>
  <c r="G361" i="1"/>
  <c r="J361" i="1" s="1"/>
  <c r="AA263" i="1"/>
  <c r="AA264" i="1" s="1"/>
  <c r="Q262" i="1"/>
  <c r="Q263" i="1"/>
  <c r="N262" i="1"/>
  <c r="AD369" i="1"/>
  <c r="I263" i="1"/>
  <c r="Z264" i="1" s="1"/>
  <c r="L262" i="1"/>
  <c r="H263" i="1"/>
  <c r="X264" i="1" s="1"/>
  <c r="K262" i="1"/>
  <c r="S276" i="1" l="1"/>
  <c r="E276" i="4"/>
  <c r="F276" i="4"/>
  <c r="H261" i="4"/>
  <c r="J261" i="4" a="1"/>
  <c r="J261" i="4" s="1"/>
  <c r="P262" i="1"/>
  <c r="F262" i="1" s="1"/>
  <c r="C262" i="4" s="1"/>
  <c r="V263" i="1"/>
  <c r="AB363" i="1"/>
  <c r="W363" i="1"/>
  <c r="G362" i="1"/>
  <c r="J362" i="1" s="1"/>
  <c r="G259" i="4"/>
  <c r="I259" i="4" a="1"/>
  <c r="I259" i="4" s="1"/>
  <c r="M261" i="1"/>
  <c r="E260" i="1"/>
  <c r="B260" i="4" s="1"/>
  <c r="R263" i="1"/>
  <c r="R264" i="1"/>
  <c r="O264" i="1"/>
  <c r="N263" i="1"/>
  <c r="Y264" i="1"/>
  <c r="AD370" i="1"/>
  <c r="H264" i="1"/>
  <c r="X265" i="1" s="1"/>
  <c r="K263" i="1"/>
  <c r="I264" i="1"/>
  <c r="Z265" i="1" s="1"/>
  <c r="L263" i="1"/>
  <c r="O265" i="1" l="1"/>
  <c r="S277" i="1"/>
  <c r="E277" i="4"/>
  <c r="F277" i="4"/>
  <c r="Y265" i="1"/>
  <c r="Q265" i="1" s="1"/>
  <c r="H262" i="4"/>
  <c r="J262" i="4" a="1"/>
  <c r="J262" i="4" s="1"/>
  <c r="AB364" i="1"/>
  <c r="G363" i="1"/>
  <c r="J363" i="1" s="1"/>
  <c r="W364" i="1"/>
  <c r="P263" i="1"/>
  <c r="F263" i="1" s="1"/>
  <c r="C263" i="4" s="1"/>
  <c r="V264" i="1"/>
  <c r="M262" i="1"/>
  <c r="E261" i="1"/>
  <c r="B261" i="4" s="1"/>
  <c r="G260" i="4"/>
  <c r="I260" i="4" a="1"/>
  <c r="I260" i="4" s="1"/>
  <c r="AA265" i="1"/>
  <c r="Q264" i="1"/>
  <c r="N264" i="1"/>
  <c r="AD371" i="1"/>
  <c r="I265" i="1"/>
  <c r="Z266" i="1" s="1"/>
  <c r="L264" i="1"/>
  <c r="H265" i="1"/>
  <c r="X266" i="1" s="1"/>
  <c r="K264" i="1"/>
  <c r="AA266" i="1" l="1"/>
  <c r="S278" i="1"/>
  <c r="E278" i="4"/>
  <c r="F278" i="4"/>
  <c r="J263" i="4" a="1"/>
  <c r="J263" i="4" s="1"/>
  <c r="H263" i="4"/>
  <c r="AB365" i="1"/>
  <c r="W365" i="1"/>
  <c r="G364" i="1"/>
  <c r="J364" i="1" s="1"/>
  <c r="I261" i="4" a="1"/>
  <c r="I261" i="4" s="1"/>
  <c r="G261" i="4"/>
  <c r="M263" i="1"/>
  <c r="E262" i="1"/>
  <c r="B262" i="4" s="1"/>
  <c r="P264" i="1"/>
  <c r="F264" i="1" s="1"/>
  <c r="C264" i="4" s="1"/>
  <c r="V265" i="1"/>
  <c r="O266" i="1"/>
  <c r="R266" i="1"/>
  <c r="R265" i="1"/>
  <c r="N265" i="1"/>
  <c r="Y266" i="1"/>
  <c r="AD372" i="1"/>
  <c r="H266" i="1"/>
  <c r="X267" i="1" s="1"/>
  <c r="K265" i="1"/>
  <c r="I266" i="1"/>
  <c r="Z267" i="1" s="1"/>
  <c r="L265" i="1"/>
  <c r="Y267" i="1" l="1"/>
  <c r="S279" i="1"/>
  <c r="F279" i="4"/>
  <c r="E279" i="4"/>
  <c r="H264" i="4"/>
  <c r="J264" i="4" a="1"/>
  <c r="J264" i="4" s="1"/>
  <c r="AB366" i="1"/>
  <c r="W366" i="1"/>
  <c r="G365" i="1"/>
  <c r="J365" i="1" s="1"/>
  <c r="G262" i="4"/>
  <c r="I262" i="4" a="1"/>
  <c r="I262" i="4" s="1"/>
  <c r="P265" i="1"/>
  <c r="F265" i="1" s="1"/>
  <c r="C265" i="4" s="1"/>
  <c r="V266" i="1"/>
  <c r="M264" i="1"/>
  <c r="E263" i="1"/>
  <c r="B263" i="4" s="1"/>
  <c r="O267" i="1"/>
  <c r="AA267" i="1"/>
  <c r="N266" i="1"/>
  <c r="Q267" i="1"/>
  <c r="Q266" i="1"/>
  <c r="AD373" i="1"/>
  <c r="I267" i="1"/>
  <c r="Z268" i="1" s="1"/>
  <c r="L266" i="1"/>
  <c r="H267" i="1"/>
  <c r="X268" i="1" s="1"/>
  <c r="K266" i="1"/>
  <c r="S280" i="1" l="1"/>
  <c r="E280" i="4"/>
  <c r="F280" i="4"/>
  <c r="AA268" i="1"/>
  <c r="R268" i="1" s="1"/>
  <c r="H265" i="4"/>
  <c r="J265" i="4" a="1"/>
  <c r="J265" i="4" s="1"/>
  <c r="I263" i="4" a="1"/>
  <c r="I263" i="4" s="1"/>
  <c r="G263" i="4"/>
  <c r="M265" i="1"/>
  <c r="E264" i="1"/>
  <c r="B264" i="4" s="1"/>
  <c r="AB367" i="1"/>
  <c r="G366" i="1"/>
  <c r="J366" i="1" s="1"/>
  <c r="W367" i="1"/>
  <c r="P266" i="1"/>
  <c r="F266" i="1" s="1"/>
  <c r="C266" i="4" s="1"/>
  <c r="V267" i="1"/>
  <c r="R267" i="1"/>
  <c r="O268" i="1"/>
  <c r="Y268" i="1"/>
  <c r="N267" i="1"/>
  <c r="AD374" i="1"/>
  <c r="H268" i="1"/>
  <c r="X269" i="1" s="1"/>
  <c r="K267" i="1"/>
  <c r="L267" i="1"/>
  <c r="I268" i="1"/>
  <c r="Z269" i="1" s="1"/>
  <c r="S281" i="1" l="1"/>
  <c r="E281" i="4"/>
  <c r="F281" i="4"/>
  <c r="H266" i="4"/>
  <c r="J266" i="4" a="1"/>
  <c r="J266" i="4" s="1"/>
  <c r="AB368" i="1"/>
  <c r="W368" i="1"/>
  <c r="G367" i="1"/>
  <c r="J367" i="1" s="1"/>
  <c r="O269" i="1"/>
  <c r="G264" i="4"/>
  <c r="I264" i="4" a="1"/>
  <c r="I264" i="4" s="1"/>
  <c r="M266" i="1"/>
  <c r="E265" i="1"/>
  <c r="B265" i="4" s="1"/>
  <c r="P267" i="1"/>
  <c r="F267" i="1" s="1"/>
  <c r="C267" i="4" s="1"/>
  <c r="V268" i="1"/>
  <c r="AA269" i="1"/>
  <c r="AA270" i="1" s="1"/>
  <c r="N268" i="1"/>
  <c r="Y269" i="1"/>
  <c r="Q268" i="1"/>
  <c r="AD375" i="1"/>
  <c r="I269" i="1"/>
  <c r="Z270" i="1" s="1"/>
  <c r="L268" i="1"/>
  <c r="H269" i="1"/>
  <c r="X270" i="1" s="1"/>
  <c r="K268" i="1"/>
  <c r="S282" i="1" l="1"/>
  <c r="E282" i="4"/>
  <c r="F282" i="4"/>
  <c r="J267" i="4" a="1"/>
  <c r="J267" i="4" s="1"/>
  <c r="H267" i="4"/>
  <c r="P268" i="1"/>
  <c r="V269" i="1"/>
  <c r="G265" i="4"/>
  <c r="I265" i="4" a="1"/>
  <c r="I265" i="4" s="1"/>
  <c r="M267" i="1"/>
  <c r="E266" i="1"/>
  <c r="B266" i="4" s="1"/>
  <c r="AB369" i="1"/>
  <c r="W369" i="1"/>
  <c r="G368" i="1"/>
  <c r="J368" i="1" s="1"/>
  <c r="Y270" i="1"/>
  <c r="Q270" i="1" s="1"/>
  <c r="F268" i="1"/>
  <c r="C268" i="4" s="1"/>
  <c r="O270" i="1"/>
  <c r="R270" i="1"/>
  <c r="R269" i="1"/>
  <c r="Q269" i="1"/>
  <c r="N269" i="1"/>
  <c r="AD376" i="1"/>
  <c r="H270" i="1"/>
  <c r="X271" i="1" s="1"/>
  <c r="K269" i="1"/>
  <c r="I270" i="1"/>
  <c r="Z271" i="1" s="1"/>
  <c r="L269" i="1"/>
  <c r="S283" i="1" l="1"/>
  <c r="E283" i="4"/>
  <c r="F283" i="4"/>
  <c r="G266" i="4"/>
  <c r="I266" i="4" a="1"/>
  <c r="I266" i="4" s="1"/>
  <c r="M268" i="1"/>
  <c r="E267" i="1"/>
  <c r="B267" i="4" s="1"/>
  <c r="H268" i="4"/>
  <c r="J268" i="4" a="1"/>
  <c r="J268" i="4" s="1"/>
  <c r="P269" i="1"/>
  <c r="F269" i="1" s="1"/>
  <c r="C269" i="4" s="1"/>
  <c r="V270" i="1"/>
  <c r="AB370" i="1"/>
  <c r="G369" i="1"/>
  <c r="J369" i="1" s="1"/>
  <c r="W370" i="1"/>
  <c r="O271" i="1"/>
  <c r="AA271" i="1"/>
  <c r="N270" i="1"/>
  <c r="Y271" i="1"/>
  <c r="AD377" i="1"/>
  <c r="I271" i="1"/>
  <c r="Z272" i="1" s="1"/>
  <c r="L270" i="1"/>
  <c r="H271" i="1"/>
  <c r="X272" i="1" s="1"/>
  <c r="K270" i="1"/>
  <c r="Y272" i="1" l="1"/>
  <c r="S284" i="1"/>
  <c r="F284" i="4"/>
  <c r="E284" i="4"/>
  <c r="H269" i="4"/>
  <c r="J269" i="4" a="1"/>
  <c r="J269" i="4" s="1"/>
  <c r="P270" i="1"/>
  <c r="F270" i="1" s="1"/>
  <c r="C270" i="4" s="1"/>
  <c r="V271" i="1"/>
  <c r="G267" i="4"/>
  <c r="I267" i="4" a="1"/>
  <c r="I267" i="4" s="1"/>
  <c r="M269" i="1"/>
  <c r="E268" i="1"/>
  <c r="B268" i="4" s="1"/>
  <c r="AB371" i="1"/>
  <c r="G370" i="1"/>
  <c r="J370" i="1" s="1"/>
  <c r="W371" i="1"/>
  <c r="O272" i="1"/>
  <c r="AA272" i="1"/>
  <c r="R271" i="1"/>
  <c r="Q271" i="1"/>
  <c r="Q272" i="1"/>
  <c r="N271" i="1"/>
  <c r="AD378" i="1"/>
  <c r="H272" i="1"/>
  <c r="X273" i="1" s="1"/>
  <c r="K271" i="1"/>
  <c r="I272" i="1"/>
  <c r="Z273" i="1" s="1"/>
  <c r="L271" i="1"/>
  <c r="S285" i="1" l="1"/>
  <c r="E285" i="4"/>
  <c r="F285" i="4"/>
  <c r="AA273" i="1"/>
  <c r="R273" i="1" s="1"/>
  <c r="G268" i="4"/>
  <c r="I268" i="4" a="1"/>
  <c r="I268" i="4" s="1"/>
  <c r="M270" i="1"/>
  <c r="E269" i="1"/>
  <c r="B269" i="4" s="1"/>
  <c r="P271" i="1"/>
  <c r="F271" i="1" s="1"/>
  <c r="C271" i="4" s="1"/>
  <c r="V272" i="1"/>
  <c r="H270" i="4"/>
  <c r="J270" i="4" a="1"/>
  <c r="J270" i="4" s="1"/>
  <c r="AB372" i="1"/>
  <c r="G371" i="1"/>
  <c r="J371" i="1" s="1"/>
  <c r="W372" i="1"/>
  <c r="O273" i="1"/>
  <c r="R272" i="1"/>
  <c r="N272" i="1"/>
  <c r="Y273" i="1"/>
  <c r="AD379" i="1"/>
  <c r="I273" i="1"/>
  <c r="Z274" i="1" s="1"/>
  <c r="L272" i="1"/>
  <c r="H273" i="1"/>
  <c r="X274" i="1" s="1"/>
  <c r="K272" i="1"/>
  <c r="AA274" i="1" l="1"/>
  <c r="O274" i="1"/>
  <c r="S286" i="1"/>
  <c r="E286" i="4"/>
  <c r="F286" i="4"/>
  <c r="H271" i="4"/>
  <c r="J271" i="4" a="1"/>
  <c r="J271" i="4" s="1"/>
  <c r="P272" i="1"/>
  <c r="F272" i="1" s="1"/>
  <c r="C272" i="4" s="1"/>
  <c r="V273" i="1"/>
  <c r="G269" i="4"/>
  <c r="I269" i="4" a="1"/>
  <c r="I269" i="4" s="1"/>
  <c r="M271" i="1"/>
  <c r="E270" i="1"/>
  <c r="B270" i="4" s="1"/>
  <c r="R274" i="1"/>
  <c r="AB373" i="1"/>
  <c r="G372" i="1"/>
  <c r="J372" i="1" s="1"/>
  <c r="W373" i="1"/>
  <c r="Y274" i="1"/>
  <c r="Q274" i="1" s="1"/>
  <c r="Q273" i="1"/>
  <c r="N273" i="1"/>
  <c r="AD380" i="1"/>
  <c r="H274" i="1"/>
  <c r="X275" i="1" s="1"/>
  <c r="K273" i="1"/>
  <c r="I274" i="1"/>
  <c r="Z275" i="1" s="1"/>
  <c r="L273" i="1"/>
  <c r="S287" i="1" l="1"/>
  <c r="E287" i="4"/>
  <c r="F287" i="4"/>
  <c r="I270" i="4" a="1"/>
  <c r="I270" i="4" s="1"/>
  <c r="G270" i="4"/>
  <c r="M272" i="1"/>
  <c r="E271" i="1"/>
  <c r="B271" i="4" s="1"/>
  <c r="H272" i="4"/>
  <c r="J272" i="4" a="1"/>
  <c r="J272" i="4" s="1"/>
  <c r="P273" i="1"/>
  <c r="F273" i="1" s="1"/>
  <c r="C273" i="4" s="1"/>
  <c r="V274" i="1"/>
  <c r="AB374" i="1"/>
  <c r="G373" i="1"/>
  <c r="J373" i="1" s="1"/>
  <c r="W374" i="1"/>
  <c r="O275" i="1"/>
  <c r="AA275" i="1"/>
  <c r="N274" i="1"/>
  <c r="Y275" i="1"/>
  <c r="AD381" i="1"/>
  <c r="I275" i="1"/>
  <c r="Z276" i="1" s="1"/>
  <c r="L274" i="1"/>
  <c r="H275" i="1"/>
  <c r="X276" i="1" s="1"/>
  <c r="K274" i="1"/>
  <c r="Y276" i="1" l="1"/>
  <c r="S288" i="1"/>
  <c r="E288" i="4"/>
  <c r="F288" i="4"/>
  <c r="I271" i="4" a="1"/>
  <c r="I271" i="4" s="1"/>
  <c r="G271" i="4"/>
  <c r="M273" i="1"/>
  <c r="E272" i="1"/>
  <c r="B272" i="4" s="1"/>
  <c r="AB375" i="1"/>
  <c r="G374" i="1"/>
  <c r="J374" i="1" s="1"/>
  <c r="W375" i="1"/>
  <c r="P274" i="1"/>
  <c r="F274" i="1" s="1"/>
  <c r="C274" i="4" s="1"/>
  <c r="V275" i="1"/>
  <c r="H273" i="4"/>
  <c r="J273" i="4" a="1"/>
  <c r="J273" i="4" s="1"/>
  <c r="AA276" i="1"/>
  <c r="R276" i="1" s="1"/>
  <c r="R275" i="1"/>
  <c r="O276" i="1"/>
  <c r="Q275" i="1"/>
  <c r="Q276" i="1"/>
  <c r="N275" i="1"/>
  <c r="AD382" i="1"/>
  <c r="H276" i="1"/>
  <c r="X277" i="1" s="1"/>
  <c r="K275" i="1"/>
  <c r="L275" i="1"/>
  <c r="I276" i="1"/>
  <c r="Z277" i="1" s="1"/>
  <c r="S289" i="1" l="1"/>
  <c r="F289" i="4"/>
  <c r="E289" i="4"/>
  <c r="AB376" i="1"/>
  <c r="W376" i="1"/>
  <c r="G375" i="1"/>
  <c r="J375" i="1" s="1"/>
  <c r="G272" i="4"/>
  <c r="I272" i="4" a="1"/>
  <c r="I272" i="4" s="1"/>
  <c r="M274" i="1"/>
  <c r="E273" i="1"/>
  <c r="B273" i="4" s="1"/>
  <c r="P275" i="1"/>
  <c r="F275" i="1" s="1"/>
  <c r="C275" i="4" s="1"/>
  <c r="V276" i="1"/>
  <c r="H274" i="4"/>
  <c r="J274" i="4" a="1"/>
  <c r="J274" i="4" s="1"/>
  <c r="O277" i="1"/>
  <c r="AA277" i="1"/>
  <c r="AA278" i="1" s="1"/>
  <c r="N276" i="1"/>
  <c r="Y277" i="1"/>
  <c r="AD383" i="1"/>
  <c r="I277" i="1"/>
  <c r="Z278" i="1" s="1"/>
  <c r="L276" i="1"/>
  <c r="H277" i="1"/>
  <c r="X278" i="1" s="1"/>
  <c r="K276" i="1"/>
  <c r="S290" i="1" l="1"/>
  <c r="E290" i="4"/>
  <c r="F290" i="4"/>
  <c r="H275" i="4"/>
  <c r="J275" i="4" a="1"/>
  <c r="J275" i="4" s="1"/>
  <c r="M275" i="1"/>
  <c r="E274" i="1"/>
  <c r="B274" i="4" s="1"/>
  <c r="Y278" i="1"/>
  <c r="Q278" i="1" s="1"/>
  <c r="R278" i="1"/>
  <c r="AB377" i="1"/>
  <c r="W377" i="1"/>
  <c r="G376" i="1"/>
  <c r="J376" i="1" s="1"/>
  <c r="P276" i="1"/>
  <c r="F276" i="1" s="1"/>
  <c r="C276" i="4" s="1"/>
  <c r="V277" i="1"/>
  <c r="G273" i="4"/>
  <c r="I273" i="4" a="1"/>
  <c r="I273" i="4" s="1"/>
  <c r="O278" i="1"/>
  <c r="R277" i="1"/>
  <c r="Q277" i="1"/>
  <c r="N277" i="1"/>
  <c r="AD384" i="1"/>
  <c r="H278" i="1"/>
  <c r="X279" i="1" s="1"/>
  <c r="K277" i="1"/>
  <c r="I278" i="1"/>
  <c r="Z279" i="1" s="1"/>
  <c r="L277" i="1"/>
  <c r="S291" i="1" l="1"/>
  <c r="E291" i="4"/>
  <c r="F291" i="4"/>
  <c r="AB378" i="1"/>
  <c r="W378" i="1"/>
  <c r="G377" i="1"/>
  <c r="J377" i="1" s="1"/>
  <c r="I274" i="4" a="1"/>
  <c r="I274" i="4" s="1"/>
  <c r="G274" i="4"/>
  <c r="H276" i="4"/>
  <c r="J276" i="4" a="1"/>
  <c r="J276" i="4" s="1"/>
  <c r="M276" i="1"/>
  <c r="E275" i="1"/>
  <c r="B275" i="4" s="1"/>
  <c r="P277" i="1"/>
  <c r="V278" i="1"/>
  <c r="F277" i="1"/>
  <c r="C277" i="4" s="1"/>
  <c r="O279" i="1"/>
  <c r="AA279" i="1"/>
  <c r="N278" i="1"/>
  <c r="Y279" i="1"/>
  <c r="AD385" i="1"/>
  <c r="I279" i="1"/>
  <c r="Z280" i="1" s="1"/>
  <c r="L278" i="1"/>
  <c r="H279" i="1"/>
  <c r="X280" i="1" s="1"/>
  <c r="K278" i="1"/>
  <c r="S292" i="1" l="1"/>
  <c r="E292" i="4"/>
  <c r="F292" i="4"/>
  <c r="P278" i="1"/>
  <c r="F278" i="1" s="1"/>
  <c r="C278" i="4" s="1"/>
  <c r="V279" i="1"/>
  <c r="Y280" i="1"/>
  <c r="Q280" i="1" s="1"/>
  <c r="I275" i="4" a="1"/>
  <c r="I275" i="4" s="1"/>
  <c r="G275" i="4"/>
  <c r="M277" i="1"/>
  <c r="E276" i="1"/>
  <c r="B276" i="4" s="1"/>
  <c r="AB379" i="1"/>
  <c r="G378" i="1"/>
  <c r="J378" i="1" s="1"/>
  <c r="W379" i="1"/>
  <c r="H277" i="4"/>
  <c r="J277" i="4" a="1"/>
  <c r="J277" i="4" s="1"/>
  <c r="AA280" i="1"/>
  <c r="R279" i="1"/>
  <c r="O280" i="1"/>
  <c r="Q279" i="1"/>
  <c r="N279" i="1"/>
  <c r="AD386" i="1"/>
  <c r="H280" i="1"/>
  <c r="X281" i="1" s="1"/>
  <c r="K279" i="1"/>
  <c r="I280" i="1"/>
  <c r="Z281" i="1" s="1"/>
  <c r="L279" i="1"/>
  <c r="S293" i="1" l="1"/>
  <c r="E293" i="4"/>
  <c r="F293" i="4"/>
  <c r="O281" i="1"/>
  <c r="AA281" i="1"/>
  <c r="R281" i="1" s="1"/>
  <c r="AB380" i="1"/>
  <c r="G379" i="1"/>
  <c r="J379" i="1" s="1"/>
  <c r="W380" i="1"/>
  <c r="G276" i="4"/>
  <c r="I276" i="4" a="1"/>
  <c r="I276" i="4" s="1"/>
  <c r="M278" i="1"/>
  <c r="E277" i="1"/>
  <c r="B277" i="4" s="1"/>
  <c r="P279" i="1"/>
  <c r="F279" i="1" s="1"/>
  <c r="C279" i="4" s="1"/>
  <c r="V280" i="1"/>
  <c r="H278" i="4"/>
  <c r="J278" i="4" a="1"/>
  <c r="J278" i="4" s="1"/>
  <c r="R280" i="1"/>
  <c r="N280" i="1"/>
  <c r="Y281" i="1"/>
  <c r="AD387" i="1"/>
  <c r="I281" i="1"/>
  <c r="Z282" i="1" s="1"/>
  <c r="L280" i="1"/>
  <c r="H281" i="1"/>
  <c r="X282" i="1" s="1"/>
  <c r="K280" i="1"/>
  <c r="S294" i="1" l="1"/>
  <c r="E294" i="4"/>
  <c r="F294" i="4"/>
  <c r="G277" i="4"/>
  <c r="I277" i="4" a="1"/>
  <c r="I277" i="4" s="1"/>
  <c r="M279" i="1"/>
  <c r="E278" i="1"/>
  <c r="B278" i="4" s="1"/>
  <c r="P280" i="1"/>
  <c r="F280" i="1" s="1"/>
  <c r="C280" i="4" s="1"/>
  <c r="V281" i="1"/>
  <c r="J279" i="4" a="1"/>
  <c r="J279" i="4" s="1"/>
  <c r="H279" i="4"/>
  <c r="Y282" i="1"/>
  <c r="Q282" i="1" s="1"/>
  <c r="AB381" i="1"/>
  <c r="W381" i="1"/>
  <c r="G380" i="1"/>
  <c r="J380" i="1" s="1"/>
  <c r="AA282" i="1"/>
  <c r="R282" i="1" s="1"/>
  <c r="O282" i="1"/>
  <c r="Q281" i="1"/>
  <c r="N281" i="1"/>
  <c r="AD388" i="1"/>
  <c r="H282" i="1"/>
  <c r="X283" i="1" s="1"/>
  <c r="K281" i="1"/>
  <c r="I282" i="1"/>
  <c r="Z283" i="1" s="1"/>
  <c r="L281" i="1"/>
  <c r="S295" i="1" l="1"/>
  <c r="F295" i="4"/>
  <c r="E295" i="4"/>
  <c r="H280" i="4"/>
  <c r="J280" i="4" a="1"/>
  <c r="J280" i="4" s="1"/>
  <c r="P281" i="1"/>
  <c r="F281" i="1" s="1"/>
  <c r="C281" i="4" s="1"/>
  <c r="V282" i="1"/>
  <c r="G278" i="4"/>
  <c r="I278" i="4" a="1"/>
  <c r="I278" i="4" s="1"/>
  <c r="M280" i="1"/>
  <c r="E279" i="1"/>
  <c r="B279" i="4" s="1"/>
  <c r="AB382" i="1"/>
  <c r="W382" i="1"/>
  <c r="G381" i="1"/>
  <c r="J381" i="1" s="1"/>
  <c r="O283" i="1"/>
  <c r="AA283" i="1"/>
  <c r="N282" i="1"/>
  <c r="Y283" i="1"/>
  <c r="AD389" i="1"/>
  <c r="I283" i="1"/>
  <c r="Z284" i="1" s="1"/>
  <c r="L282" i="1"/>
  <c r="H283" i="1"/>
  <c r="X284" i="1" s="1"/>
  <c r="K282" i="1"/>
  <c r="S296" i="1" l="1"/>
  <c r="E296" i="4"/>
  <c r="F296" i="4"/>
  <c r="M281" i="1"/>
  <c r="E280" i="1"/>
  <c r="B280" i="4" s="1"/>
  <c r="P282" i="1"/>
  <c r="F282" i="1" s="1"/>
  <c r="C282" i="4" s="1"/>
  <c r="V283" i="1"/>
  <c r="H281" i="4"/>
  <c r="J281" i="4" a="1"/>
  <c r="J281" i="4" s="1"/>
  <c r="AB383" i="1"/>
  <c r="W383" i="1"/>
  <c r="G382" i="1"/>
  <c r="J382" i="1" s="1"/>
  <c r="Y284" i="1"/>
  <c r="Q284" i="1" s="1"/>
  <c r="G279" i="4"/>
  <c r="I279" i="4" a="1"/>
  <c r="I279" i="4" s="1"/>
  <c r="AA284" i="1"/>
  <c r="R284" i="1" s="1"/>
  <c r="O284" i="1"/>
  <c r="R283" i="1"/>
  <c r="Q283" i="1"/>
  <c r="N283" i="1"/>
  <c r="AD390" i="1"/>
  <c r="H284" i="1"/>
  <c r="X285" i="1" s="1"/>
  <c r="K283" i="1"/>
  <c r="L283" i="1"/>
  <c r="I284" i="1"/>
  <c r="Z285" i="1" s="1"/>
  <c r="S297" i="1" l="1"/>
  <c r="E297" i="4"/>
  <c r="F297" i="4"/>
  <c r="O285" i="1"/>
  <c r="AB384" i="1"/>
  <c r="W384" i="1"/>
  <c r="G383" i="1"/>
  <c r="J383" i="1" s="1"/>
  <c r="P283" i="1"/>
  <c r="F283" i="1" s="1"/>
  <c r="C283" i="4" s="1"/>
  <c r="V284" i="1"/>
  <c r="J282" i="4" a="1"/>
  <c r="J282" i="4" s="1"/>
  <c r="H282" i="4"/>
  <c r="G280" i="4"/>
  <c r="I280" i="4" a="1"/>
  <c r="I280" i="4" s="1"/>
  <c r="M282" i="1"/>
  <c r="E281" i="1"/>
  <c r="B281" i="4" s="1"/>
  <c r="AA285" i="1"/>
  <c r="R285" i="1" s="1"/>
  <c r="N284" i="1"/>
  <c r="Y285" i="1"/>
  <c r="AD391" i="1"/>
  <c r="I285" i="1"/>
  <c r="Z286" i="1" s="1"/>
  <c r="L284" i="1"/>
  <c r="H285" i="1"/>
  <c r="X286" i="1" s="1"/>
  <c r="K284" i="1"/>
  <c r="Y286" i="1" l="1"/>
  <c r="S298" i="1"/>
  <c r="E298" i="4"/>
  <c r="F298" i="4"/>
  <c r="H283" i="4"/>
  <c r="J283" i="4" a="1"/>
  <c r="J283" i="4" s="1"/>
  <c r="P284" i="1"/>
  <c r="F284" i="1" s="1"/>
  <c r="C284" i="4" s="1"/>
  <c r="V285" i="1"/>
  <c r="M283" i="1"/>
  <c r="E282" i="1"/>
  <c r="B282" i="4" s="1"/>
  <c r="G281" i="4"/>
  <c r="I281" i="4" a="1"/>
  <c r="I281" i="4" s="1"/>
  <c r="AB385" i="1"/>
  <c r="W385" i="1"/>
  <c r="G384" i="1"/>
  <c r="J384" i="1" s="1"/>
  <c r="AA286" i="1"/>
  <c r="AA287" i="1" s="1"/>
  <c r="O286" i="1"/>
  <c r="Q285" i="1"/>
  <c r="Q286" i="1"/>
  <c r="N285" i="1"/>
  <c r="AD392" i="1"/>
  <c r="H286" i="1"/>
  <c r="X287" i="1" s="1"/>
  <c r="K285" i="1"/>
  <c r="I286" i="1"/>
  <c r="Z287" i="1" s="1"/>
  <c r="L285" i="1"/>
  <c r="S299" i="1" l="1"/>
  <c r="E299" i="4"/>
  <c r="F299" i="4"/>
  <c r="O287" i="1"/>
  <c r="G282" i="4"/>
  <c r="I282" i="4" a="1"/>
  <c r="I282" i="4" s="1"/>
  <c r="M284" i="1"/>
  <c r="E283" i="1"/>
  <c r="B283" i="4" s="1"/>
  <c r="P285" i="1"/>
  <c r="F285" i="1" s="1"/>
  <c r="C285" i="4" s="1"/>
  <c r="V286" i="1"/>
  <c r="H284" i="4"/>
  <c r="J284" i="4" a="1"/>
  <c r="J284" i="4" s="1"/>
  <c r="AB386" i="1"/>
  <c r="W386" i="1"/>
  <c r="G385" i="1"/>
  <c r="J385" i="1" s="1"/>
  <c r="R287" i="1"/>
  <c r="R286" i="1"/>
  <c r="Y287" i="1"/>
  <c r="Q287" i="1" s="1"/>
  <c r="N286" i="1"/>
  <c r="AD393" i="1"/>
  <c r="I287" i="1"/>
  <c r="Z288" i="1" s="1"/>
  <c r="L286" i="1"/>
  <c r="H287" i="1"/>
  <c r="X288" i="1" s="1"/>
  <c r="K286" i="1"/>
  <c r="S300" i="1" l="1"/>
  <c r="F300" i="4"/>
  <c r="E300" i="4"/>
  <c r="H285" i="4"/>
  <c r="J285" i="4" a="1"/>
  <c r="J285" i="4" s="1"/>
  <c r="P286" i="1"/>
  <c r="V287" i="1"/>
  <c r="G283" i="4"/>
  <c r="I283" i="4" a="1"/>
  <c r="I283" i="4" s="1"/>
  <c r="M285" i="1"/>
  <c r="E284" i="1"/>
  <c r="B284" i="4" s="1"/>
  <c r="AB387" i="1"/>
  <c r="W387" i="1"/>
  <c r="G386" i="1"/>
  <c r="J386" i="1" s="1"/>
  <c r="F286" i="1"/>
  <c r="C286" i="4" s="1"/>
  <c r="AA288" i="1"/>
  <c r="R288" i="1" s="1"/>
  <c r="O288" i="1"/>
  <c r="N287" i="1"/>
  <c r="Y288" i="1"/>
  <c r="AD394" i="1"/>
  <c r="H288" i="1"/>
  <c r="X289" i="1" s="1"/>
  <c r="K287" i="1"/>
  <c r="I288" i="1"/>
  <c r="Z289" i="1" s="1"/>
  <c r="L287" i="1"/>
  <c r="Y289" i="1" l="1"/>
  <c r="S301" i="1"/>
  <c r="E301" i="4"/>
  <c r="F301" i="4"/>
  <c r="G284" i="4"/>
  <c r="I284" i="4" a="1"/>
  <c r="I284" i="4" s="1"/>
  <c r="M286" i="1"/>
  <c r="E285" i="1"/>
  <c r="B285" i="4" s="1"/>
  <c r="H286" i="4"/>
  <c r="J286" i="4" a="1"/>
  <c r="J286" i="4" s="1"/>
  <c r="P287" i="1"/>
  <c r="F287" i="1" s="1"/>
  <c r="C287" i="4" s="1"/>
  <c r="V288" i="1"/>
  <c r="AB388" i="1"/>
  <c r="W388" i="1"/>
  <c r="G387" i="1"/>
  <c r="J387" i="1" s="1"/>
  <c r="O289" i="1"/>
  <c r="O290" i="1" s="1"/>
  <c r="AA289" i="1"/>
  <c r="Q289" i="1"/>
  <c r="N288" i="1"/>
  <c r="Q288" i="1"/>
  <c r="AD395" i="1"/>
  <c r="I289" i="1"/>
  <c r="Z290" i="1" s="1"/>
  <c r="L288" i="1"/>
  <c r="H289" i="1"/>
  <c r="X290" i="1" s="1"/>
  <c r="K288" i="1"/>
  <c r="AA290" i="1" l="1"/>
  <c r="S302" i="1"/>
  <c r="E302" i="4"/>
  <c r="F302" i="4"/>
  <c r="P288" i="1"/>
  <c r="F288" i="1" s="1"/>
  <c r="C288" i="4" s="1"/>
  <c r="V289" i="1"/>
  <c r="J287" i="4" a="1"/>
  <c r="J287" i="4" s="1"/>
  <c r="H287" i="4"/>
  <c r="G285" i="4"/>
  <c r="I285" i="4" a="1"/>
  <c r="I285" i="4" s="1"/>
  <c r="M287" i="1"/>
  <c r="E286" i="1"/>
  <c r="B286" i="4" s="1"/>
  <c r="AB389" i="1"/>
  <c r="G388" i="1"/>
  <c r="J388" i="1" s="1"/>
  <c r="W389" i="1"/>
  <c r="R290" i="1"/>
  <c r="R289" i="1"/>
  <c r="Y290" i="1"/>
  <c r="Q290" i="1" s="1"/>
  <c r="N289" i="1"/>
  <c r="AD396" i="1"/>
  <c r="H290" i="1"/>
  <c r="X291" i="1" s="1"/>
  <c r="K289" i="1"/>
  <c r="I290" i="1"/>
  <c r="Z291" i="1" s="1"/>
  <c r="L289" i="1"/>
  <c r="S303" i="1" l="1"/>
  <c r="E303" i="4"/>
  <c r="F303" i="4"/>
  <c r="G286" i="4"/>
  <c r="I286" i="4" a="1"/>
  <c r="I286" i="4" s="1"/>
  <c r="M288" i="1"/>
  <c r="E287" i="1"/>
  <c r="B287" i="4" s="1"/>
  <c r="P289" i="1"/>
  <c r="F289" i="1" s="1"/>
  <c r="C289" i="4" s="1"/>
  <c r="V290" i="1"/>
  <c r="AB390" i="1"/>
  <c r="G389" i="1"/>
  <c r="J389" i="1" s="1"/>
  <c r="W390" i="1"/>
  <c r="H288" i="4"/>
  <c r="J288" i="4" a="1"/>
  <c r="J288" i="4" s="1"/>
  <c r="AA291" i="1"/>
  <c r="O291" i="1"/>
  <c r="N290" i="1"/>
  <c r="Y291" i="1"/>
  <c r="AD397" i="1"/>
  <c r="I291" i="1"/>
  <c r="Z292" i="1" s="1"/>
  <c r="L290" i="1"/>
  <c r="H291" i="1"/>
  <c r="X292" i="1" s="1"/>
  <c r="K290" i="1"/>
  <c r="S304" i="1" l="1"/>
  <c r="E304" i="4"/>
  <c r="F304" i="4"/>
  <c r="H289" i="4"/>
  <c r="J289" i="4" a="1"/>
  <c r="J289" i="4" s="1"/>
  <c r="P290" i="1"/>
  <c r="F290" i="1" s="1"/>
  <c r="C290" i="4" s="1"/>
  <c r="V291" i="1"/>
  <c r="G287" i="4"/>
  <c r="I287" i="4" a="1"/>
  <c r="I287" i="4" s="1"/>
  <c r="M289" i="1"/>
  <c r="E288" i="1"/>
  <c r="B288" i="4" s="1"/>
  <c r="Y292" i="1"/>
  <c r="Q292" i="1" s="1"/>
  <c r="AB391" i="1"/>
  <c r="W391" i="1"/>
  <c r="G390" i="1"/>
  <c r="J390" i="1" s="1"/>
  <c r="O292" i="1"/>
  <c r="AA292" i="1"/>
  <c r="R292" i="1" s="1"/>
  <c r="R291" i="1"/>
  <c r="Q291" i="1"/>
  <c r="N291" i="1"/>
  <c r="AD398" i="1"/>
  <c r="H292" i="1"/>
  <c r="X293" i="1" s="1"/>
  <c r="K291" i="1"/>
  <c r="L291" i="1"/>
  <c r="I292" i="1"/>
  <c r="Z293" i="1" s="1"/>
  <c r="S305" i="1" l="1"/>
  <c r="F305" i="4"/>
  <c r="E305" i="4"/>
  <c r="I288" i="4" a="1"/>
  <c r="I288" i="4" s="1"/>
  <c r="G288" i="4"/>
  <c r="M290" i="1"/>
  <c r="E289" i="1"/>
  <c r="B289" i="4" s="1"/>
  <c r="P291" i="1"/>
  <c r="F291" i="1" s="1"/>
  <c r="C291" i="4" s="1"/>
  <c r="V292" i="1"/>
  <c r="H290" i="4"/>
  <c r="J290" i="4" a="1"/>
  <c r="J290" i="4" s="1"/>
  <c r="AB392" i="1"/>
  <c r="G391" i="1"/>
  <c r="J391" i="1" s="1"/>
  <c r="W392" i="1"/>
  <c r="AA293" i="1"/>
  <c r="AA294" i="1" s="1"/>
  <c r="O293" i="1"/>
  <c r="O294" i="1" s="1"/>
  <c r="N292" i="1"/>
  <c r="Y293" i="1"/>
  <c r="AD399" i="1"/>
  <c r="I293" i="1"/>
  <c r="Z294" i="1" s="1"/>
  <c r="L292" i="1"/>
  <c r="H293" i="1"/>
  <c r="X294" i="1" s="1"/>
  <c r="K292" i="1"/>
  <c r="S306" i="1" l="1"/>
  <c r="E306" i="4"/>
  <c r="F306" i="4"/>
  <c r="H291" i="4"/>
  <c r="J291" i="4" a="1"/>
  <c r="J291" i="4" s="1"/>
  <c r="P292" i="1"/>
  <c r="F292" i="1" s="1"/>
  <c r="C292" i="4" s="1"/>
  <c r="V293" i="1"/>
  <c r="G289" i="4"/>
  <c r="I289" i="4" a="1"/>
  <c r="I289" i="4" s="1"/>
  <c r="Y294" i="1"/>
  <c r="Q294" i="1" s="1"/>
  <c r="M291" i="1"/>
  <c r="E290" i="1"/>
  <c r="B290" i="4" s="1"/>
  <c r="AB393" i="1"/>
  <c r="G392" i="1"/>
  <c r="J392" i="1" s="1"/>
  <c r="W393" i="1"/>
  <c r="R294" i="1"/>
  <c r="R293" i="1"/>
  <c r="Q293" i="1"/>
  <c r="N293" i="1"/>
  <c r="AD400" i="1"/>
  <c r="H294" i="1"/>
  <c r="X295" i="1" s="1"/>
  <c r="K293" i="1"/>
  <c r="I294" i="1"/>
  <c r="Z295" i="1" s="1"/>
  <c r="L293" i="1"/>
  <c r="S307" i="1" l="1"/>
  <c r="E307" i="4"/>
  <c r="F307" i="4"/>
  <c r="M292" i="1"/>
  <c r="E291" i="1"/>
  <c r="B291" i="4" s="1"/>
  <c r="P293" i="1"/>
  <c r="F293" i="1" s="1"/>
  <c r="C293" i="4" s="1"/>
  <c r="V294" i="1"/>
  <c r="H292" i="4"/>
  <c r="J292" i="4" a="1"/>
  <c r="J292" i="4" s="1"/>
  <c r="AB394" i="1"/>
  <c r="W394" i="1"/>
  <c r="G393" i="1"/>
  <c r="J393" i="1" s="1"/>
  <c r="G290" i="4"/>
  <c r="I290" i="4" a="1"/>
  <c r="I290" i="4" s="1"/>
  <c r="AA295" i="1"/>
  <c r="O295" i="1"/>
  <c r="N294" i="1"/>
  <c r="Y295" i="1"/>
  <c r="AD401" i="1"/>
  <c r="I295" i="1"/>
  <c r="Z296" i="1" s="1"/>
  <c r="L294" i="1"/>
  <c r="H295" i="1"/>
  <c r="X296" i="1" s="1"/>
  <c r="K294" i="1"/>
  <c r="Y296" i="1" l="1"/>
  <c r="S308" i="1"/>
  <c r="E308" i="4"/>
  <c r="F308" i="4"/>
  <c r="AB395" i="1"/>
  <c r="W395" i="1"/>
  <c r="G394" i="1"/>
  <c r="J394" i="1" s="1"/>
  <c r="P294" i="1"/>
  <c r="F294" i="1" s="1"/>
  <c r="C294" i="4" s="1"/>
  <c r="V295" i="1"/>
  <c r="H293" i="4"/>
  <c r="J293" i="4" a="1"/>
  <c r="J293" i="4" s="1"/>
  <c r="I291" i="4" a="1"/>
  <c r="I291" i="4" s="1"/>
  <c r="G291" i="4"/>
  <c r="M293" i="1"/>
  <c r="E292" i="1"/>
  <c r="B292" i="4" s="1"/>
  <c r="AA296" i="1"/>
  <c r="O296" i="1"/>
  <c r="R295" i="1"/>
  <c r="Q296" i="1"/>
  <c r="Q295" i="1"/>
  <c r="N295" i="1"/>
  <c r="AD402" i="1"/>
  <c r="H296" i="1"/>
  <c r="X297" i="1" s="1"/>
  <c r="K295" i="1"/>
  <c r="I296" i="1"/>
  <c r="Z297" i="1" s="1"/>
  <c r="L295" i="1"/>
  <c r="S309" i="1" l="1"/>
  <c r="E309" i="4"/>
  <c r="F309" i="4"/>
  <c r="P295" i="1"/>
  <c r="F295" i="1" s="1"/>
  <c r="C295" i="4" s="1"/>
  <c r="V296" i="1"/>
  <c r="H294" i="4"/>
  <c r="J294" i="4" a="1"/>
  <c r="J294" i="4" s="1"/>
  <c r="G292" i="4"/>
  <c r="I292" i="4" a="1"/>
  <c r="I292" i="4" s="1"/>
  <c r="M294" i="1"/>
  <c r="E293" i="1"/>
  <c r="B293" i="4" s="1"/>
  <c r="AB396" i="1"/>
  <c r="W396" i="1"/>
  <c r="G395" i="1"/>
  <c r="J395" i="1" s="1"/>
  <c r="O297" i="1"/>
  <c r="AA297" i="1"/>
  <c r="R296" i="1"/>
  <c r="N296" i="1"/>
  <c r="Y297" i="1"/>
  <c r="AD403" i="1"/>
  <c r="I297" i="1"/>
  <c r="Z298" i="1" s="1"/>
  <c r="L296" i="1"/>
  <c r="H297" i="1"/>
  <c r="X298" i="1" s="1"/>
  <c r="K296" i="1"/>
  <c r="AA298" i="1" l="1"/>
  <c r="S310" i="1"/>
  <c r="E310" i="4"/>
  <c r="F310" i="4"/>
  <c r="O298" i="1"/>
  <c r="G293" i="4"/>
  <c r="I293" i="4" a="1"/>
  <c r="I293" i="4" s="1"/>
  <c r="M295" i="1"/>
  <c r="E294" i="1"/>
  <c r="B294" i="4" s="1"/>
  <c r="Y298" i="1"/>
  <c r="Q298" i="1" s="1"/>
  <c r="P296" i="1"/>
  <c r="F296" i="1" s="1"/>
  <c r="C296" i="4" s="1"/>
  <c r="V297" i="1"/>
  <c r="AB397" i="1"/>
  <c r="W397" i="1"/>
  <c r="G396" i="1"/>
  <c r="J396" i="1" s="1"/>
  <c r="J295" i="4" a="1"/>
  <c r="J295" i="4" s="1"/>
  <c r="H295" i="4"/>
  <c r="R297" i="1"/>
  <c r="R298" i="1"/>
  <c r="Q297" i="1"/>
  <c r="N297" i="1"/>
  <c r="AD404" i="1"/>
  <c r="H298" i="1"/>
  <c r="X299" i="1" s="1"/>
  <c r="K297" i="1"/>
  <c r="I298" i="1"/>
  <c r="Z299" i="1" s="1"/>
  <c r="L297" i="1"/>
  <c r="S311" i="1" l="1"/>
  <c r="F311" i="4"/>
  <c r="E311" i="4"/>
  <c r="H296" i="4"/>
  <c r="J296" i="4" a="1"/>
  <c r="J296" i="4" s="1"/>
  <c r="P297" i="1"/>
  <c r="F297" i="1" s="1"/>
  <c r="C297" i="4" s="1"/>
  <c r="V298" i="1"/>
  <c r="G294" i="4"/>
  <c r="I294" i="4" a="1"/>
  <c r="I294" i="4" s="1"/>
  <c r="M296" i="1"/>
  <c r="E295" i="1"/>
  <c r="B295" i="4" s="1"/>
  <c r="AB398" i="1"/>
  <c r="G397" i="1"/>
  <c r="J397" i="1" s="1"/>
  <c r="W398" i="1"/>
  <c r="O299" i="1"/>
  <c r="AA299" i="1"/>
  <c r="AA300" i="1" s="1"/>
  <c r="N298" i="1"/>
  <c r="Y299" i="1"/>
  <c r="AD405" i="1"/>
  <c r="I299" i="1"/>
  <c r="Z300" i="1" s="1"/>
  <c r="L298" i="1"/>
  <c r="H299" i="1"/>
  <c r="X300" i="1" s="1"/>
  <c r="K298" i="1"/>
  <c r="Y300" i="1" l="1"/>
  <c r="S312" i="1"/>
  <c r="E312" i="4"/>
  <c r="F312" i="4"/>
  <c r="H297" i="4"/>
  <c r="J297" i="4" a="1"/>
  <c r="J297" i="4" s="1"/>
  <c r="M297" i="1"/>
  <c r="E296" i="1"/>
  <c r="B296" i="4" s="1"/>
  <c r="P298" i="1"/>
  <c r="F298" i="1" s="1"/>
  <c r="C298" i="4" s="1"/>
  <c r="V299" i="1"/>
  <c r="AB399" i="1"/>
  <c r="G398" i="1"/>
  <c r="J398" i="1" s="1"/>
  <c r="W399" i="1"/>
  <c r="G295" i="4"/>
  <c r="I295" i="4" a="1"/>
  <c r="I295" i="4" s="1"/>
  <c r="O300" i="1"/>
  <c r="R300" i="1"/>
  <c r="R299" i="1"/>
  <c r="Q299" i="1"/>
  <c r="Q300" i="1"/>
  <c r="N299" i="1"/>
  <c r="AD406" i="1"/>
  <c r="H300" i="1"/>
  <c r="X301" i="1" s="1"/>
  <c r="K299" i="1"/>
  <c r="L299" i="1"/>
  <c r="I300" i="1"/>
  <c r="Z301" i="1" s="1"/>
  <c r="S313" i="1" l="1"/>
  <c r="E313" i="4"/>
  <c r="F313" i="4"/>
  <c r="AB400" i="1"/>
  <c r="G399" i="1"/>
  <c r="J399" i="1" s="1"/>
  <c r="W400" i="1"/>
  <c r="P299" i="1"/>
  <c r="F299" i="1" s="1"/>
  <c r="C299" i="4" s="1"/>
  <c r="V300" i="1"/>
  <c r="H298" i="4"/>
  <c r="J298" i="4" a="1"/>
  <c r="J298" i="4" s="1"/>
  <c r="G296" i="4"/>
  <c r="I296" i="4" a="1"/>
  <c r="I296" i="4" s="1"/>
  <c r="M298" i="1"/>
  <c r="E297" i="1"/>
  <c r="B297" i="4" s="1"/>
  <c r="O301" i="1"/>
  <c r="AA301" i="1"/>
  <c r="AA302" i="1" s="1"/>
  <c r="N300" i="1"/>
  <c r="Y301" i="1"/>
  <c r="AD407" i="1"/>
  <c r="I301" i="1"/>
  <c r="Z302" i="1" s="1"/>
  <c r="L300" i="1"/>
  <c r="H301" i="1"/>
  <c r="X302" i="1" s="1"/>
  <c r="K300" i="1"/>
  <c r="S314" i="1" l="1"/>
  <c r="E314" i="4"/>
  <c r="F314" i="4"/>
  <c r="H299" i="4"/>
  <c r="J299" i="4" a="1"/>
  <c r="J299" i="4" s="1"/>
  <c r="P300" i="1"/>
  <c r="F300" i="1" s="1"/>
  <c r="C300" i="4" s="1"/>
  <c r="V301" i="1"/>
  <c r="Y302" i="1"/>
  <c r="Q302" i="1" s="1"/>
  <c r="G297" i="4"/>
  <c r="I297" i="4" a="1"/>
  <c r="I297" i="4" s="1"/>
  <c r="R302" i="1"/>
  <c r="AB401" i="1"/>
  <c r="G400" i="1"/>
  <c r="J400" i="1" s="1"/>
  <c r="W401" i="1"/>
  <c r="M299" i="1"/>
  <c r="E298" i="1"/>
  <c r="B298" i="4" s="1"/>
  <c r="R301" i="1"/>
  <c r="O302" i="1"/>
  <c r="N301" i="1"/>
  <c r="Q301" i="1"/>
  <c r="AD408" i="1"/>
  <c r="H302" i="1"/>
  <c r="X303" i="1" s="1"/>
  <c r="K301" i="1"/>
  <c r="I302" i="1"/>
  <c r="Z303" i="1" s="1"/>
  <c r="L301" i="1"/>
  <c r="S315" i="1" l="1"/>
  <c r="E315" i="4"/>
  <c r="F315" i="4"/>
  <c r="O303" i="1"/>
  <c r="G298" i="4"/>
  <c r="I298" i="4" a="1"/>
  <c r="I298" i="4" s="1"/>
  <c r="P301" i="1"/>
  <c r="F301" i="1" s="1"/>
  <c r="C301" i="4" s="1"/>
  <c r="V302" i="1"/>
  <c r="M300" i="1"/>
  <c r="E299" i="1"/>
  <c r="B299" i="4" s="1"/>
  <c r="H300" i="4"/>
  <c r="J300" i="4" a="1"/>
  <c r="J300" i="4" s="1"/>
  <c r="AB402" i="1"/>
  <c r="G401" i="1"/>
  <c r="J401" i="1" s="1"/>
  <c r="W402" i="1"/>
  <c r="AA303" i="1"/>
  <c r="N302" i="1"/>
  <c r="Y303" i="1"/>
  <c r="AD409" i="1"/>
  <c r="I303" i="1"/>
  <c r="Z304" i="1" s="1"/>
  <c r="L302" i="1"/>
  <c r="H303" i="1"/>
  <c r="X304" i="1" s="1"/>
  <c r="K302" i="1"/>
  <c r="AA304" i="1" l="1"/>
  <c r="S316" i="1"/>
  <c r="F316" i="4"/>
  <c r="E316" i="4"/>
  <c r="H301" i="4"/>
  <c r="J301" i="4" a="1"/>
  <c r="J301" i="4" s="1"/>
  <c r="I299" i="4" a="1"/>
  <c r="I299" i="4" s="1"/>
  <c r="G299" i="4"/>
  <c r="M301" i="1"/>
  <c r="E300" i="1"/>
  <c r="B300" i="4" s="1"/>
  <c r="P302" i="1"/>
  <c r="F302" i="1" s="1"/>
  <c r="C302" i="4" s="1"/>
  <c r="V303" i="1"/>
  <c r="AB403" i="1"/>
  <c r="W403" i="1"/>
  <c r="G402" i="1"/>
  <c r="J402" i="1" s="1"/>
  <c r="Y304" i="1"/>
  <c r="Q304" i="1" s="1"/>
  <c r="R303" i="1"/>
  <c r="R304" i="1"/>
  <c r="O304" i="1"/>
  <c r="Q303" i="1"/>
  <c r="N303" i="1"/>
  <c r="AD410" i="1"/>
  <c r="H304" i="1"/>
  <c r="X305" i="1" s="1"/>
  <c r="K303" i="1"/>
  <c r="I304" i="1"/>
  <c r="Z305" i="1" s="1"/>
  <c r="L303" i="1"/>
  <c r="S317" i="1" l="1"/>
  <c r="E317" i="4"/>
  <c r="F317" i="4"/>
  <c r="P303" i="1"/>
  <c r="V304" i="1"/>
  <c r="H302" i="4"/>
  <c r="J302" i="4" a="1"/>
  <c r="J302" i="4" s="1"/>
  <c r="G300" i="4"/>
  <c r="I300" i="4" a="1"/>
  <c r="I300" i="4" s="1"/>
  <c r="M302" i="1"/>
  <c r="E301" i="1"/>
  <c r="B301" i="4" s="1"/>
  <c r="F303" i="1"/>
  <c r="C303" i="4" s="1"/>
  <c r="AB404" i="1"/>
  <c r="W404" i="1"/>
  <c r="G403" i="1"/>
  <c r="J403" i="1" s="1"/>
  <c r="O305" i="1"/>
  <c r="AA305" i="1"/>
  <c r="N304" i="1"/>
  <c r="Y305" i="1"/>
  <c r="AD411" i="1"/>
  <c r="I305" i="1"/>
  <c r="Z306" i="1" s="1"/>
  <c r="L304" i="1"/>
  <c r="H305" i="1"/>
  <c r="X306" i="1" s="1"/>
  <c r="K304" i="1"/>
  <c r="S318" i="1" l="1"/>
  <c r="E318" i="4"/>
  <c r="F318" i="4"/>
  <c r="M303" i="1"/>
  <c r="E302" i="1"/>
  <c r="B302" i="4" s="1"/>
  <c r="P304" i="1"/>
  <c r="F304" i="1" s="1"/>
  <c r="C304" i="4" s="1"/>
  <c r="V305" i="1"/>
  <c r="AB405" i="1"/>
  <c r="G404" i="1"/>
  <c r="J404" i="1" s="1"/>
  <c r="W405" i="1"/>
  <c r="H303" i="4"/>
  <c r="J303" i="4" a="1"/>
  <c r="J303" i="4" s="1"/>
  <c r="Y306" i="1"/>
  <c r="Q306" i="1" s="1"/>
  <c r="G301" i="4"/>
  <c r="I301" i="4" a="1"/>
  <c r="I301" i="4" s="1"/>
  <c r="AA306" i="1"/>
  <c r="O306" i="1"/>
  <c r="R305" i="1"/>
  <c r="Q305" i="1"/>
  <c r="N305" i="1"/>
  <c r="AD412" i="1"/>
  <c r="H306" i="1"/>
  <c r="X307" i="1" s="1"/>
  <c r="K305" i="1"/>
  <c r="I306" i="1"/>
  <c r="Z307" i="1" s="1"/>
  <c r="L305" i="1"/>
  <c r="S319" i="1" l="1"/>
  <c r="E319" i="4"/>
  <c r="F319" i="4"/>
  <c r="O307" i="1"/>
  <c r="AB406" i="1"/>
  <c r="W406" i="1"/>
  <c r="G405" i="1"/>
  <c r="J405" i="1" s="1"/>
  <c r="P305" i="1"/>
  <c r="F305" i="1" s="1"/>
  <c r="C305" i="4" s="1"/>
  <c r="V306" i="1"/>
  <c r="H304" i="4"/>
  <c r="J304" i="4" a="1"/>
  <c r="J304" i="4" s="1"/>
  <c r="G302" i="4"/>
  <c r="I302" i="4" a="1"/>
  <c r="I302" i="4" s="1"/>
  <c r="M304" i="1"/>
  <c r="E303" i="1"/>
  <c r="B303" i="4" s="1"/>
  <c r="AA307" i="1"/>
  <c r="R307" i="1" s="1"/>
  <c r="R306" i="1"/>
  <c r="N306" i="1"/>
  <c r="Y307" i="1"/>
  <c r="AD413" i="1"/>
  <c r="I307" i="1"/>
  <c r="Z308" i="1" s="1"/>
  <c r="L306" i="1"/>
  <c r="H307" i="1"/>
  <c r="X308" i="1" s="1"/>
  <c r="K306" i="1"/>
  <c r="Y308" i="1" l="1"/>
  <c r="S320" i="1"/>
  <c r="E320" i="4"/>
  <c r="F320" i="4"/>
  <c r="H305" i="4"/>
  <c r="J305" i="4" a="1"/>
  <c r="J305" i="4" s="1"/>
  <c r="P306" i="1"/>
  <c r="F306" i="1" s="1"/>
  <c r="C306" i="4" s="1"/>
  <c r="V307" i="1"/>
  <c r="G303" i="4"/>
  <c r="I303" i="4" a="1"/>
  <c r="I303" i="4" s="1"/>
  <c r="M305" i="1"/>
  <c r="E304" i="1"/>
  <c r="B304" i="4" s="1"/>
  <c r="Q308" i="1"/>
  <c r="AB407" i="1"/>
  <c r="G406" i="1"/>
  <c r="J406" i="1" s="1"/>
  <c r="W407" i="1"/>
  <c r="AA308" i="1"/>
  <c r="O308" i="1"/>
  <c r="Q307" i="1"/>
  <c r="N307" i="1"/>
  <c r="AD414" i="1"/>
  <c r="H308" i="1"/>
  <c r="X309" i="1" s="1"/>
  <c r="K307" i="1"/>
  <c r="L307" i="1"/>
  <c r="I308" i="1"/>
  <c r="Z309" i="1" s="1"/>
  <c r="S321" i="1" l="1"/>
  <c r="F321" i="4"/>
  <c r="E321" i="4"/>
  <c r="H306" i="4"/>
  <c r="J306" i="4" a="1"/>
  <c r="J306" i="4" s="1"/>
  <c r="M306" i="1"/>
  <c r="E305" i="1"/>
  <c r="B305" i="4" s="1"/>
  <c r="P307" i="1"/>
  <c r="F307" i="1" s="1"/>
  <c r="C307" i="4" s="1"/>
  <c r="V308" i="1"/>
  <c r="AB408" i="1"/>
  <c r="W408" i="1"/>
  <c r="G407" i="1"/>
  <c r="J407" i="1" s="1"/>
  <c r="G304" i="4"/>
  <c r="I304" i="4" a="1"/>
  <c r="I304" i="4" s="1"/>
  <c r="AA309" i="1"/>
  <c r="AA310" i="1" s="1"/>
  <c r="O309" i="1"/>
  <c r="O310" i="1" s="1"/>
  <c r="R308" i="1"/>
  <c r="N308" i="1"/>
  <c r="Y309" i="1"/>
  <c r="AD415" i="1"/>
  <c r="I309" i="1"/>
  <c r="Z310" i="1" s="1"/>
  <c r="L308" i="1"/>
  <c r="H309" i="1"/>
  <c r="X310" i="1" s="1"/>
  <c r="K308" i="1"/>
  <c r="S322" i="1" l="1"/>
  <c r="E322" i="4"/>
  <c r="F322" i="4"/>
  <c r="AB409" i="1"/>
  <c r="W409" i="1"/>
  <c r="G408" i="1"/>
  <c r="J408" i="1" s="1"/>
  <c r="P308" i="1"/>
  <c r="F308" i="1" s="1"/>
  <c r="C308" i="4" s="1"/>
  <c r="V309" i="1"/>
  <c r="I305" i="4" a="1"/>
  <c r="I305" i="4" s="1"/>
  <c r="G305" i="4"/>
  <c r="H307" i="4"/>
  <c r="J307" i="4" a="1"/>
  <c r="J307" i="4" s="1"/>
  <c r="M307" i="1"/>
  <c r="E306" i="1"/>
  <c r="B306" i="4" s="1"/>
  <c r="Y310" i="1"/>
  <c r="Q310" i="1" s="1"/>
  <c r="R310" i="1"/>
  <c r="R309" i="1"/>
  <c r="Q309" i="1"/>
  <c r="N309" i="1"/>
  <c r="AD416" i="1"/>
  <c r="H310" i="1"/>
  <c r="X311" i="1" s="1"/>
  <c r="K309" i="1"/>
  <c r="I310" i="1"/>
  <c r="Z311" i="1" s="1"/>
  <c r="L309" i="1"/>
  <c r="S323" i="1" l="1"/>
  <c r="E323" i="4"/>
  <c r="F323" i="4"/>
  <c r="P309" i="1"/>
  <c r="F309" i="1" s="1"/>
  <c r="C309" i="4" s="1"/>
  <c r="V310" i="1"/>
  <c r="H308" i="4"/>
  <c r="J308" i="4" a="1"/>
  <c r="J308" i="4" s="1"/>
  <c r="M308" i="1"/>
  <c r="E307" i="1"/>
  <c r="B307" i="4" s="1"/>
  <c r="I306" i="4" a="1"/>
  <c r="I306" i="4" s="1"/>
  <c r="G306" i="4"/>
  <c r="AB410" i="1"/>
  <c r="G409" i="1"/>
  <c r="J409" i="1" s="1"/>
  <c r="W410" i="1"/>
  <c r="O311" i="1"/>
  <c r="AA311" i="1"/>
  <c r="N310" i="1"/>
  <c r="Y311" i="1"/>
  <c r="AD417" i="1"/>
  <c r="I311" i="1"/>
  <c r="Z312" i="1" s="1"/>
  <c r="L310" i="1"/>
  <c r="H311" i="1"/>
  <c r="X312" i="1" s="1"/>
  <c r="K310" i="1"/>
  <c r="Y312" i="1" l="1"/>
  <c r="S324" i="1"/>
  <c r="E324" i="4"/>
  <c r="F324" i="4"/>
  <c r="I307" i="4" a="1"/>
  <c r="I307" i="4" s="1"/>
  <c r="G307" i="4"/>
  <c r="M309" i="1"/>
  <c r="E308" i="1"/>
  <c r="B308" i="4" s="1"/>
  <c r="P310" i="1"/>
  <c r="F310" i="1" s="1"/>
  <c r="C310" i="4" s="1"/>
  <c r="V311" i="1"/>
  <c r="H309" i="4"/>
  <c r="J309" i="4" a="1"/>
  <c r="J309" i="4" s="1"/>
  <c r="AB411" i="1"/>
  <c r="G410" i="1"/>
  <c r="J410" i="1" s="1"/>
  <c r="W411" i="1"/>
  <c r="O312" i="1"/>
  <c r="AA312" i="1"/>
  <c r="R311" i="1"/>
  <c r="Q311" i="1"/>
  <c r="Q312" i="1"/>
  <c r="N311" i="1"/>
  <c r="AD418" i="1"/>
  <c r="H312" i="1"/>
  <c r="X313" i="1" s="1"/>
  <c r="K311" i="1"/>
  <c r="I312" i="1"/>
  <c r="Z313" i="1" s="1"/>
  <c r="L311" i="1"/>
  <c r="S325" i="1" l="1"/>
  <c r="E325" i="4"/>
  <c r="F325" i="4"/>
  <c r="AA313" i="1"/>
  <c r="R313" i="1" s="1"/>
  <c r="P311" i="1"/>
  <c r="F311" i="1" s="1"/>
  <c r="C311" i="4" s="1"/>
  <c r="V312" i="1"/>
  <c r="H310" i="4"/>
  <c r="J310" i="4" a="1"/>
  <c r="J310" i="4" s="1"/>
  <c r="G308" i="4"/>
  <c r="I308" i="4" a="1"/>
  <c r="I308" i="4" s="1"/>
  <c r="M310" i="1"/>
  <c r="E309" i="1"/>
  <c r="B309" i="4" s="1"/>
  <c r="AB412" i="1"/>
  <c r="W412" i="1"/>
  <c r="G411" i="1"/>
  <c r="J411" i="1" s="1"/>
  <c r="O313" i="1"/>
  <c r="R312" i="1"/>
  <c r="N312" i="1"/>
  <c r="Y313" i="1"/>
  <c r="AD419" i="1"/>
  <c r="I313" i="1"/>
  <c r="Z314" i="1" s="1"/>
  <c r="L312" i="1"/>
  <c r="H313" i="1"/>
  <c r="X314" i="1" s="1"/>
  <c r="K312" i="1"/>
  <c r="S326" i="1" l="1"/>
  <c r="E326" i="4"/>
  <c r="F326" i="4"/>
  <c r="O314" i="1"/>
  <c r="AA314" i="1"/>
  <c r="R314" i="1" s="1"/>
  <c r="H311" i="4"/>
  <c r="J311" i="4" a="1"/>
  <c r="J311" i="4" s="1"/>
  <c r="M311" i="1"/>
  <c r="E310" i="1"/>
  <c r="B310" i="4" s="1"/>
  <c r="P312" i="1"/>
  <c r="F312" i="1" s="1"/>
  <c r="C312" i="4" s="1"/>
  <c r="V313" i="1"/>
  <c r="Y314" i="1"/>
  <c r="Q314" i="1" s="1"/>
  <c r="AB413" i="1"/>
  <c r="G412" i="1"/>
  <c r="J412" i="1" s="1"/>
  <c r="W413" i="1"/>
  <c r="G309" i="4"/>
  <c r="I309" i="4" a="1"/>
  <c r="I309" i="4" s="1"/>
  <c r="Q313" i="1"/>
  <c r="N313" i="1"/>
  <c r="AD420" i="1"/>
  <c r="H314" i="1"/>
  <c r="X315" i="1" s="1"/>
  <c r="K313" i="1"/>
  <c r="I314" i="1"/>
  <c r="Z315" i="1" s="1"/>
  <c r="L313" i="1"/>
  <c r="S327" i="1" l="1"/>
  <c r="F327" i="4"/>
  <c r="E327" i="4"/>
  <c r="H312" i="4"/>
  <c r="J312" i="4" a="1"/>
  <c r="J312" i="4" s="1"/>
  <c r="P313" i="1"/>
  <c r="F313" i="1" s="1"/>
  <c r="C313" i="4" s="1"/>
  <c r="V314" i="1"/>
  <c r="G310" i="4"/>
  <c r="I310" i="4" a="1"/>
  <c r="I310" i="4" s="1"/>
  <c r="M312" i="1"/>
  <c r="E311" i="1"/>
  <c r="B311" i="4" s="1"/>
  <c r="AB414" i="1"/>
  <c r="G413" i="1"/>
  <c r="J413" i="1" s="1"/>
  <c r="W414" i="1"/>
  <c r="O315" i="1"/>
  <c r="AA315" i="1"/>
  <c r="N314" i="1"/>
  <c r="Y315" i="1"/>
  <c r="AD421" i="1"/>
  <c r="I315" i="1"/>
  <c r="Z316" i="1" s="1"/>
  <c r="L314" i="1"/>
  <c r="H315" i="1"/>
  <c r="X316" i="1" s="1"/>
  <c r="K314" i="1"/>
  <c r="S328" i="1" l="1"/>
  <c r="E328" i="4"/>
  <c r="F328" i="4"/>
  <c r="I311" i="4" a="1"/>
  <c r="I311" i="4" s="1"/>
  <c r="G311" i="4"/>
  <c r="M313" i="1"/>
  <c r="E312" i="1"/>
  <c r="B312" i="4" s="1"/>
  <c r="P314" i="1"/>
  <c r="F314" i="1" s="1"/>
  <c r="C314" i="4" s="1"/>
  <c r="V315" i="1"/>
  <c r="Y316" i="1"/>
  <c r="Q316" i="1" s="1"/>
  <c r="AB415" i="1"/>
  <c r="W415" i="1"/>
  <c r="G414" i="1"/>
  <c r="J414" i="1" s="1"/>
  <c r="H313" i="4"/>
  <c r="J313" i="4" a="1"/>
  <c r="J313" i="4" s="1"/>
  <c r="AA316" i="1"/>
  <c r="R316" i="1" s="1"/>
  <c r="O316" i="1"/>
  <c r="R315" i="1"/>
  <c r="Q315" i="1"/>
  <c r="N315" i="1"/>
  <c r="AD422" i="1"/>
  <c r="H316" i="1"/>
  <c r="X317" i="1" s="1"/>
  <c r="K315" i="1"/>
  <c r="L315" i="1"/>
  <c r="I316" i="1"/>
  <c r="Z317" i="1" s="1"/>
  <c r="S329" i="1" l="1"/>
  <c r="E329" i="4"/>
  <c r="F329" i="4"/>
  <c r="AB416" i="1"/>
  <c r="G415" i="1"/>
  <c r="J415" i="1" s="1"/>
  <c r="W416" i="1"/>
  <c r="P315" i="1"/>
  <c r="F315" i="1" s="1"/>
  <c r="C315" i="4" s="1"/>
  <c r="V316" i="1"/>
  <c r="H314" i="4"/>
  <c r="J314" i="4" a="1"/>
  <c r="J314" i="4" s="1"/>
  <c r="G312" i="4"/>
  <c r="I312" i="4" a="1"/>
  <c r="I312" i="4" s="1"/>
  <c r="M314" i="1"/>
  <c r="E313" i="1"/>
  <c r="B313" i="4" s="1"/>
  <c r="O317" i="1"/>
  <c r="AA317" i="1"/>
  <c r="AA318" i="1" s="1"/>
  <c r="N316" i="1"/>
  <c r="Y317" i="1"/>
  <c r="AD423" i="1"/>
  <c r="I317" i="1"/>
  <c r="Z318" i="1" s="1"/>
  <c r="L316" i="1"/>
  <c r="H317" i="1"/>
  <c r="X318" i="1" s="1"/>
  <c r="K316" i="1"/>
  <c r="S330" i="1" l="1"/>
  <c r="E330" i="4"/>
  <c r="F330" i="4"/>
  <c r="P316" i="1"/>
  <c r="F316" i="1" s="1"/>
  <c r="C316" i="4" s="1"/>
  <c r="V317" i="1"/>
  <c r="Y318" i="1"/>
  <c r="Q318" i="1" s="1"/>
  <c r="M315" i="1"/>
  <c r="E314" i="1"/>
  <c r="B314" i="4" s="1"/>
  <c r="J315" i="4" a="1"/>
  <c r="J315" i="4" s="1"/>
  <c r="H315" i="4"/>
  <c r="G313" i="4"/>
  <c r="I313" i="4" a="1"/>
  <c r="I313" i="4" s="1"/>
  <c r="AB417" i="1"/>
  <c r="G416" i="1"/>
  <c r="J416" i="1" s="1"/>
  <c r="W417" i="1"/>
  <c r="O318" i="1"/>
  <c r="R317" i="1"/>
  <c r="R318" i="1"/>
  <c r="Q317" i="1"/>
  <c r="N317" i="1"/>
  <c r="AD424" i="1"/>
  <c r="H318" i="1"/>
  <c r="X319" i="1" s="1"/>
  <c r="K317" i="1"/>
  <c r="I318" i="1"/>
  <c r="Z319" i="1" s="1"/>
  <c r="L317" i="1"/>
  <c r="S331" i="1" l="1"/>
  <c r="E331" i="4"/>
  <c r="F331" i="4"/>
  <c r="I314" i="4" a="1"/>
  <c r="I314" i="4" s="1"/>
  <c r="G314" i="4"/>
  <c r="M316" i="1"/>
  <c r="E315" i="1"/>
  <c r="B315" i="4" s="1"/>
  <c r="P317" i="1"/>
  <c r="F317" i="1" s="1"/>
  <c r="C317" i="4" s="1"/>
  <c r="V318" i="1"/>
  <c r="AB418" i="1"/>
  <c r="G417" i="1"/>
  <c r="J417" i="1" s="1"/>
  <c r="W418" i="1"/>
  <c r="H316" i="4"/>
  <c r="J316" i="4" a="1"/>
  <c r="J316" i="4" s="1"/>
  <c r="AA319" i="1"/>
  <c r="R319" i="1" s="1"/>
  <c r="O319" i="1"/>
  <c r="N318" i="1"/>
  <c r="Y319" i="1"/>
  <c r="AD425" i="1"/>
  <c r="I319" i="1"/>
  <c r="Z320" i="1" s="1"/>
  <c r="L318" i="1"/>
  <c r="H319" i="1"/>
  <c r="X320" i="1" s="1"/>
  <c r="K318" i="1"/>
  <c r="Y320" i="1" l="1"/>
  <c r="S332" i="1"/>
  <c r="F332" i="4"/>
  <c r="E332" i="4"/>
  <c r="Q320" i="1"/>
  <c r="AB419" i="1"/>
  <c r="G418" i="1"/>
  <c r="J418" i="1" s="1"/>
  <c r="W419" i="1"/>
  <c r="P318" i="1"/>
  <c r="F318" i="1" s="1"/>
  <c r="C318" i="4" s="1"/>
  <c r="V319" i="1"/>
  <c r="G315" i="4"/>
  <c r="I315" i="4" a="1"/>
  <c r="I315" i="4" s="1"/>
  <c r="M317" i="1"/>
  <c r="E316" i="1"/>
  <c r="B316" i="4" s="1"/>
  <c r="H317" i="4"/>
  <c r="J317" i="4" a="1"/>
  <c r="J317" i="4" s="1"/>
  <c r="O320" i="1"/>
  <c r="AA320" i="1"/>
  <c r="Q319" i="1"/>
  <c r="N319" i="1"/>
  <c r="AD426" i="1"/>
  <c r="H320" i="1"/>
  <c r="X321" i="1" s="1"/>
  <c r="K319" i="1"/>
  <c r="I320" i="1"/>
  <c r="Z321" i="1" s="1"/>
  <c r="L319" i="1"/>
  <c r="AA321" i="1" l="1"/>
  <c r="S333" i="1"/>
  <c r="E333" i="4"/>
  <c r="F333" i="4"/>
  <c r="P319" i="1"/>
  <c r="F319" i="1" s="1"/>
  <c r="C319" i="4" s="1"/>
  <c r="V320" i="1"/>
  <c r="H318" i="4"/>
  <c r="J318" i="4" a="1"/>
  <c r="J318" i="4" s="1"/>
  <c r="G316" i="4"/>
  <c r="I316" i="4" a="1"/>
  <c r="I316" i="4" s="1"/>
  <c r="M318" i="1"/>
  <c r="E317" i="1"/>
  <c r="B317" i="4" s="1"/>
  <c r="AB420" i="1"/>
  <c r="W420" i="1"/>
  <c r="G419" i="1"/>
  <c r="J419" i="1" s="1"/>
  <c r="O321" i="1"/>
  <c r="R321" i="1"/>
  <c r="R320" i="1"/>
  <c r="N320" i="1"/>
  <c r="Y321" i="1"/>
  <c r="AD427" i="1"/>
  <c r="I321" i="1"/>
  <c r="Z322" i="1" s="1"/>
  <c r="L320" i="1"/>
  <c r="H321" i="1"/>
  <c r="X322" i="1" s="1"/>
  <c r="K320" i="1"/>
  <c r="S334" i="1" l="1"/>
  <c r="E334" i="4"/>
  <c r="F334" i="4"/>
  <c r="H319" i="4"/>
  <c r="J319" i="4" a="1"/>
  <c r="J319" i="4" s="1"/>
  <c r="M319" i="1"/>
  <c r="E318" i="1"/>
  <c r="B318" i="4" s="1"/>
  <c r="O322" i="1"/>
  <c r="P320" i="1"/>
  <c r="F320" i="1" s="1"/>
  <c r="C320" i="4" s="1"/>
  <c r="V321" i="1"/>
  <c r="AB421" i="1"/>
  <c r="G420" i="1"/>
  <c r="J420" i="1" s="1"/>
  <c r="W421" i="1"/>
  <c r="Y322" i="1"/>
  <c r="Q322" i="1" s="1"/>
  <c r="I317" i="4" a="1"/>
  <c r="I317" i="4" s="1"/>
  <c r="G317" i="4"/>
  <c r="AA322" i="1"/>
  <c r="Q321" i="1"/>
  <c r="N321" i="1"/>
  <c r="AD428" i="1"/>
  <c r="H322" i="1"/>
  <c r="X323" i="1" s="1"/>
  <c r="K321" i="1"/>
  <c r="I322" i="1"/>
  <c r="Z323" i="1" s="1"/>
  <c r="L321" i="1"/>
  <c r="AA323" i="1" l="1"/>
  <c r="S335" i="1"/>
  <c r="E335" i="4"/>
  <c r="F335" i="4"/>
  <c r="H320" i="4"/>
  <c r="J320" i="4" a="1"/>
  <c r="J320" i="4" s="1"/>
  <c r="P321" i="1"/>
  <c r="F321" i="1" s="1"/>
  <c r="C321" i="4" s="1"/>
  <c r="V322" i="1"/>
  <c r="G318" i="4"/>
  <c r="I318" i="4" a="1"/>
  <c r="I318" i="4" s="1"/>
  <c r="M320" i="1"/>
  <c r="E319" i="1"/>
  <c r="B319" i="4" s="1"/>
  <c r="AB422" i="1"/>
  <c r="G421" i="1"/>
  <c r="J421" i="1" s="1"/>
  <c r="W422" i="1"/>
  <c r="R322" i="1"/>
  <c r="R323" i="1"/>
  <c r="O323" i="1"/>
  <c r="N322" i="1"/>
  <c r="Y323" i="1"/>
  <c r="AD429" i="1"/>
  <c r="I323" i="1"/>
  <c r="Z324" i="1" s="1"/>
  <c r="L322" i="1"/>
  <c r="H323" i="1"/>
  <c r="X324" i="1" s="1"/>
  <c r="K322" i="1"/>
  <c r="O324" i="1" l="1"/>
  <c r="S336" i="1"/>
  <c r="E336" i="4"/>
  <c r="F336" i="4"/>
  <c r="H321" i="4"/>
  <c r="J321" i="4" a="1"/>
  <c r="J321" i="4" s="1"/>
  <c r="G319" i="4"/>
  <c r="I319" i="4" a="1"/>
  <c r="I319" i="4" s="1"/>
  <c r="M321" i="1"/>
  <c r="E320" i="1"/>
  <c r="B320" i="4" s="1"/>
  <c r="P322" i="1"/>
  <c r="F322" i="1" s="1"/>
  <c r="C322" i="4" s="1"/>
  <c r="V323" i="1"/>
  <c r="Y324" i="1"/>
  <c r="Q324" i="1" s="1"/>
  <c r="AB423" i="1"/>
  <c r="W423" i="1"/>
  <c r="G422" i="1"/>
  <c r="J422" i="1" s="1"/>
  <c r="AA324" i="1"/>
  <c r="Q323" i="1"/>
  <c r="N323" i="1"/>
  <c r="AD430" i="1"/>
  <c r="H324" i="1"/>
  <c r="X325" i="1" s="1"/>
  <c r="K323" i="1"/>
  <c r="L323" i="1"/>
  <c r="I324" i="1"/>
  <c r="Z325" i="1" s="1"/>
  <c r="S337" i="1" l="1"/>
  <c r="F337" i="4"/>
  <c r="E337" i="4"/>
  <c r="AA325" i="1"/>
  <c r="R325" i="1" s="1"/>
  <c r="J322" i="4" a="1"/>
  <c r="J322" i="4" s="1"/>
  <c r="H322" i="4"/>
  <c r="I320" i="4" a="1"/>
  <c r="I320" i="4" s="1"/>
  <c r="G320" i="4"/>
  <c r="M322" i="1"/>
  <c r="E321" i="1"/>
  <c r="B321" i="4" s="1"/>
  <c r="AB424" i="1"/>
  <c r="G423" i="1"/>
  <c r="J423" i="1" s="1"/>
  <c r="W424" i="1"/>
  <c r="P323" i="1"/>
  <c r="F323" i="1" s="1"/>
  <c r="C323" i="4" s="1"/>
  <c r="V324" i="1"/>
  <c r="R324" i="1"/>
  <c r="O325" i="1"/>
  <c r="N324" i="1"/>
  <c r="Y325" i="1"/>
  <c r="AD431" i="1"/>
  <c r="I325" i="1"/>
  <c r="Z326" i="1" s="1"/>
  <c r="L324" i="1"/>
  <c r="H325" i="1"/>
  <c r="X326" i="1" s="1"/>
  <c r="K324" i="1"/>
  <c r="S338" i="1" l="1"/>
  <c r="E338" i="4"/>
  <c r="F338" i="4"/>
  <c r="Y326" i="1"/>
  <c r="Q326" i="1" s="1"/>
  <c r="H323" i="4"/>
  <c r="J323" i="4" a="1"/>
  <c r="J323" i="4" s="1"/>
  <c r="AB425" i="1"/>
  <c r="W425" i="1"/>
  <c r="G424" i="1"/>
  <c r="J424" i="1" s="1"/>
  <c r="I321" i="4" a="1"/>
  <c r="I321" i="4" s="1"/>
  <c r="G321" i="4"/>
  <c r="M323" i="1"/>
  <c r="E322" i="1"/>
  <c r="B322" i="4" s="1"/>
  <c r="P324" i="1"/>
  <c r="F324" i="1" s="1"/>
  <c r="C324" i="4" s="1"/>
  <c r="V325" i="1"/>
  <c r="O326" i="1"/>
  <c r="AA326" i="1"/>
  <c r="N325" i="1"/>
  <c r="Q325" i="1"/>
  <c r="AD432" i="1"/>
  <c r="H326" i="1"/>
  <c r="X327" i="1" s="1"/>
  <c r="K325" i="1"/>
  <c r="I326" i="1"/>
  <c r="Z327" i="1" s="1"/>
  <c r="L325" i="1"/>
  <c r="AA327" i="1" l="1"/>
  <c r="S339" i="1"/>
  <c r="E339" i="4"/>
  <c r="F339" i="4"/>
  <c r="H324" i="4"/>
  <c r="J324" i="4" a="1"/>
  <c r="J324" i="4" s="1"/>
  <c r="AB426" i="1"/>
  <c r="G425" i="1"/>
  <c r="J425" i="1" s="1"/>
  <c r="W426" i="1"/>
  <c r="G322" i="4"/>
  <c r="I322" i="4" a="1"/>
  <c r="I322" i="4" s="1"/>
  <c r="P325" i="1"/>
  <c r="F325" i="1" s="1"/>
  <c r="C325" i="4" s="1"/>
  <c r="V326" i="1"/>
  <c r="M324" i="1"/>
  <c r="E323" i="1"/>
  <c r="B323" i="4" s="1"/>
  <c r="R326" i="1"/>
  <c r="R327" i="1"/>
  <c r="O327" i="1"/>
  <c r="N326" i="1"/>
  <c r="Y327" i="1"/>
  <c r="AD433" i="1"/>
  <c r="I327" i="1"/>
  <c r="Z328" i="1" s="1"/>
  <c r="L326" i="1"/>
  <c r="H327" i="1"/>
  <c r="X328" i="1" s="1"/>
  <c r="K326" i="1"/>
  <c r="O328" i="1" l="1"/>
  <c r="S340" i="1"/>
  <c r="E340" i="4"/>
  <c r="F340" i="4"/>
  <c r="M325" i="1"/>
  <c r="E324" i="1"/>
  <c r="B324" i="4" s="1"/>
  <c r="G323" i="4"/>
  <c r="I323" i="4" a="1"/>
  <c r="I323" i="4" s="1"/>
  <c r="Y328" i="1"/>
  <c r="Q328" i="1" s="1"/>
  <c r="H325" i="4"/>
  <c r="J325" i="4" a="1"/>
  <c r="J325" i="4" s="1"/>
  <c r="AB427" i="1"/>
  <c r="W427" i="1"/>
  <c r="G426" i="1"/>
  <c r="J426" i="1" s="1"/>
  <c r="P326" i="1"/>
  <c r="F326" i="1" s="1"/>
  <c r="C326" i="4" s="1"/>
  <c r="V327" i="1"/>
  <c r="AA328" i="1"/>
  <c r="N327" i="1"/>
  <c r="Q327" i="1"/>
  <c r="AD434" i="1"/>
  <c r="H328" i="1"/>
  <c r="X329" i="1" s="1"/>
  <c r="K327" i="1"/>
  <c r="I328" i="1"/>
  <c r="Z329" i="1" s="1"/>
  <c r="L327" i="1"/>
  <c r="S341" i="1" l="1"/>
  <c r="E341" i="4"/>
  <c r="F341" i="4"/>
  <c r="AA329" i="1"/>
  <c r="R329" i="1" s="1"/>
  <c r="AB428" i="1"/>
  <c r="W428" i="1"/>
  <c r="G427" i="1"/>
  <c r="J427" i="1" s="1"/>
  <c r="H326" i="4"/>
  <c r="J326" i="4" a="1"/>
  <c r="J326" i="4" s="1"/>
  <c r="P327" i="1"/>
  <c r="F327" i="1" s="1"/>
  <c r="C327" i="4" s="1"/>
  <c r="V328" i="1"/>
  <c r="G324" i="4"/>
  <c r="I324" i="4" a="1"/>
  <c r="I324" i="4" s="1"/>
  <c r="M326" i="1"/>
  <c r="E325" i="1"/>
  <c r="B325" i="4" s="1"/>
  <c r="R328" i="1"/>
  <c r="O329" i="1"/>
  <c r="N328" i="1"/>
  <c r="Y329" i="1"/>
  <c r="AD435" i="1"/>
  <c r="I329" i="1"/>
  <c r="Z330" i="1" s="1"/>
  <c r="L328" i="1"/>
  <c r="H329" i="1"/>
  <c r="X330" i="1" s="1"/>
  <c r="K328" i="1"/>
  <c r="O330" i="1" l="1"/>
  <c r="S342" i="1"/>
  <c r="E342" i="4"/>
  <c r="F342" i="4"/>
  <c r="Y330" i="1"/>
  <c r="Q330" i="1" s="1"/>
  <c r="H327" i="4"/>
  <c r="J327" i="4" a="1"/>
  <c r="J327" i="4" s="1"/>
  <c r="P328" i="1"/>
  <c r="F328" i="1" s="1"/>
  <c r="C328" i="4" s="1"/>
  <c r="V329" i="1"/>
  <c r="G325" i="4"/>
  <c r="I325" i="4" a="1"/>
  <c r="I325" i="4" s="1"/>
  <c r="M327" i="1"/>
  <c r="E326" i="1"/>
  <c r="B326" i="4" s="1"/>
  <c r="AB429" i="1"/>
  <c r="G428" i="1"/>
  <c r="J428" i="1" s="1"/>
  <c r="W429" i="1"/>
  <c r="AA330" i="1"/>
  <c r="AA331" i="1" s="1"/>
  <c r="N329" i="1"/>
  <c r="Q329" i="1"/>
  <c r="AD436" i="1"/>
  <c r="H330" i="1"/>
  <c r="X331" i="1" s="1"/>
  <c r="K329" i="1"/>
  <c r="I330" i="1"/>
  <c r="Z331" i="1" s="1"/>
  <c r="L329" i="1"/>
  <c r="S343" i="1" l="1"/>
  <c r="F343" i="4"/>
  <c r="E343" i="4"/>
  <c r="M328" i="1"/>
  <c r="E327" i="1"/>
  <c r="B327" i="4" s="1"/>
  <c r="H328" i="4"/>
  <c r="J328" i="4" a="1"/>
  <c r="J328" i="4" s="1"/>
  <c r="P329" i="1"/>
  <c r="F329" i="1" s="1"/>
  <c r="C329" i="4" s="1"/>
  <c r="V330" i="1"/>
  <c r="AB430" i="1"/>
  <c r="G429" i="1"/>
  <c r="J429" i="1" s="1"/>
  <c r="W430" i="1"/>
  <c r="G326" i="4"/>
  <c r="I326" i="4" a="1"/>
  <c r="I326" i="4" s="1"/>
  <c r="O331" i="1"/>
  <c r="R331" i="1"/>
  <c r="R330" i="1"/>
  <c r="N330" i="1"/>
  <c r="Y331" i="1"/>
  <c r="Q331" i="1" s="1"/>
  <c r="AD437" i="1"/>
  <c r="I331" i="1"/>
  <c r="Z332" i="1" s="1"/>
  <c r="L330" i="1"/>
  <c r="H331" i="1"/>
  <c r="X332" i="1" s="1"/>
  <c r="K330" i="1"/>
  <c r="S344" i="1" l="1"/>
  <c r="E344" i="4"/>
  <c r="F344" i="4"/>
  <c r="H329" i="4"/>
  <c r="J329" i="4" a="1"/>
  <c r="J329" i="4" s="1"/>
  <c r="AB431" i="1"/>
  <c r="W431" i="1"/>
  <c r="G430" i="1"/>
  <c r="J430" i="1" s="1"/>
  <c r="P330" i="1"/>
  <c r="F330" i="1" s="1"/>
  <c r="C330" i="4" s="1"/>
  <c r="V331" i="1"/>
  <c r="I327" i="4" a="1"/>
  <c r="I327" i="4" s="1"/>
  <c r="G327" i="4"/>
  <c r="M329" i="1"/>
  <c r="E328" i="1"/>
  <c r="B328" i="4" s="1"/>
  <c r="AA332" i="1"/>
  <c r="R332" i="1" s="1"/>
  <c r="O332" i="1"/>
  <c r="Y332" i="1"/>
  <c r="N331" i="1"/>
  <c r="AD438" i="1"/>
  <c r="H332" i="1"/>
  <c r="X333" i="1" s="1"/>
  <c r="K331" i="1"/>
  <c r="L331" i="1"/>
  <c r="I332" i="1"/>
  <c r="Z333" i="1" s="1"/>
  <c r="S345" i="1" l="1"/>
  <c r="E345" i="4"/>
  <c r="F345" i="4"/>
  <c r="H330" i="4"/>
  <c r="J330" i="4" a="1"/>
  <c r="J330" i="4" s="1"/>
  <c r="M330" i="1"/>
  <c r="E329" i="1"/>
  <c r="B329" i="4" s="1"/>
  <c r="AB432" i="1"/>
  <c r="W432" i="1"/>
  <c r="G431" i="1"/>
  <c r="J431" i="1" s="1"/>
  <c r="G328" i="4"/>
  <c r="I328" i="4" a="1"/>
  <c r="I328" i="4" s="1"/>
  <c r="Y333" i="1"/>
  <c r="Q333" i="1" s="1"/>
  <c r="P331" i="1"/>
  <c r="F331" i="1" s="1"/>
  <c r="C331" i="4" s="1"/>
  <c r="V332" i="1"/>
  <c r="O333" i="1"/>
  <c r="AA333" i="1"/>
  <c r="N332" i="1"/>
  <c r="Q332" i="1"/>
  <c r="AD439" i="1"/>
  <c r="I333" i="1"/>
  <c r="Z334" i="1" s="1"/>
  <c r="L332" i="1"/>
  <c r="H333" i="1"/>
  <c r="X334" i="1" s="1"/>
  <c r="K332" i="1"/>
  <c r="S346" i="1" l="1"/>
  <c r="E346" i="4"/>
  <c r="F346" i="4"/>
  <c r="P332" i="1"/>
  <c r="V333" i="1"/>
  <c r="AB433" i="1"/>
  <c r="W433" i="1"/>
  <c r="G432" i="1"/>
  <c r="J432" i="1" s="1"/>
  <c r="H331" i="4"/>
  <c r="J331" i="4" a="1"/>
  <c r="J331" i="4" s="1"/>
  <c r="G329" i="4"/>
  <c r="I329" i="4" a="1"/>
  <c r="I329" i="4" s="1"/>
  <c r="F332" i="1"/>
  <c r="C332" i="4" s="1"/>
  <c r="M331" i="1"/>
  <c r="E330" i="1"/>
  <c r="B330" i="4" s="1"/>
  <c r="AA334" i="1"/>
  <c r="AA335" i="1" s="1"/>
  <c r="R333" i="1"/>
  <c r="O334" i="1"/>
  <c r="Y334" i="1"/>
  <c r="N333" i="1"/>
  <c r="AD440" i="1"/>
  <c r="H334" i="1"/>
  <c r="X335" i="1" s="1"/>
  <c r="K333" i="1"/>
  <c r="I334" i="1"/>
  <c r="Z335" i="1" s="1"/>
  <c r="L333" i="1"/>
  <c r="S347" i="1" l="1"/>
  <c r="E347" i="4"/>
  <c r="F347" i="4"/>
  <c r="O335" i="1"/>
  <c r="G330" i="4"/>
  <c r="I330" i="4" a="1"/>
  <c r="I330" i="4" s="1"/>
  <c r="H332" i="4"/>
  <c r="J332" i="4" a="1"/>
  <c r="J332" i="4" s="1"/>
  <c r="AB434" i="1"/>
  <c r="G433" i="1"/>
  <c r="J433" i="1" s="1"/>
  <c r="W434" i="1"/>
  <c r="P333" i="1"/>
  <c r="F333" i="1" s="1"/>
  <c r="C333" i="4" s="1"/>
  <c r="V334" i="1"/>
  <c r="M332" i="1"/>
  <c r="E331" i="1"/>
  <c r="B331" i="4" s="1"/>
  <c r="Y335" i="1"/>
  <c r="Q335" i="1" s="1"/>
  <c r="R335" i="1"/>
  <c r="R334" i="1"/>
  <c r="N334" i="1"/>
  <c r="Q334" i="1"/>
  <c r="AD441" i="1"/>
  <c r="I335" i="1"/>
  <c r="Z336" i="1" s="1"/>
  <c r="L334" i="1"/>
  <c r="H335" i="1"/>
  <c r="X336" i="1" s="1"/>
  <c r="K334" i="1"/>
  <c r="S348" i="1" l="1"/>
  <c r="F348" i="4"/>
  <c r="E348" i="4"/>
  <c r="H333" i="4"/>
  <c r="J333" i="4" a="1"/>
  <c r="J333" i="4" s="1"/>
  <c r="AB435" i="1"/>
  <c r="W435" i="1"/>
  <c r="G434" i="1"/>
  <c r="J434" i="1" s="1"/>
  <c r="G331" i="4"/>
  <c r="I331" i="4" a="1"/>
  <c r="I331" i="4" s="1"/>
  <c r="M333" i="1"/>
  <c r="E332" i="1"/>
  <c r="B332" i="4" s="1"/>
  <c r="P334" i="1"/>
  <c r="F334" i="1" s="1"/>
  <c r="C334" i="4" s="1"/>
  <c r="V335" i="1"/>
  <c r="AA336" i="1"/>
  <c r="R336" i="1" s="1"/>
  <c r="O336" i="1"/>
  <c r="Y336" i="1"/>
  <c r="N335" i="1"/>
  <c r="AD442" i="1"/>
  <c r="H336" i="1"/>
  <c r="X337" i="1" s="1"/>
  <c r="K335" i="1"/>
  <c r="I336" i="1"/>
  <c r="Z337" i="1" s="1"/>
  <c r="L335" i="1"/>
  <c r="S349" i="1" l="1"/>
  <c r="E349" i="4"/>
  <c r="F349" i="4"/>
  <c r="H334" i="4"/>
  <c r="J334" i="4" a="1"/>
  <c r="J334" i="4" s="1"/>
  <c r="P335" i="1"/>
  <c r="F335" i="1" s="1"/>
  <c r="C335" i="4" s="1"/>
  <c r="V336" i="1"/>
  <c r="AB436" i="1"/>
  <c r="G435" i="1"/>
  <c r="J435" i="1" s="1"/>
  <c r="W436" i="1"/>
  <c r="G332" i="4"/>
  <c r="I332" i="4" a="1"/>
  <c r="I332" i="4" s="1"/>
  <c r="M334" i="1"/>
  <c r="E333" i="1"/>
  <c r="B333" i="4" s="1"/>
  <c r="Y337" i="1"/>
  <c r="Q337" i="1" s="1"/>
  <c r="O337" i="1"/>
  <c r="AA337" i="1"/>
  <c r="N336" i="1"/>
  <c r="Q336" i="1"/>
  <c r="AD443" i="1"/>
  <c r="I337" i="1"/>
  <c r="Z338" i="1" s="1"/>
  <c r="L336" i="1"/>
  <c r="H337" i="1"/>
  <c r="X338" i="1" s="1"/>
  <c r="K336" i="1"/>
  <c r="AA338" i="1" l="1"/>
  <c r="S350" i="1"/>
  <c r="E350" i="4"/>
  <c r="F350" i="4"/>
  <c r="AB437" i="1"/>
  <c r="W437" i="1"/>
  <c r="G436" i="1"/>
  <c r="J436" i="1" s="1"/>
  <c r="P336" i="1"/>
  <c r="F336" i="1" s="1"/>
  <c r="C336" i="4" s="1"/>
  <c r="V337" i="1"/>
  <c r="G333" i="4"/>
  <c r="I333" i="4" a="1"/>
  <c r="I333" i="4" s="1"/>
  <c r="J335" i="4" a="1"/>
  <c r="J335" i="4" s="1"/>
  <c r="H335" i="4"/>
  <c r="M335" i="1"/>
  <c r="E334" i="1"/>
  <c r="B334" i="4" s="1"/>
  <c r="R337" i="1"/>
  <c r="R338" i="1"/>
  <c r="O338" i="1"/>
  <c r="Y338" i="1"/>
  <c r="N337" i="1"/>
  <c r="AD444" i="1"/>
  <c r="H338" i="1"/>
  <c r="X339" i="1" s="1"/>
  <c r="K337" i="1"/>
  <c r="I338" i="1"/>
  <c r="Z339" i="1" s="1"/>
  <c r="L337" i="1"/>
  <c r="O339" i="1" l="1"/>
  <c r="S351" i="1"/>
  <c r="E351" i="4"/>
  <c r="F351" i="4"/>
  <c r="H336" i="4"/>
  <c r="J336" i="4" a="1"/>
  <c r="J336" i="4" s="1"/>
  <c r="P337" i="1"/>
  <c r="F337" i="1" s="1"/>
  <c r="C337" i="4" s="1"/>
  <c r="V338" i="1"/>
  <c r="G334" i="4"/>
  <c r="I334" i="4" a="1"/>
  <c r="I334" i="4" s="1"/>
  <c r="M336" i="1"/>
  <c r="E335" i="1"/>
  <c r="B335" i="4" s="1"/>
  <c r="Y339" i="1"/>
  <c r="Q339" i="1" s="1"/>
  <c r="AB438" i="1"/>
  <c r="W438" i="1"/>
  <c r="G437" i="1"/>
  <c r="J437" i="1" s="1"/>
  <c r="AA339" i="1"/>
  <c r="N338" i="1"/>
  <c r="Q338" i="1"/>
  <c r="AD445" i="1"/>
  <c r="I339" i="1"/>
  <c r="Z340" i="1" s="1"/>
  <c r="L338" i="1"/>
  <c r="H339" i="1"/>
  <c r="X340" i="1" s="1"/>
  <c r="K338" i="1"/>
  <c r="S352" i="1" l="1"/>
  <c r="E352" i="4"/>
  <c r="F352" i="4"/>
  <c r="AA340" i="1"/>
  <c r="R340" i="1" s="1"/>
  <c r="H337" i="4"/>
  <c r="J337" i="4" a="1"/>
  <c r="J337" i="4" s="1"/>
  <c r="I335" i="4" a="1"/>
  <c r="I335" i="4" s="1"/>
  <c r="G335" i="4"/>
  <c r="M337" i="1"/>
  <c r="E336" i="1"/>
  <c r="B336" i="4" s="1"/>
  <c r="P338" i="1"/>
  <c r="F338" i="1" s="1"/>
  <c r="C338" i="4" s="1"/>
  <c r="V339" i="1"/>
  <c r="AB439" i="1"/>
  <c r="G438" i="1"/>
  <c r="J438" i="1" s="1"/>
  <c r="W439" i="1"/>
  <c r="Y340" i="1"/>
  <c r="Q340" i="1" s="1"/>
  <c r="O340" i="1"/>
  <c r="R339" i="1"/>
  <c r="N339" i="1"/>
  <c r="AD446" i="1"/>
  <c r="H340" i="1"/>
  <c r="X341" i="1" s="1"/>
  <c r="K339" i="1"/>
  <c r="L339" i="1"/>
  <c r="I340" i="1"/>
  <c r="Z341" i="1" s="1"/>
  <c r="S353" i="1" l="1"/>
  <c r="F353" i="4"/>
  <c r="E353" i="4"/>
  <c r="H338" i="4"/>
  <c r="J338" i="4" a="1"/>
  <c r="J338" i="4" s="1"/>
  <c r="P339" i="1"/>
  <c r="F339" i="1" s="1"/>
  <c r="C339" i="4" s="1"/>
  <c r="V340" i="1"/>
  <c r="G336" i="4"/>
  <c r="I336" i="4" a="1"/>
  <c r="I336" i="4" s="1"/>
  <c r="M338" i="1"/>
  <c r="E337" i="1"/>
  <c r="B337" i="4" s="1"/>
  <c r="AB440" i="1"/>
  <c r="W440" i="1"/>
  <c r="G439" i="1"/>
  <c r="J439" i="1" s="1"/>
  <c r="AA341" i="1"/>
  <c r="O341" i="1"/>
  <c r="N340" i="1"/>
  <c r="Y341" i="1"/>
  <c r="AD447" i="1"/>
  <c r="I341" i="1"/>
  <c r="Z342" i="1" s="1"/>
  <c r="L340" i="1"/>
  <c r="H341" i="1"/>
  <c r="X342" i="1" s="1"/>
  <c r="K340" i="1"/>
  <c r="Y342" i="1" l="1"/>
  <c r="S354" i="1"/>
  <c r="E354" i="4"/>
  <c r="F354" i="4"/>
  <c r="J339" i="4" a="1"/>
  <c r="J339" i="4" s="1"/>
  <c r="H339" i="4"/>
  <c r="M339" i="1"/>
  <c r="E338" i="1"/>
  <c r="B338" i="4" s="1"/>
  <c r="P340" i="1"/>
  <c r="F340" i="1" s="1"/>
  <c r="C340" i="4" s="1"/>
  <c r="V341" i="1"/>
  <c r="AB441" i="1"/>
  <c r="G440" i="1"/>
  <c r="J440" i="1" s="1"/>
  <c r="W441" i="1"/>
  <c r="G337" i="4"/>
  <c r="I337" i="4" a="1"/>
  <c r="I337" i="4" s="1"/>
  <c r="O342" i="1"/>
  <c r="AA342" i="1"/>
  <c r="R341" i="1"/>
  <c r="N341" i="1"/>
  <c r="Q342" i="1"/>
  <c r="Q341" i="1"/>
  <c r="AD448" i="1"/>
  <c r="H342" i="1"/>
  <c r="X343" i="1" s="1"/>
  <c r="K341" i="1"/>
  <c r="I342" i="1"/>
  <c r="Z343" i="1" s="1"/>
  <c r="L341" i="1"/>
  <c r="S355" i="1" l="1"/>
  <c r="E355" i="4"/>
  <c r="F355" i="4"/>
  <c r="AA343" i="1"/>
  <c r="R343" i="1" s="1"/>
  <c r="AB442" i="1"/>
  <c r="G441" i="1"/>
  <c r="J441" i="1" s="1"/>
  <c r="W442" i="1"/>
  <c r="P341" i="1"/>
  <c r="F341" i="1" s="1"/>
  <c r="C341" i="4" s="1"/>
  <c r="V342" i="1"/>
  <c r="H340" i="4"/>
  <c r="J340" i="4" a="1"/>
  <c r="J340" i="4" s="1"/>
  <c r="G338" i="4"/>
  <c r="I338" i="4" a="1"/>
  <c r="I338" i="4" s="1"/>
  <c r="M340" i="1"/>
  <c r="E339" i="1"/>
  <c r="B339" i="4" s="1"/>
  <c r="O343" i="1"/>
  <c r="R342" i="1"/>
  <c r="N342" i="1"/>
  <c r="Y343" i="1"/>
  <c r="AD449" i="1"/>
  <c r="I343" i="1"/>
  <c r="Z344" i="1" s="1"/>
  <c r="L342" i="1"/>
  <c r="H343" i="1"/>
  <c r="X344" i="1" s="1"/>
  <c r="K342" i="1"/>
  <c r="S356" i="1" l="1"/>
  <c r="E356" i="4"/>
  <c r="F356" i="4"/>
  <c r="P342" i="1"/>
  <c r="F342" i="1" s="1"/>
  <c r="C342" i="4" s="1"/>
  <c r="V343" i="1"/>
  <c r="G339" i="4"/>
  <c r="I339" i="4" a="1"/>
  <c r="I339" i="4" s="1"/>
  <c r="M341" i="1"/>
  <c r="E340" i="1"/>
  <c r="B340" i="4" s="1"/>
  <c r="H341" i="4"/>
  <c r="J341" i="4" a="1"/>
  <c r="J341" i="4" s="1"/>
  <c r="Y344" i="1"/>
  <c r="Q344" i="1" s="1"/>
  <c r="AB443" i="1"/>
  <c r="W443" i="1"/>
  <c r="G442" i="1"/>
  <c r="J442" i="1" s="1"/>
  <c r="AA344" i="1"/>
  <c r="AA345" i="1" s="1"/>
  <c r="O344" i="1"/>
  <c r="N343" i="1"/>
  <c r="Q343" i="1"/>
  <c r="AD450" i="1"/>
  <c r="H344" i="1"/>
  <c r="X345" i="1" s="1"/>
  <c r="K343" i="1"/>
  <c r="I344" i="1"/>
  <c r="Z345" i="1" s="1"/>
  <c r="L343" i="1"/>
  <c r="S357" i="1" l="1"/>
  <c r="F357" i="4"/>
  <c r="E357" i="4"/>
  <c r="O345" i="1"/>
  <c r="H342" i="4"/>
  <c r="J342" i="4" a="1"/>
  <c r="J342" i="4" s="1"/>
  <c r="G340" i="4"/>
  <c r="I340" i="4" a="1"/>
  <c r="I340" i="4" s="1"/>
  <c r="M342" i="1"/>
  <c r="E341" i="1"/>
  <c r="B341" i="4" s="1"/>
  <c r="P343" i="1"/>
  <c r="F343" i="1" s="1"/>
  <c r="C343" i="4" s="1"/>
  <c r="V344" i="1"/>
  <c r="AB444" i="1"/>
  <c r="W444" i="1"/>
  <c r="G443" i="1"/>
  <c r="J443" i="1" s="1"/>
  <c r="R345" i="1"/>
  <c r="R344" i="1"/>
  <c r="N344" i="1"/>
  <c r="Y345" i="1"/>
  <c r="AD451" i="1"/>
  <c r="I345" i="1"/>
  <c r="Z346" i="1" s="1"/>
  <c r="L344" i="1"/>
  <c r="H345" i="1"/>
  <c r="X346" i="1" s="1"/>
  <c r="K344" i="1"/>
  <c r="S358" i="1" l="1"/>
  <c r="E358" i="4"/>
  <c r="F358" i="4"/>
  <c r="P344" i="1"/>
  <c r="V345" i="1"/>
  <c r="F344" i="1"/>
  <c r="C344" i="4" s="1"/>
  <c r="I341" i="4" a="1"/>
  <c r="I341" i="4" s="1"/>
  <c r="G341" i="4"/>
  <c r="H343" i="4"/>
  <c r="J343" i="4" a="1"/>
  <c r="J343" i="4" s="1"/>
  <c r="M343" i="1"/>
  <c r="E342" i="1"/>
  <c r="B342" i="4" s="1"/>
  <c r="Y346" i="1"/>
  <c r="Q346" i="1" s="1"/>
  <c r="AB445" i="1"/>
  <c r="G444" i="1"/>
  <c r="J444" i="1" s="1"/>
  <c r="W445" i="1"/>
  <c r="AA346" i="1"/>
  <c r="R346" i="1" s="1"/>
  <c r="O346" i="1"/>
  <c r="Q345" i="1"/>
  <c r="N345" i="1"/>
  <c r="AD452" i="1"/>
  <c r="H346" i="1"/>
  <c r="X347" i="1" s="1"/>
  <c r="K345" i="1"/>
  <c r="I346" i="1"/>
  <c r="Z347" i="1" s="1"/>
  <c r="L345" i="1"/>
  <c r="O347" i="1" l="1"/>
  <c r="S359" i="1"/>
  <c r="E359" i="4"/>
  <c r="F359" i="4"/>
  <c r="M344" i="1"/>
  <c r="E343" i="1"/>
  <c r="B343" i="4" s="1"/>
  <c r="AB446" i="1"/>
  <c r="W446" i="1"/>
  <c r="G445" i="1"/>
  <c r="J445" i="1" s="1"/>
  <c r="H344" i="4"/>
  <c r="J344" i="4" a="1"/>
  <c r="J344" i="4" s="1"/>
  <c r="P345" i="1"/>
  <c r="F345" i="1" s="1"/>
  <c r="C345" i="4" s="1"/>
  <c r="V346" i="1"/>
  <c r="I342" i="4" a="1"/>
  <c r="I342" i="4" s="1"/>
  <c r="G342" i="4"/>
  <c r="AA347" i="1"/>
  <c r="N346" i="1"/>
  <c r="Y347" i="1"/>
  <c r="AD453" i="1"/>
  <c r="I347" i="1"/>
  <c r="Z348" i="1" s="1"/>
  <c r="L346" i="1"/>
  <c r="H347" i="1"/>
  <c r="X348" i="1" s="1"/>
  <c r="K346" i="1"/>
  <c r="Y348" i="1" l="1"/>
  <c r="S360" i="1"/>
  <c r="E360" i="4"/>
  <c r="F360" i="4"/>
  <c r="AA348" i="1"/>
  <c r="R348" i="1" s="1"/>
  <c r="H345" i="4"/>
  <c r="J345" i="4" a="1"/>
  <c r="J345" i="4" s="1"/>
  <c r="AB447" i="1"/>
  <c r="G446" i="1"/>
  <c r="J446" i="1" s="1"/>
  <c r="W447" i="1"/>
  <c r="P346" i="1"/>
  <c r="F346" i="1" s="1"/>
  <c r="C346" i="4" s="1"/>
  <c r="V347" i="1"/>
  <c r="I343" i="4" a="1"/>
  <c r="I343" i="4" s="1"/>
  <c r="G343" i="4"/>
  <c r="M345" i="1"/>
  <c r="E344" i="1"/>
  <c r="B344" i="4" s="1"/>
  <c r="R347" i="1"/>
  <c r="O348" i="1"/>
  <c r="Q347" i="1"/>
  <c r="Q348" i="1"/>
  <c r="N347" i="1"/>
  <c r="AD454" i="1"/>
  <c r="H348" i="1"/>
  <c r="X349" i="1" s="1"/>
  <c r="K347" i="1"/>
  <c r="I348" i="1"/>
  <c r="Z349" i="1" s="1"/>
  <c r="L347" i="1"/>
  <c r="S361" i="1" l="1"/>
  <c r="F361" i="4"/>
  <c r="E361" i="4"/>
  <c r="O349" i="1"/>
  <c r="P347" i="1"/>
  <c r="F347" i="1" s="1"/>
  <c r="C347" i="4" s="1"/>
  <c r="V348" i="1"/>
  <c r="H346" i="4"/>
  <c r="J346" i="4" a="1"/>
  <c r="J346" i="4" s="1"/>
  <c r="M346" i="1"/>
  <c r="E345" i="1"/>
  <c r="B345" i="4" s="1"/>
  <c r="AB448" i="1"/>
  <c r="W448" i="1"/>
  <c r="G447" i="1"/>
  <c r="J447" i="1" s="1"/>
  <c r="G344" i="4"/>
  <c r="I344" i="4" a="1"/>
  <c r="I344" i="4" s="1"/>
  <c r="AA349" i="1"/>
  <c r="N348" i="1"/>
  <c r="Y349" i="1"/>
  <c r="AD455" i="1"/>
  <c r="I349" i="1"/>
  <c r="Z350" i="1" s="1"/>
  <c r="L348" i="1"/>
  <c r="K348" i="1"/>
  <c r="H349" i="1"/>
  <c r="X350" i="1" s="1"/>
  <c r="Y350" i="1" l="1"/>
  <c r="AA350" i="1"/>
  <c r="S362" i="1"/>
  <c r="E362" i="4"/>
  <c r="F362" i="4"/>
  <c r="AB449" i="1"/>
  <c r="G448" i="1"/>
  <c r="J448" i="1" s="1"/>
  <c r="W449" i="1"/>
  <c r="G345" i="4"/>
  <c r="I345" i="4" a="1"/>
  <c r="I345" i="4" s="1"/>
  <c r="M347" i="1"/>
  <c r="E346" i="1"/>
  <c r="B346" i="4" s="1"/>
  <c r="Q350" i="1"/>
  <c r="H347" i="4"/>
  <c r="J347" i="4" a="1"/>
  <c r="J347" i="4" s="1"/>
  <c r="P348" i="1"/>
  <c r="F348" i="1" s="1"/>
  <c r="C348" i="4" s="1"/>
  <c r="V349" i="1"/>
  <c r="R350" i="1"/>
  <c r="R349" i="1"/>
  <c r="O350" i="1"/>
  <c r="Q349" i="1"/>
  <c r="N349" i="1"/>
  <c r="AD456" i="1"/>
  <c r="H350" i="1"/>
  <c r="X351" i="1" s="1"/>
  <c r="K349" i="1"/>
  <c r="I350" i="1"/>
  <c r="Z351" i="1" s="1"/>
  <c r="L349" i="1"/>
  <c r="S363" i="1" l="1"/>
  <c r="E363" i="4"/>
  <c r="F363" i="4"/>
  <c r="G346" i="4"/>
  <c r="I346" i="4" a="1"/>
  <c r="I346" i="4" s="1"/>
  <c r="M348" i="1"/>
  <c r="E347" i="1"/>
  <c r="B347" i="4" s="1"/>
  <c r="P349" i="1"/>
  <c r="F349" i="1" s="1"/>
  <c r="C349" i="4" s="1"/>
  <c r="V350" i="1"/>
  <c r="H348" i="4"/>
  <c r="J348" i="4" a="1"/>
  <c r="J348" i="4" s="1"/>
  <c r="O351" i="1"/>
  <c r="AB450" i="1"/>
  <c r="W450" i="1"/>
  <c r="G449" i="1"/>
  <c r="J449" i="1" s="1"/>
  <c r="AA351" i="1"/>
  <c r="AA352" i="1" s="1"/>
  <c r="N350" i="1"/>
  <c r="Y351" i="1"/>
  <c r="Q351" i="1" s="1"/>
  <c r="AD457" i="1"/>
  <c r="I351" i="1"/>
  <c r="Z352" i="1" s="1"/>
  <c r="L350" i="1"/>
  <c r="H351" i="1"/>
  <c r="X352" i="1" s="1"/>
  <c r="K350" i="1"/>
  <c r="S364" i="1" l="1"/>
  <c r="E364" i="4"/>
  <c r="F364" i="4"/>
  <c r="H349" i="4"/>
  <c r="J349" i="4" a="1"/>
  <c r="J349" i="4" s="1"/>
  <c r="P350" i="1"/>
  <c r="F350" i="1" s="1"/>
  <c r="C350" i="4" s="1"/>
  <c r="V351" i="1"/>
  <c r="G347" i="4"/>
  <c r="I347" i="4" a="1"/>
  <c r="I347" i="4" s="1"/>
  <c r="M349" i="1"/>
  <c r="E348" i="1"/>
  <c r="B348" i="4" s="1"/>
  <c r="Y352" i="1"/>
  <c r="Q352" i="1" s="1"/>
  <c r="AB451" i="1"/>
  <c r="W451" i="1"/>
  <c r="G450" i="1"/>
  <c r="J450" i="1" s="1"/>
  <c r="R351" i="1"/>
  <c r="R352" i="1"/>
  <c r="O352" i="1"/>
  <c r="N351" i="1"/>
  <c r="AD458" i="1"/>
  <c r="H352" i="1"/>
  <c r="X353" i="1" s="1"/>
  <c r="K351" i="1"/>
  <c r="I352" i="1"/>
  <c r="Z353" i="1" s="1"/>
  <c r="L351" i="1"/>
  <c r="O353" i="1" l="1"/>
  <c r="S365" i="1"/>
  <c r="F365" i="4"/>
  <c r="E365" i="4"/>
  <c r="G348" i="4"/>
  <c r="I348" i="4" a="1"/>
  <c r="I348" i="4" s="1"/>
  <c r="M350" i="1"/>
  <c r="E349" i="1"/>
  <c r="B349" i="4" s="1"/>
  <c r="P351" i="1"/>
  <c r="F351" i="1" s="1"/>
  <c r="C351" i="4" s="1"/>
  <c r="V352" i="1"/>
  <c r="H350" i="4"/>
  <c r="J350" i="4" a="1"/>
  <c r="J350" i="4" s="1"/>
  <c r="AB452" i="1"/>
  <c r="G451" i="1"/>
  <c r="J451" i="1" s="1"/>
  <c r="W452" i="1"/>
  <c r="AA353" i="1"/>
  <c r="N352" i="1"/>
  <c r="Y353" i="1"/>
  <c r="AD459" i="1"/>
  <c r="I353" i="1"/>
  <c r="Z354" i="1" s="1"/>
  <c r="L352" i="1"/>
  <c r="H353" i="1"/>
  <c r="X354" i="1" s="1"/>
  <c r="K352" i="1"/>
  <c r="S366" i="1" l="1"/>
  <c r="E366" i="4"/>
  <c r="F366" i="4"/>
  <c r="J351" i="4" a="1"/>
  <c r="J351" i="4" s="1"/>
  <c r="H351" i="4"/>
  <c r="P352" i="1"/>
  <c r="F352" i="1" s="1"/>
  <c r="C352" i="4" s="1"/>
  <c r="V353" i="1"/>
  <c r="G349" i="4"/>
  <c r="I349" i="4" a="1"/>
  <c r="I349" i="4" s="1"/>
  <c r="M351" i="1"/>
  <c r="E350" i="1"/>
  <c r="B350" i="4" s="1"/>
  <c r="Y354" i="1"/>
  <c r="Q354" i="1" s="1"/>
  <c r="AB453" i="1"/>
  <c r="G452" i="1"/>
  <c r="J452" i="1" s="1"/>
  <c r="W453" i="1"/>
  <c r="AA354" i="1"/>
  <c r="O354" i="1"/>
  <c r="R353" i="1"/>
  <c r="Q353" i="1"/>
  <c r="N353" i="1"/>
  <c r="AD460" i="1"/>
  <c r="H354" i="1"/>
  <c r="X355" i="1" s="1"/>
  <c r="K353" i="1"/>
  <c r="I354" i="1"/>
  <c r="Z355" i="1" s="1"/>
  <c r="L353" i="1"/>
  <c r="AA355" i="1" l="1"/>
  <c r="O355" i="1"/>
  <c r="S367" i="1"/>
  <c r="E367" i="4"/>
  <c r="F367" i="4"/>
  <c r="I350" i="4" a="1"/>
  <c r="I350" i="4" s="1"/>
  <c r="G350" i="4"/>
  <c r="M352" i="1"/>
  <c r="E351" i="1"/>
  <c r="B351" i="4" s="1"/>
  <c r="P353" i="1"/>
  <c r="F353" i="1" s="1"/>
  <c r="C353" i="4" s="1"/>
  <c r="V354" i="1"/>
  <c r="H352" i="4"/>
  <c r="J352" i="4" a="1"/>
  <c r="J352" i="4" s="1"/>
  <c r="AB454" i="1"/>
  <c r="W454" i="1"/>
  <c r="G453" i="1"/>
  <c r="J453" i="1" s="1"/>
  <c r="R355" i="1"/>
  <c r="R354" i="1"/>
  <c r="N354" i="1"/>
  <c r="Y355" i="1"/>
  <c r="AD461" i="1"/>
  <c r="I355" i="1"/>
  <c r="Z356" i="1" s="1"/>
  <c r="L354" i="1"/>
  <c r="H355" i="1"/>
  <c r="X356" i="1" s="1"/>
  <c r="K354" i="1"/>
  <c r="S368" i="1" l="1"/>
  <c r="E368" i="4"/>
  <c r="F368" i="4"/>
  <c r="O356" i="1"/>
  <c r="Y356" i="1"/>
  <c r="Q356" i="1" s="1"/>
  <c r="P354" i="1"/>
  <c r="F354" i="1" s="1"/>
  <c r="C354" i="4" s="1"/>
  <c r="V355" i="1"/>
  <c r="H353" i="4"/>
  <c r="J353" i="4" a="1"/>
  <c r="J353" i="4" s="1"/>
  <c r="I351" i="4" a="1"/>
  <c r="I351" i="4" s="1"/>
  <c r="G351" i="4"/>
  <c r="M353" i="1"/>
  <c r="E352" i="1"/>
  <c r="B352" i="4" s="1"/>
  <c r="AB455" i="1"/>
  <c r="G454" i="1"/>
  <c r="J454" i="1" s="1"/>
  <c r="W455" i="1"/>
  <c r="AA356" i="1"/>
  <c r="Q355" i="1"/>
  <c r="N355" i="1"/>
  <c r="AD462" i="1"/>
  <c r="H356" i="1"/>
  <c r="X357" i="1" s="1"/>
  <c r="K355" i="1"/>
  <c r="L355" i="1"/>
  <c r="I356" i="1"/>
  <c r="Z357" i="1" s="1"/>
  <c r="AA357" i="1" l="1"/>
  <c r="S369" i="1"/>
  <c r="F369" i="4"/>
  <c r="E369" i="4"/>
  <c r="H354" i="4"/>
  <c r="J354" i="4" a="1"/>
  <c r="J354" i="4" s="1"/>
  <c r="M354" i="1"/>
  <c r="E353" i="1"/>
  <c r="B353" i="4" s="1"/>
  <c r="P355" i="1"/>
  <c r="F355" i="1" s="1"/>
  <c r="C355" i="4" s="1"/>
  <c r="V356" i="1"/>
  <c r="AB456" i="1"/>
  <c r="W456" i="1"/>
  <c r="G455" i="1"/>
  <c r="J455" i="1" s="1"/>
  <c r="I352" i="4" a="1"/>
  <c r="I352" i="4" s="1"/>
  <c r="G352" i="4"/>
  <c r="R357" i="1"/>
  <c r="R356" i="1"/>
  <c r="O357" i="1"/>
  <c r="N356" i="1"/>
  <c r="Y357" i="1"/>
  <c r="AD463" i="1"/>
  <c r="I357" i="1"/>
  <c r="Z358" i="1" s="1"/>
  <c r="L356" i="1"/>
  <c r="K356" i="1"/>
  <c r="H357" i="1"/>
  <c r="X358" i="1" s="1"/>
  <c r="S370" i="1" l="1"/>
  <c r="E370" i="4"/>
  <c r="F370" i="4"/>
  <c r="AA358" i="1"/>
  <c r="R358" i="1" s="1"/>
  <c r="Y358" i="1"/>
  <c r="Q358" i="1" s="1"/>
  <c r="H355" i="4"/>
  <c r="J355" i="4" a="1"/>
  <c r="J355" i="4" s="1"/>
  <c r="AB457" i="1"/>
  <c r="W457" i="1"/>
  <c r="G456" i="1"/>
  <c r="J456" i="1" s="1"/>
  <c r="P356" i="1"/>
  <c r="F356" i="1" s="1"/>
  <c r="C356" i="4" s="1"/>
  <c r="V357" i="1"/>
  <c r="I353" i="4" a="1"/>
  <c r="I353" i="4" s="1"/>
  <c r="G353" i="4"/>
  <c r="M355" i="1"/>
  <c r="E354" i="1"/>
  <c r="B354" i="4" s="1"/>
  <c r="O358" i="1"/>
  <c r="Q357" i="1"/>
  <c r="N357" i="1"/>
  <c r="AD464" i="1"/>
  <c r="H358" i="1"/>
  <c r="X359" i="1" s="1"/>
  <c r="K357" i="1"/>
  <c r="I358" i="1"/>
  <c r="Z359" i="1" s="1"/>
  <c r="L357" i="1"/>
  <c r="S371" i="1" l="1"/>
  <c r="E371" i="4"/>
  <c r="F371" i="4"/>
  <c r="P357" i="1"/>
  <c r="V358" i="1"/>
  <c r="F357" i="1"/>
  <c r="C357" i="4" s="1"/>
  <c r="H356" i="4"/>
  <c r="J356" i="4" a="1"/>
  <c r="J356" i="4" s="1"/>
  <c r="G354" i="4"/>
  <c r="I354" i="4" a="1"/>
  <c r="I354" i="4" s="1"/>
  <c r="AB458" i="1"/>
  <c r="G457" i="1"/>
  <c r="J457" i="1" s="1"/>
  <c r="W458" i="1"/>
  <c r="M356" i="1"/>
  <c r="E355" i="1"/>
  <c r="B355" i="4" s="1"/>
  <c r="O359" i="1"/>
  <c r="AA359" i="1"/>
  <c r="N358" i="1"/>
  <c r="Y359" i="1"/>
  <c r="AD465" i="1"/>
  <c r="I359" i="1"/>
  <c r="Z360" i="1" s="1"/>
  <c r="L358" i="1"/>
  <c r="H359" i="1"/>
  <c r="X360" i="1" s="1"/>
  <c r="K358" i="1"/>
  <c r="AA360" i="1" l="1"/>
  <c r="S372" i="1"/>
  <c r="E372" i="4"/>
  <c r="F372" i="4"/>
  <c r="G355" i="4"/>
  <c r="I355" i="4" a="1"/>
  <c r="I355" i="4" s="1"/>
  <c r="M357" i="1"/>
  <c r="E356" i="1"/>
  <c r="B356" i="4" s="1"/>
  <c r="Y360" i="1"/>
  <c r="Q360" i="1" s="1"/>
  <c r="H357" i="4"/>
  <c r="J357" i="4" a="1"/>
  <c r="J357" i="4" s="1"/>
  <c r="P358" i="1"/>
  <c r="F358" i="1" s="1"/>
  <c r="C358" i="4" s="1"/>
  <c r="V359" i="1"/>
  <c r="R360" i="1"/>
  <c r="AB459" i="1"/>
  <c r="G458" i="1"/>
  <c r="J458" i="1" s="1"/>
  <c r="W459" i="1"/>
  <c r="R359" i="1"/>
  <c r="O360" i="1"/>
  <c r="Q359" i="1"/>
  <c r="N359" i="1"/>
  <c r="AD466" i="1"/>
  <c r="H360" i="1"/>
  <c r="X361" i="1" s="1"/>
  <c r="K359" i="1"/>
  <c r="I360" i="1"/>
  <c r="Z361" i="1" s="1"/>
  <c r="L359" i="1"/>
  <c r="O361" i="1" l="1"/>
  <c r="S373" i="1"/>
  <c r="F373" i="4"/>
  <c r="E373" i="4"/>
  <c r="H358" i="4"/>
  <c r="J358" i="4" a="1"/>
  <c r="J358" i="4" s="1"/>
  <c r="G356" i="4"/>
  <c r="I356" i="4" a="1"/>
  <c r="I356" i="4" s="1"/>
  <c r="M358" i="1"/>
  <c r="E357" i="1"/>
  <c r="B357" i="4" s="1"/>
  <c r="AB460" i="1"/>
  <c r="G459" i="1"/>
  <c r="J459" i="1" s="1"/>
  <c r="W460" i="1"/>
  <c r="P359" i="1"/>
  <c r="F359" i="1" s="1"/>
  <c r="C359" i="4" s="1"/>
  <c r="V360" i="1"/>
  <c r="AA361" i="1"/>
  <c r="R361" i="1" s="1"/>
  <c r="N360" i="1"/>
  <c r="Y361" i="1"/>
  <c r="AD467" i="1"/>
  <c r="I361" i="1"/>
  <c r="Z362" i="1" s="1"/>
  <c r="L360" i="1"/>
  <c r="H361" i="1"/>
  <c r="X362" i="1" s="1"/>
  <c r="K360" i="1"/>
  <c r="S374" i="1" l="1"/>
  <c r="E374" i="4"/>
  <c r="F374" i="4"/>
  <c r="J359" i="4" a="1"/>
  <c r="J359" i="4" s="1"/>
  <c r="H359" i="4"/>
  <c r="AB461" i="1"/>
  <c r="W461" i="1"/>
  <c r="G460" i="1"/>
  <c r="J460" i="1" s="1"/>
  <c r="I357" i="4" a="1"/>
  <c r="I357" i="4" s="1"/>
  <c r="G357" i="4"/>
  <c r="M359" i="1"/>
  <c r="E358" i="1"/>
  <c r="B358" i="4" s="1"/>
  <c r="Y362" i="1"/>
  <c r="Q362" i="1" s="1"/>
  <c r="P360" i="1"/>
  <c r="F360" i="1" s="1"/>
  <c r="C360" i="4" s="1"/>
  <c r="V361" i="1"/>
  <c r="AA362" i="1"/>
  <c r="AA363" i="1" s="1"/>
  <c r="O362" i="1"/>
  <c r="Q361" i="1"/>
  <c r="N361" i="1"/>
  <c r="AD468" i="1"/>
  <c r="H362" i="1"/>
  <c r="X363" i="1" s="1"/>
  <c r="K361" i="1"/>
  <c r="I362" i="1"/>
  <c r="Z363" i="1" s="1"/>
  <c r="L361" i="1"/>
  <c r="S375" i="1" l="1"/>
  <c r="E375" i="4"/>
  <c r="F375" i="4"/>
  <c r="O363" i="1"/>
  <c r="H360" i="4"/>
  <c r="J360" i="4" a="1"/>
  <c r="J360" i="4" s="1"/>
  <c r="P361" i="1"/>
  <c r="F361" i="1" s="1"/>
  <c r="C361" i="4" s="1"/>
  <c r="V362" i="1"/>
  <c r="AB462" i="1"/>
  <c r="W462" i="1"/>
  <c r="G461" i="1"/>
  <c r="J461" i="1" s="1"/>
  <c r="G358" i="4"/>
  <c r="I358" i="4" a="1"/>
  <c r="I358" i="4" s="1"/>
  <c r="M360" i="1"/>
  <c r="E359" i="1"/>
  <c r="B359" i="4" s="1"/>
  <c r="AA364" i="1"/>
  <c r="R363" i="1"/>
  <c r="R362" i="1"/>
  <c r="N362" i="1"/>
  <c r="Y363" i="1"/>
  <c r="AD469" i="1"/>
  <c r="I363" i="1"/>
  <c r="Z364" i="1" s="1"/>
  <c r="L362" i="1"/>
  <c r="H363" i="1"/>
  <c r="X364" i="1" s="1"/>
  <c r="K362" i="1"/>
  <c r="S376" i="1" l="1"/>
  <c r="E376" i="4"/>
  <c r="F376" i="4"/>
  <c r="I359" i="4" a="1"/>
  <c r="I359" i="4" s="1"/>
  <c r="G359" i="4"/>
  <c r="AB463" i="1"/>
  <c r="G462" i="1"/>
  <c r="J462" i="1" s="1"/>
  <c r="W463" i="1"/>
  <c r="P362" i="1"/>
  <c r="F362" i="1" s="1"/>
  <c r="C362" i="4" s="1"/>
  <c r="V363" i="1"/>
  <c r="Y364" i="1"/>
  <c r="Q364" i="1" s="1"/>
  <c r="H361" i="4"/>
  <c r="J361" i="4" a="1"/>
  <c r="J361" i="4" s="1"/>
  <c r="R364" i="1"/>
  <c r="M361" i="1"/>
  <c r="E360" i="1"/>
  <c r="B360" i="4" s="1"/>
  <c r="O364" i="1"/>
  <c r="Q363" i="1"/>
  <c r="N363" i="1"/>
  <c r="AD470" i="1"/>
  <c r="H364" i="1"/>
  <c r="X365" i="1" s="1"/>
  <c r="K363" i="1"/>
  <c r="L363" i="1"/>
  <c r="I364" i="1"/>
  <c r="Z365" i="1" s="1"/>
  <c r="S377" i="1" l="1"/>
  <c r="F377" i="4"/>
  <c r="E377" i="4"/>
  <c r="H362" i="4"/>
  <c r="J362" i="4" a="1"/>
  <c r="J362" i="4" s="1"/>
  <c r="G360" i="4"/>
  <c r="I360" i="4" a="1"/>
  <c r="I360" i="4" s="1"/>
  <c r="AB464" i="1"/>
  <c r="W464" i="1"/>
  <c r="G463" i="1"/>
  <c r="J463" i="1" s="1"/>
  <c r="M362" i="1"/>
  <c r="E361" i="1"/>
  <c r="B361" i="4" s="1"/>
  <c r="P363" i="1"/>
  <c r="F363" i="1" s="1"/>
  <c r="C363" i="4" s="1"/>
  <c r="V364" i="1"/>
  <c r="O365" i="1"/>
  <c r="AA365" i="1"/>
  <c r="AA366" i="1" s="1"/>
  <c r="N364" i="1"/>
  <c r="Y365" i="1"/>
  <c r="AD471" i="1"/>
  <c r="I365" i="1"/>
  <c r="Z366" i="1" s="1"/>
  <c r="L364" i="1"/>
  <c r="K364" i="1"/>
  <c r="H365" i="1"/>
  <c r="X366" i="1" s="1"/>
  <c r="S378" i="1" l="1"/>
  <c r="E378" i="4"/>
  <c r="F378" i="4"/>
  <c r="H363" i="4"/>
  <c r="J363" i="4" a="1"/>
  <c r="J363" i="4" s="1"/>
  <c r="AB465" i="1"/>
  <c r="W465" i="1"/>
  <c r="G464" i="1"/>
  <c r="J464" i="1" s="1"/>
  <c r="Y366" i="1"/>
  <c r="Q366" i="1" s="1"/>
  <c r="R366" i="1"/>
  <c r="G361" i="4"/>
  <c r="I361" i="4" a="1"/>
  <c r="I361" i="4" s="1"/>
  <c r="P364" i="1"/>
  <c r="F364" i="1" s="1"/>
  <c r="C364" i="4" s="1"/>
  <c r="V365" i="1"/>
  <c r="M363" i="1"/>
  <c r="E362" i="1"/>
  <c r="B362" i="4" s="1"/>
  <c r="O366" i="1"/>
  <c r="R365" i="1"/>
  <c r="Q365" i="1"/>
  <c r="N365" i="1"/>
  <c r="AD472" i="1"/>
  <c r="H366" i="1"/>
  <c r="X367" i="1" s="1"/>
  <c r="K365" i="1"/>
  <c r="I366" i="1"/>
  <c r="Z367" i="1" s="1"/>
  <c r="L365" i="1"/>
  <c r="S379" i="1" l="1"/>
  <c r="E379" i="4"/>
  <c r="F379" i="4"/>
  <c r="G362" i="4"/>
  <c r="I362" i="4" a="1"/>
  <c r="I362" i="4" s="1"/>
  <c r="H364" i="4"/>
  <c r="J364" i="4" a="1"/>
  <c r="J364" i="4" s="1"/>
  <c r="AB466" i="1"/>
  <c r="W466" i="1"/>
  <c r="G465" i="1"/>
  <c r="J465" i="1" s="1"/>
  <c r="M364" i="1"/>
  <c r="E363" i="1"/>
  <c r="B363" i="4" s="1"/>
  <c r="P365" i="1"/>
  <c r="F365" i="1" s="1"/>
  <c r="C365" i="4" s="1"/>
  <c r="V366" i="1"/>
  <c r="O367" i="1"/>
  <c r="AA367" i="1"/>
  <c r="N366" i="1"/>
  <c r="Y367" i="1"/>
  <c r="AD473" i="1"/>
  <c r="I367" i="1"/>
  <c r="Z368" i="1" s="1"/>
  <c r="L366" i="1"/>
  <c r="H367" i="1"/>
  <c r="X368" i="1" s="1"/>
  <c r="K366" i="1"/>
  <c r="S380" i="1" l="1"/>
  <c r="E380" i="4"/>
  <c r="F380" i="4"/>
  <c r="H365" i="4"/>
  <c r="J365" i="4" a="1"/>
  <c r="J365" i="4" s="1"/>
  <c r="AB467" i="1"/>
  <c r="W467" i="1"/>
  <c r="G466" i="1"/>
  <c r="J466" i="1" s="1"/>
  <c r="P366" i="1"/>
  <c r="F366" i="1" s="1"/>
  <c r="C366" i="4" s="1"/>
  <c r="V367" i="1"/>
  <c r="Y368" i="1"/>
  <c r="Q368" i="1" s="1"/>
  <c r="G363" i="4"/>
  <c r="I363" i="4" a="1"/>
  <c r="I363" i="4" s="1"/>
  <c r="M365" i="1"/>
  <c r="E364" i="1"/>
  <c r="B364" i="4" s="1"/>
  <c r="AA368" i="1"/>
  <c r="R368" i="1" s="1"/>
  <c r="O368" i="1"/>
  <c r="R367" i="1"/>
  <c r="Q367" i="1"/>
  <c r="N367" i="1"/>
  <c r="AD474" i="1"/>
  <c r="H368" i="1"/>
  <c r="X369" i="1" s="1"/>
  <c r="K367" i="1"/>
  <c r="I368" i="1"/>
  <c r="Z369" i="1" s="1"/>
  <c r="L367" i="1"/>
  <c r="S381" i="1" l="1"/>
  <c r="F381" i="4"/>
  <c r="E381" i="4"/>
  <c r="P367" i="1"/>
  <c r="V368" i="1"/>
  <c r="H366" i="4"/>
  <c r="J366" i="4" a="1"/>
  <c r="J366" i="4" s="1"/>
  <c r="M366" i="1"/>
  <c r="E365" i="1"/>
  <c r="B365" i="4" s="1"/>
  <c r="G364" i="4"/>
  <c r="I364" i="4" a="1"/>
  <c r="I364" i="4" s="1"/>
  <c r="AB468" i="1"/>
  <c r="G467" i="1"/>
  <c r="J467" i="1" s="1"/>
  <c r="W468" i="1"/>
  <c r="F367" i="1"/>
  <c r="C367" i="4" s="1"/>
  <c r="O369" i="1"/>
  <c r="AA369" i="1"/>
  <c r="N368" i="1"/>
  <c r="Y369" i="1"/>
  <c r="AD475" i="1"/>
  <c r="I369" i="1"/>
  <c r="Z370" i="1" s="1"/>
  <c r="L368" i="1"/>
  <c r="H369" i="1"/>
  <c r="X370" i="1" s="1"/>
  <c r="K368" i="1"/>
  <c r="S382" i="1" l="1"/>
  <c r="E382" i="4"/>
  <c r="F382" i="4"/>
  <c r="I365" i="4" a="1"/>
  <c r="I365" i="4" s="1"/>
  <c r="G365" i="4"/>
  <c r="J367" i="4" a="1"/>
  <c r="J367" i="4" s="1"/>
  <c r="H367" i="4"/>
  <c r="M367" i="1"/>
  <c r="E366" i="1"/>
  <c r="B366" i="4" s="1"/>
  <c r="P368" i="1"/>
  <c r="F368" i="1" s="1"/>
  <c r="C368" i="4" s="1"/>
  <c r="V369" i="1"/>
  <c r="AB469" i="1"/>
  <c r="W469" i="1"/>
  <c r="G468" i="1"/>
  <c r="J468" i="1" s="1"/>
  <c r="Y370" i="1"/>
  <c r="Q370" i="1" s="1"/>
  <c r="AA370" i="1"/>
  <c r="O370" i="1"/>
  <c r="R369" i="1"/>
  <c r="Q369" i="1"/>
  <c r="N369" i="1"/>
  <c r="AD476" i="1"/>
  <c r="H370" i="1"/>
  <c r="X371" i="1" s="1"/>
  <c r="K369" i="1"/>
  <c r="I370" i="1"/>
  <c r="Z371" i="1" s="1"/>
  <c r="L369" i="1"/>
  <c r="S383" i="1" l="1"/>
  <c r="E383" i="4"/>
  <c r="F383" i="4"/>
  <c r="P369" i="1"/>
  <c r="F369" i="1" s="1"/>
  <c r="C369" i="4" s="1"/>
  <c r="V370" i="1"/>
  <c r="H368" i="4"/>
  <c r="J368" i="4" a="1"/>
  <c r="J368" i="4" s="1"/>
  <c r="M368" i="1"/>
  <c r="E367" i="1"/>
  <c r="B367" i="4" s="1"/>
  <c r="G366" i="4"/>
  <c r="I366" i="4" a="1"/>
  <c r="I366" i="4" s="1"/>
  <c r="AB470" i="1"/>
  <c r="G469" i="1"/>
  <c r="J469" i="1" s="1"/>
  <c r="W470" i="1"/>
  <c r="AA371" i="1"/>
  <c r="O371" i="1"/>
  <c r="R370" i="1"/>
  <c r="N370" i="1"/>
  <c r="Y371" i="1"/>
  <c r="AD477" i="1"/>
  <c r="I371" i="1"/>
  <c r="Z372" i="1" s="1"/>
  <c r="L370" i="1"/>
  <c r="H371" i="1"/>
  <c r="X372" i="1" s="1"/>
  <c r="K370" i="1"/>
  <c r="AA372" i="1" l="1"/>
  <c r="O372" i="1"/>
  <c r="S384" i="1"/>
  <c r="E384" i="4"/>
  <c r="F384" i="4"/>
  <c r="G367" i="4"/>
  <c r="I367" i="4" a="1"/>
  <c r="I367" i="4" s="1"/>
  <c r="M369" i="1"/>
  <c r="E368" i="1"/>
  <c r="B368" i="4" s="1"/>
  <c r="Y372" i="1"/>
  <c r="Q372" i="1" s="1"/>
  <c r="P370" i="1"/>
  <c r="F370" i="1" s="1"/>
  <c r="C370" i="4" s="1"/>
  <c r="V371" i="1"/>
  <c r="AB471" i="1"/>
  <c r="W471" i="1"/>
  <c r="G470" i="1"/>
  <c r="J470" i="1" s="1"/>
  <c r="H369" i="4"/>
  <c r="J369" i="4" a="1"/>
  <c r="J369" i="4" s="1"/>
  <c r="R371" i="1"/>
  <c r="R372" i="1"/>
  <c r="Q371" i="1"/>
  <c r="N371" i="1"/>
  <c r="AD478" i="1"/>
  <c r="H372" i="1"/>
  <c r="X373" i="1" s="1"/>
  <c r="K371" i="1"/>
  <c r="L371" i="1"/>
  <c r="I372" i="1"/>
  <c r="Z373" i="1" s="1"/>
  <c r="S385" i="1" l="1"/>
  <c r="F385" i="4"/>
  <c r="E385" i="4"/>
  <c r="H370" i="4"/>
  <c r="J370" i="4" a="1"/>
  <c r="J370" i="4" s="1"/>
  <c r="P371" i="1"/>
  <c r="F371" i="1" s="1"/>
  <c r="C371" i="4" s="1"/>
  <c r="V372" i="1"/>
  <c r="G368" i="4"/>
  <c r="I368" i="4" a="1"/>
  <c r="I368" i="4" s="1"/>
  <c r="M370" i="1"/>
  <c r="E369" i="1"/>
  <c r="B369" i="4" s="1"/>
  <c r="AB472" i="1"/>
  <c r="G471" i="1"/>
  <c r="J471" i="1" s="1"/>
  <c r="W472" i="1"/>
  <c r="AA373" i="1"/>
  <c r="O373" i="1"/>
  <c r="N372" i="1"/>
  <c r="Y373" i="1"/>
  <c r="AD479" i="1"/>
  <c r="I373" i="1"/>
  <c r="Z374" i="1" s="1"/>
  <c r="L372" i="1"/>
  <c r="H373" i="1"/>
  <c r="X374" i="1" s="1"/>
  <c r="K372" i="1"/>
  <c r="S386" i="1" l="1"/>
  <c r="E386" i="4"/>
  <c r="F386" i="4"/>
  <c r="H371" i="4"/>
  <c r="J371" i="4" a="1"/>
  <c r="J371" i="4" s="1"/>
  <c r="M371" i="1"/>
  <c r="E370" i="1"/>
  <c r="B370" i="4" s="1"/>
  <c r="P372" i="1"/>
  <c r="F372" i="1" s="1"/>
  <c r="C372" i="4" s="1"/>
  <c r="V373" i="1"/>
  <c r="Y374" i="1"/>
  <c r="Q374" i="1" s="1"/>
  <c r="AB473" i="1"/>
  <c r="G472" i="1"/>
  <c r="J472" i="1" s="1"/>
  <c r="W473" i="1"/>
  <c r="G369" i="4"/>
  <c r="I369" i="4" a="1"/>
  <c r="I369" i="4" s="1"/>
  <c r="AA374" i="1"/>
  <c r="AA375" i="1" s="1"/>
  <c r="O374" i="1"/>
  <c r="R373" i="1"/>
  <c r="Q373" i="1"/>
  <c r="N373" i="1"/>
  <c r="AD480" i="1"/>
  <c r="H374" i="1"/>
  <c r="X375" i="1" s="1"/>
  <c r="K373" i="1"/>
  <c r="I374" i="1"/>
  <c r="Z375" i="1" s="1"/>
  <c r="L373" i="1"/>
  <c r="O375" i="1" l="1"/>
  <c r="S387" i="1"/>
  <c r="E387" i="4"/>
  <c r="F387" i="4"/>
  <c r="AB474" i="1"/>
  <c r="G473" i="1"/>
  <c r="J473" i="1" s="1"/>
  <c r="W474" i="1"/>
  <c r="P373" i="1"/>
  <c r="F373" i="1" s="1"/>
  <c r="C373" i="4" s="1"/>
  <c r="V374" i="1"/>
  <c r="H372" i="4"/>
  <c r="J372" i="4" a="1"/>
  <c r="J372" i="4" s="1"/>
  <c r="G370" i="4"/>
  <c r="I370" i="4" a="1"/>
  <c r="I370" i="4" s="1"/>
  <c r="M372" i="1"/>
  <c r="E371" i="1"/>
  <c r="B371" i="4" s="1"/>
  <c r="R375" i="1"/>
  <c r="R374" i="1"/>
  <c r="N374" i="1"/>
  <c r="Y375" i="1"/>
  <c r="AD481" i="1"/>
  <c r="I375" i="1"/>
  <c r="Z376" i="1" s="1"/>
  <c r="L374" i="1"/>
  <c r="H375" i="1"/>
  <c r="X376" i="1" s="1"/>
  <c r="K374" i="1"/>
  <c r="Y376" i="1" l="1"/>
  <c r="S388" i="1"/>
  <c r="E388" i="4"/>
  <c r="F388" i="4"/>
  <c r="H373" i="4"/>
  <c r="J373" i="4" a="1"/>
  <c r="J373" i="4" s="1"/>
  <c r="P374" i="1"/>
  <c r="F374" i="1" s="1"/>
  <c r="C374" i="4" s="1"/>
  <c r="V375" i="1"/>
  <c r="G371" i="4"/>
  <c r="I371" i="4" a="1"/>
  <c r="I371" i="4" s="1"/>
  <c r="M373" i="1"/>
  <c r="E372" i="1"/>
  <c r="B372" i="4" s="1"/>
  <c r="AB475" i="1"/>
  <c r="W475" i="1"/>
  <c r="G474" i="1"/>
  <c r="J474" i="1" s="1"/>
  <c r="AA376" i="1"/>
  <c r="R376" i="1" s="1"/>
  <c r="O376" i="1"/>
  <c r="N375" i="1"/>
  <c r="Q376" i="1"/>
  <c r="Q375" i="1"/>
  <c r="AD482" i="1"/>
  <c r="H376" i="1"/>
  <c r="X377" i="1" s="1"/>
  <c r="K375" i="1"/>
  <c r="I376" i="1"/>
  <c r="Z377" i="1" s="1"/>
  <c r="L375" i="1"/>
  <c r="S389" i="1" l="1"/>
  <c r="F389" i="4"/>
  <c r="E389" i="4"/>
  <c r="J374" i="4" a="1"/>
  <c r="J374" i="4" s="1"/>
  <c r="H374" i="4"/>
  <c r="M374" i="1"/>
  <c r="E373" i="1"/>
  <c r="B373" i="4" s="1"/>
  <c r="P375" i="1"/>
  <c r="F375" i="1" s="1"/>
  <c r="C375" i="4" s="1"/>
  <c r="V376" i="1"/>
  <c r="AB476" i="1"/>
  <c r="G475" i="1"/>
  <c r="J475" i="1" s="1"/>
  <c r="W476" i="1"/>
  <c r="G372" i="4"/>
  <c r="I372" i="4" a="1"/>
  <c r="I372" i="4" s="1"/>
  <c r="O377" i="1"/>
  <c r="AA377" i="1"/>
  <c r="N376" i="1"/>
  <c r="Y377" i="1"/>
  <c r="AD483" i="1"/>
  <c r="I377" i="1"/>
  <c r="Z378" i="1" s="1"/>
  <c r="L376" i="1"/>
  <c r="H377" i="1"/>
  <c r="X378" i="1" s="1"/>
  <c r="K376" i="1"/>
  <c r="Y378" i="1" l="1"/>
  <c r="S390" i="1"/>
  <c r="E390" i="4"/>
  <c r="F390" i="4"/>
  <c r="AA378" i="1"/>
  <c r="R378" i="1" s="1"/>
  <c r="H375" i="4"/>
  <c r="J375" i="4" a="1"/>
  <c r="J375" i="4" s="1"/>
  <c r="P376" i="1"/>
  <c r="F376" i="1" s="1"/>
  <c r="C376" i="4" s="1"/>
  <c r="V377" i="1"/>
  <c r="G373" i="4"/>
  <c r="I373" i="4" a="1"/>
  <c r="I373" i="4" s="1"/>
  <c r="M375" i="1"/>
  <c r="E374" i="1"/>
  <c r="B374" i="4" s="1"/>
  <c r="AB477" i="1"/>
  <c r="G476" i="1"/>
  <c r="J476" i="1" s="1"/>
  <c r="W477" i="1"/>
  <c r="R377" i="1"/>
  <c r="O378" i="1"/>
  <c r="N377" i="1"/>
  <c r="Q378" i="1"/>
  <c r="Q377" i="1"/>
  <c r="AD484" i="1"/>
  <c r="H378" i="1"/>
  <c r="X379" i="1" s="1"/>
  <c r="K377" i="1"/>
  <c r="I378" i="1"/>
  <c r="Z379" i="1" s="1"/>
  <c r="L377" i="1"/>
  <c r="O379" i="1" l="1"/>
  <c r="S391" i="1"/>
  <c r="E391" i="4"/>
  <c r="F391" i="4"/>
  <c r="G374" i="4"/>
  <c r="I374" i="4" a="1"/>
  <c r="I374" i="4" s="1"/>
  <c r="M376" i="1"/>
  <c r="E375" i="1"/>
  <c r="B375" i="4" s="1"/>
  <c r="P377" i="1"/>
  <c r="F377" i="1" s="1"/>
  <c r="C377" i="4" s="1"/>
  <c r="V378" i="1"/>
  <c r="H376" i="4"/>
  <c r="J376" i="4" a="1"/>
  <c r="J376" i="4" s="1"/>
  <c r="AB478" i="1"/>
  <c r="W478" i="1"/>
  <c r="G477" i="1"/>
  <c r="J477" i="1" s="1"/>
  <c r="AA379" i="1"/>
  <c r="N378" i="1"/>
  <c r="Y379" i="1"/>
  <c r="AD485" i="1"/>
  <c r="I379" i="1"/>
  <c r="Z380" i="1" s="1"/>
  <c r="L378" i="1"/>
  <c r="H379" i="1"/>
  <c r="X380" i="1" s="1"/>
  <c r="K378" i="1"/>
  <c r="Y380" i="1" l="1"/>
  <c r="S392" i="1"/>
  <c r="E392" i="4"/>
  <c r="F392" i="4"/>
  <c r="AA380" i="1"/>
  <c r="R380" i="1" s="1"/>
  <c r="H377" i="4"/>
  <c r="J377" i="4" a="1"/>
  <c r="J377" i="4" s="1"/>
  <c r="P378" i="1"/>
  <c r="F378" i="1" s="1"/>
  <c r="C378" i="4" s="1"/>
  <c r="V379" i="1"/>
  <c r="G375" i="4"/>
  <c r="I375" i="4" a="1"/>
  <c r="I375" i="4" s="1"/>
  <c r="AB479" i="1"/>
  <c r="G478" i="1"/>
  <c r="J478" i="1" s="1"/>
  <c r="W479" i="1"/>
  <c r="M377" i="1"/>
  <c r="E376" i="1"/>
  <c r="B376" i="4" s="1"/>
  <c r="Q380" i="1"/>
  <c r="R379" i="1"/>
  <c r="O380" i="1"/>
  <c r="N379" i="1"/>
  <c r="Q379" i="1"/>
  <c r="AD486" i="1"/>
  <c r="H380" i="1"/>
  <c r="X381" i="1" s="1"/>
  <c r="K379" i="1"/>
  <c r="I380" i="1"/>
  <c r="Z381" i="1" s="1"/>
  <c r="L379" i="1"/>
  <c r="S393" i="1" l="1"/>
  <c r="F393" i="4"/>
  <c r="E393" i="4"/>
  <c r="AB480" i="1"/>
  <c r="G479" i="1"/>
  <c r="J479" i="1" s="1"/>
  <c r="W480" i="1"/>
  <c r="P379" i="1"/>
  <c r="F379" i="1" s="1"/>
  <c r="C379" i="4" s="1"/>
  <c r="V380" i="1"/>
  <c r="M378" i="1"/>
  <c r="E377" i="1"/>
  <c r="B377" i="4" s="1"/>
  <c r="H378" i="4"/>
  <c r="J378" i="4" a="1"/>
  <c r="J378" i="4" s="1"/>
  <c r="G376" i="4"/>
  <c r="I376" i="4" a="1"/>
  <c r="I376" i="4" s="1"/>
  <c r="O381" i="1"/>
  <c r="AA381" i="1"/>
  <c r="R381" i="1" s="1"/>
  <c r="N380" i="1"/>
  <c r="Y381" i="1"/>
  <c r="AD487" i="1"/>
  <c r="I381" i="1"/>
  <c r="Z382" i="1" s="1"/>
  <c r="L380" i="1"/>
  <c r="K380" i="1"/>
  <c r="H381" i="1"/>
  <c r="X382" i="1" s="1"/>
  <c r="Y382" i="1" l="1"/>
  <c r="S394" i="1"/>
  <c r="E394" i="4"/>
  <c r="F394" i="4"/>
  <c r="H379" i="4"/>
  <c r="J379" i="4" a="1"/>
  <c r="J379" i="4" s="1"/>
  <c r="G377" i="4"/>
  <c r="I377" i="4" a="1"/>
  <c r="I377" i="4" s="1"/>
  <c r="M379" i="1"/>
  <c r="E378" i="1"/>
  <c r="B378" i="4" s="1"/>
  <c r="P380" i="1"/>
  <c r="F380" i="1" s="1"/>
  <c r="C380" i="4" s="1"/>
  <c r="V381" i="1"/>
  <c r="AB481" i="1"/>
  <c r="W481" i="1"/>
  <c r="G480" i="1"/>
  <c r="J480" i="1" s="1"/>
  <c r="AA382" i="1"/>
  <c r="AA383" i="1" s="1"/>
  <c r="O382" i="1"/>
  <c r="Q382" i="1"/>
  <c r="N381" i="1"/>
  <c r="Q381" i="1"/>
  <c r="AD488" i="1"/>
  <c r="H382" i="1"/>
  <c r="X383" i="1" s="1"/>
  <c r="K381" i="1"/>
  <c r="I382" i="1"/>
  <c r="Z383" i="1" s="1"/>
  <c r="L381" i="1"/>
  <c r="S395" i="1" l="1"/>
  <c r="E395" i="4"/>
  <c r="F395" i="4"/>
  <c r="O383" i="1"/>
  <c r="P381" i="1"/>
  <c r="F381" i="1" s="1"/>
  <c r="C381" i="4" s="1"/>
  <c r="V382" i="1"/>
  <c r="H380" i="4"/>
  <c r="J380" i="4" a="1"/>
  <c r="J380" i="4" s="1"/>
  <c r="G378" i="4"/>
  <c r="I378" i="4" a="1"/>
  <c r="I378" i="4" s="1"/>
  <c r="M380" i="1"/>
  <c r="E379" i="1"/>
  <c r="B379" i="4" s="1"/>
  <c r="AB482" i="1"/>
  <c r="W482" i="1"/>
  <c r="G481" i="1"/>
  <c r="J481" i="1" s="1"/>
  <c r="R383" i="1"/>
  <c r="R382" i="1"/>
  <c r="N382" i="1"/>
  <c r="Y383" i="1"/>
  <c r="AD489" i="1"/>
  <c r="I383" i="1"/>
  <c r="Z384" i="1" s="1"/>
  <c r="L382" i="1"/>
  <c r="H383" i="1"/>
  <c r="X384" i="1" s="1"/>
  <c r="K382" i="1"/>
  <c r="S396" i="1" l="1"/>
  <c r="E396" i="4"/>
  <c r="F396" i="4"/>
  <c r="I379" i="4" a="1"/>
  <c r="I379" i="4" s="1"/>
  <c r="G379" i="4"/>
  <c r="M381" i="1"/>
  <c r="E380" i="1"/>
  <c r="B380" i="4" s="1"/>
  <c r="P382" i="1"/>
  <c r="F382" i="1" s="1"/>
  <c r="C382" i="4" s="1"/>
  <c r="V383" i="1"/>
  <c r="Y384" i="1"/>
  <c r="Q384" i="1" s="1"/>
  <c r="AB483" i="1"/>
  <c r="G482" i="1"/>
  <c r="J482" i="1" s="1"/>
  <c r="W483" i="1"/>
  <c r="H381" i="4"/>
  <c r="J381" i="4" a="1"/>
  <c r="J381" i="4" s="1"/>
  <c r="AA384" i="1"/>
  <c r="R384" i="1" s="1"/>
  <c r="O384" i="1"/>
  <c r="N383" i="1"/>
  <c r="Q383" i="1"/>
  <c r="AD490" i="1"/>
  <c r="H384" i="1"/>
  <c r="X385" i="1" s="1"/>
  <c r="K383" i="1"/>
  <c r="I384" i="1"/>
  <c r="Z385" i="1" s="1"/>
  <c r="L383" i="1"/>
  <c r="S397" i="1" l="1"/>
  <c r="F397" i="4"/>
  <c r="E397" i="4"/>
  <c r="P383" i="1"/>
  <c r="V384" i="1"/>
  <c r="H382" i="4"/>
  <c r="J382" i="4" a="1"/>
  <c r="J382" i="4" s="1"/>
  <c r="F383" i="1"/>
  <c r="C383" i="4" s="1"/>
  <c r="G380" i="4"/>
  <c r="I380" i="4" a="1"/>
  <c r="I380" i="4" s="1"/>
  <c r="M382" i="1"/>
  <c r="E381" i="1"/>
  <c r="B381" i="4" s="1"/>
  <c r="AB484" i="1"/>
  <c r="W484" i="1"/>
  <c r="G483" i="1"/>
  <c r="J483" i="1" s="1"/>
  <c r="O385" i="1"/>
  <c r="AA385" i="1"/>
  <c r="Y385" i="1"/>
  <c r="Q385" i="1" s="1"/>
  <c r="N384" i="1"/>
  <c r="AD491" i="1"/>
  <c r="I385" i="1"/>
  <c r="Z386" i="1" s="1"/>
  <c r="L384" i="1"/>
  <c r="H385" i="1"/>
  <c r="X386" i="1" s="1"/>
  <c r="K384" i="1"/>
  <c r="AA386" i="1" l="1"/>
  <c r="S398" i="1"/>
  <c r="E398" i="4"/>
  <c r="F398" i="4"/>
  <c r="H383" i="4"/>
  <c r="J383" i="4" a="1"/>
  <c r="J383" i="4" s="1"/>
  <c r="P384" i="1"/>
  <c r="F384" i="1" s="1"/>
  <c r="C384" i="4" s="1"/>
  <c r="V385" i="1"/>
  <c r="AB485" i="1"/>
  <c r="W485" i="1"/>
  <c r="G484" i="1"/>
  <c r="J484" i="1" s="1"/>
  <c r="G381" i="4"/>
  <c r="I381" i="4" a="1"/>
  <c r="I381" i="4" s="1"/>
  <c r="M383" i="1"/>
  <c r="E382" i="1"/>
  <c r="B382" i="4" s="1"/>
  <c r="R385" i="1"/>
  <c r="R386" i="1"/>
  <c r="O386" i="1"/>
  <c r="N385" i="1"/>
  <c r="Y386" i="1"/>
  <c r="AD492" i="1"/>
  <c r="H386" i="1"/>
  <c r="X387" i="1" s="1"/>
  <c r="K385" i="1"/>
  <c r="I386" i="1"/>
  <c r="Z387" i="1" s="1"/>
  <c r="L385" i="1"/>
  <c r="Y387" i="1" l="1"/>
  <c r="S399" i="1"/>
  <c r="E399" i="4"/>
  <c r="F399" i="4"/>
  <c r="O387" i="1"/>
  <c r="AB486" i="1"/>
  <c r="W486" i="1"/>
  <c r="G485" i="1"/>
  <c r="J485" i="1" s="1"/>
  <c r="P385" i="1"/>
  <c r="F385" i="1" s="1"/>
  <c r="C385" i="4" s="1"/>
  <c r="V386" i="1"/>
  <c r="G382" i="4"/>
  <c r="I382" i="4" a="1"/>
  <c r="I382" i="4" s="1"/>
  <c r="M384" i="1"/>
  <c r="E383" i="1"/>
  <c r="B383" i="4" s="1"/>
  <c r="H384" i="4"/>
  <c r="J384" i="4" a="1"/>
  <c r="J384" i="4" s="1"/>
  <c r="AA387" i="1"/>
  <c r="Q386" i="1"/>
  <c r="Q387" i="1"/>
  <c r="N386" i="1"/>
  <c r="AD493" i="1"/>
  <c r="I387" i="1"/>
  <c r="Z388" i="1" s="1"/>
  <c r="L386" i="1"/>
  <c r="H387" i="1"/>
  <c r="X388" i="1" s="1"/>
  <c r="K386" i="1"/>
  <c r="S400" i="1" l="1"/>
  <c r="E400" i="4"/>
  <c r="F400" i="4"/>
  <c r="AA388" i="1"/>
  <c r="R388" i="1" s="1"/>
  <c r="P386" i="1"/>
  <c r="F386" i="1" s="1"/>
  <c r="C386" i="4" s="1"/>
  <c r="V387" i="1"/>
  <c r="H385" i="4"/>
  <c r="J385" i="4" a="1"/>
  <c r="J385" i="4" s="1"/>
  <c r="I383" i="4" a="1"/>
  <c r="I383" i="4" s="1"/>
  <c r="G383" i="4"/>
  <c r="M385" i="1"/>
  <c r="E384" i="1"/>
  <c r="B384" i="4" s="1"/>
  <c r="AB487" i="1"/>
  <c r="G486" i="1"/>
  <c r="J486" i="1" s="1"/>
  <c r="W487" i="1"/>
  <c r="R387" i="1"/>
  <c r="O388" i="1"/>
  <c r="N387" i="1"/>
  <c r="Y388" i="1"/>
  <c r="AD494" i="1"/>
  <c r="H388" i="1"/>
  <c r="X389" i="1" s="1"/>
  <c r="K387" i="1"/>
  <c r="L387" i="1"/>
  <c r="I388" i="1"/>
  <c r="Z389" i="1" s="1"/>
  <c r="S401" i="1" l="1"/>
  <c r="F401" i="4"/>
  <c r="E401" i="4"/>
  <c r="Y389" i="1"/>
  <c r="Q389" i="1" s="1"/>
  <c r="O389" i="1"/>
  <c r="H386" i="4"/>
  <c r="J386" i="4" a="1"/>
  <c r="J386" i="4" s="1"/>
  <c r="P387" i="1"/>
  <c r="F387" i="1" s="1"/>
  <c r="C387" i="4" s="1"/>
  <c r="V388" i="1"/>
  <c r="AB488" i="1"/>
  <c r="W488" i="1"/>
  <c r="G487" i="1"/>
  <c r="J487" i="1" s="1"/>
  <c r="I384" i="4" a="1"/>
  <c r="I384" i="4" s="1"/>
  <c r="G384" i="4"/>
  <c r="M386" i="1"/>
  <c r="E385" i="1"/>
  <c r="B385" i="4" s="1"/>
  <c r="AA389" i="1"/>
  <c r="R389" i="1" s="1"/>
  <c r="Q388" i="1"/>
  <c r="N388" i="1"/>
  <c r="AD495" i="1"/>
  <c r="I389" i="1"/>
  <c r="Z390" i="1" s="1"/>
  <c r="L388" i="1"/>
  <c r="K388" i="1"/>
  <c r="H389" i="1"/>
  <c r="X390" i="1" s="1"/>
  <c r="S402" i="1" l="1"/>
  <c r="E402" i="4"/>
  <c r="F402" i="4"/>
  <c r="H387" i="4"/>
  <c r="J387" i="4" a="1"/>
  <c r="J387" i="4" s="1"/>
  <c r="AB489" i="1"/>
  <c r="G488" i="1"/>
  <c r="J488" i="1" s="1"/>
  <c r="W489" i="1"/>
  <c r="P388" i="1"/>
  <c r="F388" i="1" s="1"/>
  <c r="C388" i="4" s="1"/>
  <c r="V389" i="1"/>
  <c r="M387" i="1"/>
  <c r="E386" i="1"/>
  <c r="B386" i="4" s="1"/>
  <c r="G385" i="4"/>
  <c r="I385" i="4" a="1"/>
  <c r="I385" i="4" s="1"/>
  <c r="AA390" i="1"/>
  <c r="AA391" i="1" s="1"/>
  <c r="O390" i="1"/>
  <c r="O391" i="1" s="1"/>
  <c r="N389" i="1"/>
  <c r="Y390" i="1"/>
  <c r="AD496" i="1"/>
  <c r="H390" i="1"/>
  <c r="X391" i="1" s="1"/>
  <c r="K389" i="1"/>
  <c r="I390" i="1"/>
  <c r="Z391" i="1" s="1"/>
  <c r="L389" i="1"/>
  <c r="Y391" i="1" l="1"/>
  <c r="S403" i="1"/>
  <c r="E403" i="4"/>
  <c r="F403" i="4"/>
  <c r="P389" i="1"/>
  <c r="F389" i="1" s="1"/>
  <c r="C389" i="4" s="1"/>
  <c r="V390" i="1"/>
  <c r="H388" i="4"/>
  <c r="J388" i="4" a="1"/>
  <c r="J388" i="4" s="1"/>
  <c r="AB490" i="1"/>
  <c r="G489" i="1"/>
  <c r="J489" i="1" s="1"/>
  <c r="W490" i="1"/>
  <c r="G386" i="4"/>
  <c r="I386" i="4" a="1"/>
  <c r="I386" i="4" s="1"/>
  <c r="M388" i="1"/>
  <c r="E387" i="1"/>
  <c r="B387" i="4" s="1"/>
  <c r="R390" i="1"/>
  <c r="R391" i="1"/>
  <c r="Q391" i="1"/>
  <c r="Q390" i="1"/>
  <c r="N390" i="1"/>
  <c r="AD497" i="1"/>
  <c r="I391" i="1"/>
  <c r="Z392" i="1" s="1"/>
  <c r="L390" i="1"/>
  <c r="H391" i="1"/>
  <c r="X392" i="1" s="1"/>
  <c r="K390" i="1"/>
  <c r="S404" i="1" l="1"/>
  <c r="E404" i="4"/>
  <c r="F404" i="4"/>
  <c r="AB491" i="1"/>
  <c r="W491" i="1"/>
  <c r="G490" i="1"/>
  <c r="J490" i="1" s="1"/>
  <c r="G387" i="4"/>
  <c r="I387" i="4" a="1"/>
  <c r="I387" i="4" s="1"/>
  <c r="M389" i="1"/>
  <c r="E388" i="1"/>
  <c r="B388" i="4" s="1"/>
  <c r="P390" i="1"/>
  <c r="F390" i="1" s="1"/>
  <c r="C390" i="4" s="1"/>
  <c r="V391" i="1"/>
  <c r="H389" i="4"/>
  <c r="J389" i="4" a="1"/>
  <c r="J389" i="4" s="1"/>
  <c r="O392" i="1"/>
  <c r="AA392" i="1"/>
  <c r="AA393" i="1" s="1"/>
  <c r="N391" i="1"/>
  <c r="Y392" i="1"/>
  <c r="AD498" i="1"/>
  <c r="H392" i="1"/>
  <c r="X393" i="1" s="1"/>
  <c r="K391" i="1"/>
  <c r="I392" i="1"/>
  <c r="Z393" i="1" s="1"/>
  <c r="L391" i="1"/>
  <c r="S405" i="1" l="1"/>
  <c r="F405" i="4"/>
  <c r="E405" i="4"/>
  <c r="H390" i="4"/>
  <c r="J390" i="4" a="1"/>
  <c r="J390" i="4" s="1"/>
  <c r="M390" i="1"/>
  <c r="E389" i="1"/>
  <c r="B389" i="4" s="1"/>
  <c r="P391" i="1"/>
  <c r="F391" i="1" s="1"/>
  <c r="C391" i="4" s="1"/>
  <c r="V392" i="1"/>
  <c r="AB492" i="1"/>
  <c r="W492" i="1"/>
  <c r="G491" i="1"/>
  <c r="J491" i="1" s="1"/>
  <c r="G388" i="4"/>
  <c r="I388" i="4" a="1"/>
  <c r="I388" i="4" s="1"/>
  <c r="R392" i="1"/>
  <c r="O393" i="1"/>
  <c r="O394" i="1" s="1"/>
  <c r="R393" i="1"/>
  <c r="Y393" i="1"/>
  <c r="Q392" i="1"/>
  <c r="N392" i="1"/>
  <c r="AD499" i="1"/>
  <c r="I393" i="1"/>
  <c r="Z394" i="1" s="1"/>
  <c r="L392" i="1"/>
  <c r="H393" i="1"/>
  <c r="X394" i="1" s="1"/>
  <c r="K392" i="1"/>
  <c r="Y394" i="1" l="1"/>
  <c r="S406" i="1"/>
  <c r="E406" i="4"/>
  <c r="F406" i="4"/>
  <c r="AB493" i="1"/>
  <c r="W493" i="1"/>
  <c r="G492" i="1"/>
  <c r="J492" i="1" s="1"/>
  <c r="P392" i="1"/>
  <c r="F392" i="1" s="1"/>
  <c r="C392" i="4" s="1"/>
  <c r="V393" i="1"/>
  <c r="H391" i="4"/>
  <c r="J391" i="4" a="1"/>
  <c r="J391" i="4" s="1"/>
  <c r="G389" i="4"/>
  <c r="I389" i="4" a="1"/>
  <c r="I389" i="4" s="1"/>
  <c r="M391" i="1"/>
  <c r="E390" i="1"/>
  <c r="B390" i="4" s="1"/>
  <c r="AA394" i="1"/>
  <c r="AA395" i="1" s="1"/>
  <c r="N393" i="1"/>
  <c r="Q394" i="1"/>
  <c r="Q393" i="1"/>
  <c r="AD500" i="1"/>
  <c r="H394" i="1"/>
  <c r="X395" i="1" s="1"/>
  <c r="K393" i="1"/>
  <c r="I394" i="1"/>
  <c r="Z395" i="1" s="1"/>
  <c r="L393" i="1"/>
  <c r="S407" i="1" l="1"/>
  <c r="E407" i="4"/>
  <c r="F407" i="4"/>
  <c r="H392" i="4"/>
  <c r="J392" i="4" a="1"/>
  <c r="J392" i="4" s="1"/>
  <c r="P393" i="1"/>
  <c r="F393" i="1" s="1"/>
  <c r="C393" i="4" s="1"/>
  <c r="V394" i="1"/>
  <c r="G390" i="4"/>
  <c r="I390" i="4" a="1"/>
  <c r="I390" i="4" s="1"/>
  <c r="M392" i="1"/>
  <c r="E391" i="1"/>
  <c r="B391" i="4" s="1"/>
  <c r="Y395" i="1"/>
  <c r="Q395" i="1" s="1"/>
  <c r="AB494" i="1"/>
  <c r="G493" i="1"/>
  <c r="J493" i="1" s="1"/>
  <c r="W494" i="1"/>
  <c r="R394" i="1"/>
  <c r="R395" i="1"/>
  <c r="O395" i="1"/>
  <c r="N394" i="1"/>
  <c r="AD501" i="1"/>
  <c r="I395" i="1"/>
  <c r="Z396" i="1" s="1"/>
  <c r="L394" i="1"/>
  <c r="H395" i="1"/>
  <c r="X396" i="1" s="1"/>
  <c r="K394" i="1"/>
  <c r="S408" i="1" l="1"/>
  <c r="E408" i="4"/>
  <c r="F408" i="4"/>
  <c r="M393" i="1"/>
  <c r="E392" i="1"/>
  <c r="B392" i="4" s="1"/>
  <c r="H393" i="4"/>
  <c r="J393" i="4" a="1"/>
  <c r="J393" i="4" s="1"/>
  <c r="P394" i="1"/>
  <c r="F394" i="1" s="1"/>
  <c r="C394" i="4" s="1"/>
  <c r="V395" i="1"/>
  <c r="AB495" i="1"/>
  <c r="W495" i="1"/>
  <c r="G494" i="1"/>
  <c r="J494" i="1" s="1"/>
  <c r="O396" i="1"/>
  <c r="G391" i="4"/>
  <c r="I391" i="4" a="1"/>
  <c r="I391" i="4" s="1"/>
  <c r="AA396" i="1"/>
  <c r="N395" i="1"/>
  <c r="Y396" i="1"/>
  <c r="AD502" i="1"/>
  <c r="H396" i="1"/>
  <c r="X397" i="1" s="1"/>
  <c r="K395" i="1"/>
  <c r="L395" i="1"/>
  <c r="I396" i="1"/>
  <c r="Z397" i="1" s="1"/>
  <c r="Y397" i="1" l="1"/>
  <c r="S409" i="1"/>
  <c r="F409" i="4"/>
  <c r="E409" i="4"/>
  <c r="AA397" i="1"/>
  <c r="R397" i="1" s="1"/>
  <c r="H394" i="4"/>
  <c r="J394" i="4" a="1"/>
  <c r="J394" i="4" s="1"/>
  <c r="P395" i="1"/>
  <c r="F395" i="1" s="1"/>
  <c r="C395" i="4" s="1"/>
  <c r="V396" i="1"/>
  <c r="G392" i="4"/>
  <c r="I392" i="4" a="1"/>
  <c r="I392" i="4" s="1"/>
  <c r="M394" i="1"/>
  <c r="E393" i="1"/>
  <c r="B393" i="4" s="1"/>
  <c r="Q397" i="1"/>
  <c r="AB496" i="1"/>
  <c r="G495" i="1"/>
  <c r="J495" i="1" s="1"/>
  <c r="W496" i="1"/>
  <c r="R396" i="1"/>
  <c r="O397" i="1"/>
  <c r="Q396" i="1"/>
  <c r="N396" i="1"/>
  <c r="AD503" i="1"/>
  <c r="I397" i="1"/>
  <c r="Z398" i="1" s="1"/>
  <c r="L396" i="1"/>
  <c r="K396" i="1"/>
  <c r="H397" i="1"/>
  <c r="X398" i="1" s="1"/>
  <c r="S410" i="1" l="1"/>
  <c r="E410" i="4"/>
  <c r="F410" i="4"/>
  <c r="I393" i="4" a="1"/>
  <c r="I393" i="4" s="1"/>
  <c r="G393" i="4"/>
  <c r="M395" i="1"/>
  <c r="E394" i="1"/>
  <c r="B394" i="4" s="1"/>
  <c r="P396" i="1"/>
  <c r="F396" i="1" s="1"/>
  <c r="C396" i="4" s="1"/>
  <c r="V397" i="1"/>
  <c r="J395" i="4" a="1"/>
  <c r="J395" i="4" s="1"/>
  <c r="H395" i="4"/>
  <c r="AB497" i="1"/>
  <c r="W497" i="1"/>
  <c r="G496" i="1"/>
  <c r="J496" i="1" s="1"/>
  <c r="O398" i="1"/>
  <c r="AA398" i="1"/>
  <c r="AA399" i="1" s="1"/>
  <c r="N397" i="1"/>
  <c r="Y398" i="1"/>
  <c r="AD504" i="1"/>
  <c r="H398" i="1"/>
  <c r="X399" i="1" s="1"/>
  <c r="K397" i="1"/>
  <c r="I398" i="1"/>
  <c r="Z399" i="1" s="1"/>
  <c r="L397" i="1"/>
  <c r="S411" i="1" l="1"/>
  <c r="E411" i="4"/>
  <c r="F411" i="4"/>
  <c r="P397" i="1"/>
  <c r="F397" i="1" s="1"/>
  <c r="C397" i="4" s="1"/>
  <c r="V398" i="1"/>
  <c r="H396" i="4"/>
  <c r="J396" i="4" a="1"/>
  <c r="J396" i="4" s="1"/>
  <c r="I394" i="4" a="1"/>
  <c r="I394" i="4" s="1"/>
  <c r="G394" i="4"/>
  <c r="M396" i="1"/>
  <c r="E395" i="1"/>
  <c r="B395" i="4" s="1"/>
  <c r="R399" i="1"/>
  <c r="Y399" i="1"/>
  <c r="Q399" i="1" s="1"/>
  <c r="AB498" i="1"/>
  <c r="W498" i="1"/>
  <c r="G497" i="1"/>
  <c r="J497" i="1" s="1"/>
  <c r="R398" i="1"/>
  <c r="O399" i="1"/>
  <c r="Q398" i="1"/>
  <c r="N398" i="1"/>
  <c r="AD505" i="1"/>
  <c r="I399" i="1"/>
  <c r="Z400" i="1" s="1"/>
  <c r="L398" i="1"/>
  <c r="H399" i="1"/>
  <c r="X400" i="1" s="1"/>
  <c r="K398" i="1"/>
  <c r="S412" i="1" l="1"/>
  <c r="E412" i="4"/>
  <c r="F412" i="4"/>
  <c r="G395" i="4"/>
  <c r="I395" i="4" a="1"/>
  <c r="I395" i="4" s="1"/>
  <c r="M397" i="1"/>
  <c r="E396" i="1"/>
  <c r="B396" i="4" s="1"/>
  <c r="AB499" i="1"/>
  <c r="G498" i="1"/>
  <c r="J498" i="1" s="1"/>
  <c r="W499" i="1"/>
  <c r="P398" i="1"/>
  <c r="F398" i="1" s="1"/>
  <c r="C398" i="4" s="1"/>
  <c r="V399" i="1"/>
  <c r="H397" i="4"/>
  <c r="J397" i="4" a="1"/>
  <c r="J397" i="4" s="1"/>
  <c r="O400" i="1"/>
  <c r="AA400" i="1"/>
  <c r="N399" i="1"/>
  <c r="Y400" i="1"/>
  <c r="H400" i="1"/>
  <c r="X401" i="1" s="1"/>
  <c r="K399" i="1"/>
  <c r="I400" i="1"/>
  <c r="Z401" i="1" s="1"/>
  <c r="L399" i="1"/>
  <c r="Y401" i="1" l="1"/>
  <c r="S413" i="1"/>
  <c r="F413" i="4"/>
  <c r="E413" i="4"/>
  <c r="AB500" i="1"/>
  <c r="G499" i="1"/>
  <c r="J499" i="1" s="1"/>
  <c r="W500" i="1"/>
  <c r="J398" i="4" a="1"/>
  <c r="J398" i="4" s="1"/>
  <c r="H398" i="4"/>
  <c r="G396" i="4"/>
  <c r="I396" i="4" a="1"/>
  <c r="I396" i="4" s="1"/>
  <c r="M398" i="1"/>
  <c r="E397" i="1"/>
  <c r="B397" i="4" s="1"/>
  <c r="P399" i="1"/>
  <c r="F399" i="1" s="1"/>
  <c r="C399" i="4" s="1"/>
  <c r="V400" i="1"/>
  <c r="AA401" i="1"/>
  <c r="R401" i="1" s="1"/>
  <c r="R400" i="1"/>
  <c r="O401" i="1"/>
  <c r="Q401" i="1"/>
  <c r="Q400" i="1"/>
  <c r="N400" i="1"/>
  <c r="I401" i="1"/>
  <c r="Z402" i="1" s="1"/>
  <c r="L400" i="1"/>
  <c r="H401" i="1"/>
  <c r="X402" i="1" s="1"/>
  <c r="K400" i="1"/>
  <c r="O402" i="1" l="1"/>
  <c r="S414" i="1"/>
  <c r="E414" i="4"/>
  <c r="F414" i="4"/>
  <c r="P400" i="1"/>
  <c r="F400" i="1" s="1"/>
  <c r="C400" i="4" s="1"/>
  <c r="V401" i="1"/>
  <c r="H399" i="4"/>
  <c r="J399" i="4" a="1"/>
  <c r="J399" i="4" s="1"/>
  <c r="G397" i="4"/>
  <c r="I397" i="4" a="1"/>
  <c r="I397" i="4" s="1"/>
  <c r="M399" i="1"/>
  <c r="E398" i="1"/>
  <c r="B398" i="4" s="1"/>
  <c r="AB501" i="1"/>
  <c r="W501" i="1"/>
  <c r="G500" i="1"/>
  <c r="J500" i="1" s="1"/>
  <c r="AA402" i="1"/>
  <c r="Y402" i="1"/>
  <c r="N401" i="1"/>
  <c r="H402" i="1"/>
  <c r="X403" i="1" s="1"/>
  <c r="K401" i="1"/>
  <c r="I402" i="1"/>
  <c r="Z403" i="1" s="1"/>
  <c r="L401" i="1"/>
  <c r="S415" i="1" l="1"/>
  <c r="E415" i="4"/>
  <c r="F415" i="4"/>
  <c r="AA403" i="1"/>
  <c r="R403" i="1" s="1"/>
  <c r="Y403" i="1"/>
  <c r="Q403" i="1" s="1"/>
  <c r="H400" i="4"/>
  <c r="J400" i="4" a="1"/>
  <c r="J400" i="4" s="1"/>
  <c r="AB502" i="1"/>
  <c r="W502" i="1"/>
  <c r="G501" i="1"/>
  <c r="J501" i="1" s="1"/>
  <c r="P401" i="1"/>
  <c r="F401" i="1" s="1"/>
  <c r="C401" i="4" s="1"/>
  <c r="V402" i="1"/>
  <c r="I398" i="4" a="1"/>
  <c r="I398" i="4" s="1"/>
  <c r="G398" i="4"/>
  <c r="M400" i="1"/>
  <c r="E399" i="1"/>
  <c r="B399" i="4" s="1"/>
  <c r="R402" i="1"/>
  <c r="O403" i="1"/>
  <c r="N402" i="1"/>
  <c r="Q402" i="1"/>
  <c r="I403" i="1"/>
  <c r="Z404" i="1" s="1"/>
  <c r="L402" i="1"/>
  <c r="H403" i="1"/>
  <c r="X404" i="1" s="1"/>
  <c r="K402" i="1"/>
  <c r="O404" i="1" l="1"/>
  <c r="S416" i="1"/>
  <c r="E416" i="4"/>
  <c r="F416" i="4"/>
  <c r="H401" i="4"/>
  <c r="J401" i="4" a="1"/>
  <c r="J401" i="4" s="1"/>
  <c r="P402" i="1"/>
  <c r="F402" i="1" s="1"/>
  <c r="C402" i="4" s="1"/>
  <c r="V403" i="1"/>
  <c r="M401" i="1"/>
  <c r="E400" i="1"/>
  <c r="B400" i="4" s="1"/>
  <c r="AB503" i="1"/>
  <c r="G502" i="1"/>
  <c r="J502" i="1" s="1"/>
  <c r="W503" i="1"/>
  <c r="I399" i="4" a="1"/>
  <c r="I399" i="4" s="1"/>
  <c r="G399" i="4"/>
  <c r="AA404" i="1"/>
  <c r="AA405" i="1" s="1"/>
  <c r="N403" i="1"/>
  <c r="Y404" i="1"/>
  <c r="Y405" i="1" s="1"/>
  <c r="H404" i="1"/>
  <c r="X405" i="1" s="1"/>
  <c r="K403" i="1"/>
  <c r="L403" i="1"/>
  <c r="I404" i="1"/>
  <c r="Z405" i="1" s="1"/>
  <c r="S417" i="1" l="1"/>
  <c r="F417" i="4"/>
  <c r="E417" i="4"/>
  <c r="AB504" i="1"/>
  <c r="G503" i="1"/>
  <c r="J503" i="1" s="1"/>
  <c r="W504" i="1"/>
  <c r="G400" i="4"/>
  <c r="I400" i="4" a="1"/>
  <c r="I400" i="4" s="1"/>
  <c r="H402" i="4"/>
  <c r="J402" i="4" a="1"/>
  <c r="J402" i="4" s="1"/>
  <c r="M402" i="1"/>
  <c r="E401" i="1"/>
  <c r="B401" i="4" s="1"/>
  <c r="P403" i="1"/>
  <c r="F403" i="1" s="1"/>
  <c r="C403" i="4" s="1"/>
  <c r="V404" i="1"/>
  <c r="R404" i="1"/>
  <c r="R405" i="1"/>
  <c r="O405" i="1"/>
  <c r="N404" i="1"/>
  <c r="Q405" i="1"/>
  <c r="Q404" i="1"/>
  <c r="I405" i="1"/>
  <c r="Z406" i="1" s="1"/>
  <c r="L404" i="1"/>
  <c r="K404" i="1"/>
  <c r="H405" i="1"/>
  <c r="X406" i="1" s="1"/>
  <c r="O406" i="1" l="1"/>
  <c r="S418" i="1"/>
  <c r="E418" i="4"/>
  <c r="F418" i="4"/>
  <c r="H403" i="4"/>
  <c r="J403" i="4" a="1"/>
  <c r="J403" i="4" s="1"/>
  <c r="P404" i="1"/>
  <c r="F404" i="1" s="1"/>
  <c r="C404" i="4" s="1"/>
  <c r="V405" i="1"/>
  <c r="G401" i="4"/>
  <c r="I401" i="4" a="1"/>
  <c r="I401" i="4" s="1"/>
  <c r="M403" i="1"/>
  <c r="E402" i="1"/>
  <c r="B402" i="4" s="1"/>
  <c r="AB505" i="1"/>
  <c r="G505" i="1" s="1"/>
  <c r="J505" i="1" s="1"/>
  <c r="W505" i="1"/>
  <c r="G504" i="1"/>
  <c r="J504" i="1" s="1"/>
  <c r="AA406" i="1"/>
  <c r="N405" i="1"/>
  <c r="Y406" i="1"/>
  <c r="H406" i="1"/>
  <c r="X407" i="1" s="1"/>
  <c r="K405" i="1"/>
  <c r="I406" i="1"/>
  <c r="Z407" i="1" s="1"/>
  <c r="L405" i="1"/>
  <c r="AA407" i="1" l="1"/>
  <c r="S419" i="1"/>
  <c r="E419" i="4"/>
  <c r="F419" i="4"/>
  <c r="Y407" i="1"/>
  <c r="Q407" i="1" s="1"/>
  <c r="H404" i="4"/>
  <c r="J404" i="4" a="1"/>
  <c r="J404" i="4" s="1"/>
  <c r="P405" i="1"/>
  <c r="F405" i="1" s="1"/>
  <c r="C405" i="4" s="1"/>
  <c r="V406" i="1"/>
  <c r="I402" i="4" a="1"/>
  <c r="I402" i="4" s="1"/>
  <c r="G402" i="4"/>
  <c r="M404" i="1"/>
  <c r="E403" i="1"/>
  <c r="B403" i="4" s="1"/>
  <c r="R406" i="1"/>
  <c r="R407" i="1"/>
  <c r="O407" i="1"/>
  <c r="Q406" i="1"/>
  <c r="N406" i="1"/>
  <c r="I407" i="1"/>
  <c r="Z408" i="1" s="1"/>
  <c r="L406" i="1"/>
  <c r="H407" i="1"/>
  <c r="X408" i="1" s="1"/>
  <c r="K406" i="1"/>
  <c r="S420" i="1" l="1"/>
  <c r="E420" i="4"/>
  <c r="F420" i="4"/>
  <c r="M405" i="1"/>
  <c r="E404" i="1"/>
  <c r="B404" i="4" s="1"/>
  <c r="P406" i="1"/>
  <c r="F406" i="1" s="1"/>
  <c r="C406" i="4" s="1"/>
  <c r="V407" i="1"/>
  <c r="H405" i="4"/>
  <c r="J405" i="4" a="1"/>
  <c r="J405" i="4" s="1"/>
  <c r="O408" i="1"/>
  <c r="G403" i="4"/>
  <c r="I403" i="4" a="1"/>
  <c r="I403" i="4" s="1"/>
  <c r="AA408" i="1"/>
  <c r="N407" i="1"/>
  <c r="Y408" i="1"/>
  <c r="Y409" i="1" s="1"/>
  <c r="H408" i="1"/>
  <c r="X409" i="1" s="1"/>
  <c r="K407" i="1"/>
  <c r="I408" i="1"/>
  <c r="Z409" i="1" s="1"/>
  <c r="L407" i="1"/>
  <c r="S421" i="1" l="1"/>
  <c r="F421" i="4"/>
  <c r="E421" i="4"/>
  <c r="AA409" i="1"/>
  <c r="R409" i="1" s="1"/>
  <c r="H406" i="4"/>
  <c r="J406" i="4" a="1"/>
  <c r="J406" i="4" s="1"/>
  <c r="P407" i="1"/>
  <c r="F407" i="1" s="1"/>
  <c r="C407" i="4" s="1"/>
  <c r="V408" i="1"/>
  <c r="G404" i="4"/>
  <c r="I404" i="4" a="1"/>
  <c r="I404" i="4" s="1"/>
  <c r="M406" i="1"/>
  <c r="E405" i="1"/>
  <c r="B405" i="4" s="1"/>
  <c r="R408" i="1"/>
  <c r="O409" i="1"/>
  <c r="Q409" i="1"/>
  <c r="Q408" i="1"/>
  <c r="N408" i="1"/>
  <c r="I409" i="1"/>
  <c r="Z410" i="1" s="1"/>
  <c r="L408" i="1"/>
  <c r="H409" i="1"/>
  <c r="X410" i="1" s="1"/>
  <c r="K408" i="1"/>
  <c r="S422" i="1" l="1"/>
  <c r="E422" i="4"/>
  <c r="F422" i="4"/>
  <c r="M407" i="1"/>
  <c r="E406" i="1"/>
  <c r="B406" i="4" s="1"/>
  <c r="P408" i="1"/>
  <c r="F408" i="1" s="1"/>
  <c r="C408" i="4" s="1"/>
  <c r="V409" i="1"/>
  <c r="G405" i="4"/>
  <c r="I405" i="4" a="1"/>
  <c r="I405" i="4" s="1"/>
  <c r="H407" i="4"/>
  <c r="J407" i="4" a="1"/>
  <c r="J407" i="4" s="1"/>
  <c r="O410" i="1"/>
  <c r="AA410" i="1"/>
  <c r="N409" i="1"/>
  <c r="Y410" i="1"/>
  <c r="H410" i="1"/>
  <c r="X411" i="1" s="1"/>
  <c r="K409" i="1"/>
  <c r="I410" i="1"/>
  <c r="Z411" i="1" s="1"/>
  <c r="L409" i="1"/>
  <c r="Y411" i="1" l="1"/>
  <c r="S423" i="1"/>
  <c r="E423" i="4"/>
  <c r="F423" i="4"/>
  <c r="AA411" i="1"/>
  <c r="R411" i="1" s="1"/>
  <c r="H408" i="4"/>
  <c r="J408" i="4" a="1"/>
  <c r="J408" i="4" s="1"/>
  <c r="P409" i="1"/>
  <c r="F409" i="1" s="1"/>
  <c r="C409" i="4" s="1"/>
  <c r="V410" i="1"/>
  <c r="G406" i="4"/>
  <c r="I406" i="4" a="1"/>
  <c r="I406" i="4" s="1"/>
  <c r="M408" i="1"/>
  <c r="E407" i="1"/>
  <c r="B407" i="4" s="1"/>
  <c r="R410" i="1"/>
  <c r="O411" i="1"/>
  <c r="Q411" i="1"/>
  <c r="Q410" i="1"/>
  <c r="N410" i="1"/>
  <c r="I411" i="1"/>
  <c r="Z412" i="1" s="1"/>
  <c r="L410" i="1"/>
  <c r="H411" i="1"/>
  <c r="X412" i="1" s="1"/>
  <c r="K410" i="1"/>
  <c r="S424" i="1" l="1"/>
  <c r="E424" i="4"/>
  <c r="F424" i="4"/>
  <c r="M409" i="1"/>
  <c r="E408" i="1"/>
  <c r="B408" i="4" s="1"/>
  <c r="P410" i="1"/>
  <c r="F410" i="1" s="1"/>
  <c r="C410" i="4" s="1"/>
  <c r="V411" i="1"/>
  <c r="H409" i="4"/>
  <c r="J409" i="4" a="1"/>
  <c r="J409" i="4" s="1"/>
  <c r="I407" i="4" a="1"/>
  <c r="I407" i="4" s="1"/>
  <c r="G407" i="4"/>
  <c r="O412" i="1"/>
  <c r="AA412" i="1"/>
  <c r="N411" i="1"/>
  <c r="Y412" i="1"/>
  <c r="Y413" i="1" s="1"/>
  <c r="H412" i="1"/>
  <c r="X413" i="1" s="1"/>
  <c r="K411" i="1"/>
  <c r="I412" i="1"/>
  <c r="Z413" i="1" s="1"/>
  <c r="L411" i="1"/>
  <c r="S425" i="1" l="1"/>
  <c r="F425" i="4"/>
  <c r="E425" i="4"/>
  <c r="AA413" i="1"/>
  <c r="R413" i="1" s="1"/>
  <c r="H410" i="4"/>
  <c r="J410" i="4" a="1"/>
  <c r="J410" i="4" s="1"/>
  <c r="P411" i="1"/>
  <c r="F411" i="1" s="1"/>
  <c r="C411" i="4" s="1"/>
  <c r="V412" i="1"/>
  <c r="G408" i="4"/>
  <c r="I408" i="4" a="1"/>
  <c r="I408" i="4" s="1"/>
  <c r="M410" i="1"/>
  <c r="E409" i="1"/>
  <c r="B409" i="4" s="1"/>
  <c r="R412" i="1"/>
  <c r="O413" i="1"/>
  <c r="Q413" i="1"/>
  <c r="Q412" i="1"/>
  <c r="N412" i="1"/>
  <c r="I413" i="1"/>
  <c r="Z414" i="1" s="1"/>
  <c r="L412" i="1"/>
  <c r="K412" i="1"/>
  <c r="H413" i="1"/>
  <c r="X414" i="1" s="1"/>
  <c r="S426" i="1" l="1"/>
  <c r="E426" i="4"/>
  <c r="F426" i="4"/>
  <c r="O414" i="1"/>
  <c r="M411" i="1"/>
  <c r="E410" i="1"/>
  <c r="B410" i="4" s="1"/>
  <c r="G409" i="4"/>
  <c r="I409" i="4" a="1"/>
  <c r="I409" i="4" s="1"/>
  <c r="P412" i="1"/>
  <c r="F412" i="1" s="1"/>
  <c r="C412" i="4" s="1"/>
  <c r="V413" i="1"/>
  <c r="H411" i="4"/>
  <c r="J411" i="4" a="1"/>
  <c r="J411" i="4" s="1"/>
  <c r="Y414" i="1"/>
  <c r="Q414" i="1" s="1"/>
  <c r="AA414" i="1"/>
  <c r="N413" i="1"/>
  <c r="H414" i="1"/>
  <c r="X415" i="1" s="1"/>
  <c r="K413" i="1"/>
  <c r="I414" i="1"/>
  <c r="Z415" i="1" s="1"/>
  <c r="L413" i="1"/>
  <c r="S427" i="1" l="1"/>
  <c r="E427" i="4"/>
  <c r="F427" i="4"/>
  <c r="O415" i="1"/>
  <c r="AA415" i="1"/>
  <c r="R415" i="1" s="1"/>
  <c r="P413" i="1"/>
  <c r="F413" i="1" s="1"/>
  <c r="C413" i="4" s="1"/>
  <c r="V414" i="1"/>
  <c r="H412" i="4"/>
  <c r="J412" i="4" a="1"/>
  <c r="J412" i="4" s="1"/>
  <c r="G410" i="4"/>
  <c r="I410" i="4" a="1"/>
  <c r="I410" i="4" s="1"/>
  <c r="M412" i="1"/>
  <c r="E411" i="1"/>
  <c r="B411" i="4" s="1"/>
  <c r="R414" i="1"/>
  <c r="N414" i="1"/>
  <c r="Y415" i="1"/>
  <c r="I415" i="1"/>
  <c r="Z416" i="1" s="1"/>
  <c r="L414" i="1"/>
  <c r="H415" i="1"/>
  <c r="X416" i="1" s="1"/>
  <c r="K414" i="1"/>
  <c r="S428" i="1" l="1"/>
  <c r="E428" i="4"/>
  <c r="F428" i="4"/>
  <c r="Y416" i="1"/>
  <c r="Q416" i="1" s="1"/>
  <c r="G411" i="4"/>
  <c r="I411" i="4" a="1"/>
  <c r="I411" i="4" s="1"/>
  <c r="P414" i="1"/>
  <c r="F414" i="1" s="1"/>
  <c r="C414" i="4" s="1"/>
  <c r="V415" i="1"/>
  <c r="M413" i="1"/>
  <c r="E412" i="1"/>
  <c r="B412" i="4" s="1"/>
  <c r="H413" i="4"/>
  <c r="J413" i="4" a="1"/>
  <c r="J413" i="4" s="1"/>
  <c r="O416" i="1"/>
  <c r="AA416" i="1"/>
  <c r="N415" i="1"/>
  <c r="Q415" i="1"/>
  <c r="H416" i="1"/>
  <c r="X417" i="1" s="1"/>
  <c r="K415" i="1"/>
  <c r="I416" i="1"/>
  <c r="Z417" i="1" s="1"/>
  <c r="L415" i="1"/>
  <c r="S429" i="1" l="1"/>
  <c r="F429" i="4"/>
  <c r="E429" i="4"/>
  <c r="AA417" i="1"/>
  <c r="R417" i="1" s="1"/>
  <c r="H414" i="4"/>
  <c r="J414" i="4" a="1"/>
  <c r="J414" i="4" s="1"/>
  <c r="M414" i="1"/>
  <c r="E413" i="1"/>
  <c r="B413" i="4" s="1"/>
  <c r="P415" i="1"/>
  <c r="F415" i="1" s="1"/>
  <c r="C415" i="4" s="1"/>
  <c r="V416" i="1"/>
  <c r="G412" i="4"/>
  <c r="I412" i="4" a="1"/>
  <c r="I412" i="4" s="1"/>
  <c r="O417" i="1"/>
  <c r="R416" i="1"/>
  <c r="Y417" i="1"/>
  <c r="Q417" i="1" s="1"/>
  <c r="N416" i="1"/>
  <c r="I417" i="1"/>
  <c r="Z418" i="1" s="1"/>
  <c r="L416" i="1"/>
  <c r="H417" i="1"/>
  <c r="X418" i="1" s="1"/>
  <c r="K416" i="1"/>
  <c r="S430" i="1" l="1"/>
  <c r="E430" i="4"/>
  <c r="F430" i="4"/>
  <c r="H415" i="4"/>
  <c r="J415" i="4" a="1"/>
  <c r="J415" i="4" s="1"/>
  <c r="P416" i="1"/>
  <c r="F416" i="1" s="1"/>
  <c r="C416" i="4" s="1"/>
  <c r="V417" i="1"/>
  <c r="G413" i="4"/>
  <c r="I413" i="4" a="1"/>
  <c r="I413" i="4" s="1"/>
  <c r="M415" i="1"/>
  <c r="E414" i="1"/>
  <c r="B414" i="4" s="1"/>
  <c r="AA418" i="1"/>
  <c r="R418" i="1" s="1"/>
  <c r="O418" i="1"/>
  <c r="N417" i="1"/>
  <c r="Y418" i="1"/>
  <c r="Y419" i="1" s="1"/>
  <c r="H418" i="1"/>
  <c r="X419" i="1" s="1"/>
  <c r="K417" i="1"/>
  <c r="I418" i="1"/>
  <c r="Z419" i="1" s="1"/>
  <c r="L417" i="1"/>
  <c r="S431" i="1" l="1"/>
  <c r="E431" i="4"/>
  <c r="F431" i="4"/>
  <c r="O419" i="1"/>
  <c r="H416" i="4"/>
  <c r="J416" i="4" a="1"/>
  <c r="J416" i="4" s="1"/>
  <c r="M416" i="1"/>
  <c r="E415" i="1"/>
  <c r="B415" i="4" s="1"/>
  <c r="P417" i="1"/>
  <c r="F417" i="1" s="1"/>
  <c r="C417" i="4" s="1"/>
  <c r="V418" i="1"/>
  <c r="G414" i="4"/>
  <c r="I414" i="4" a="1"/>
  <c r="I414" i="4" s="1"/>
  <c r="AA419" i="1"/>
  <c r="R419" i="1" s="1"/>
  <c r="Q418" i="1"/>
  <c r="Q419" i="1"/>
  <c r="N418" i="1"/>
  <c r="I419" i="1"/>
  <c r="L418" i="1"/>
  <c r="H419" i="1"/>
  <c r="X420" i="1" s="1"/>
  <c r="K418" i="1"/>
  <c r="S432" i="1" l="1"/>
  <c r="E432" i="4"/>
  <c r="F432" i="4"/>
  <c r="P418" i="1"/>
  <c r="F418" i="1" s="1"/>
  <c r="C418" i="4" s="1"/>
  <c r="V419" i="1"/>
  <c r="H417" i="4"/>
  <c r="J417" i="4" a="1"/>
  <c r="J417" i="4" s="1"/>
  <c r="I415" i="4" a="1"/>
  <c r="I415" i="4" s="1"/>
  <c r="G415" i="4"/>
  <c r="M417" i="1"/>
  <c r="E416" i="1"/>
  <c r="B416" i="4" s="1"/>
  <c r="L419" i="1"/>
  <c r="I420" i="1"/>
  <c r="Z420" i="1"/>
  <c r="AA420" i="1"/>
  <c r="AA421" i="1" s="1"/>
  <c r="O420" i="1"/>
  <c r="N419" i="1"/>
  <c r="Y420" i="1"/>
  <c r="K419" i="1"/>
  <c r="H420" i="1"/>
  <c r="X421" i="1" s="1"/>
  <c r="O421" i="1" l="1"/>
  <c r="S433" i="1"/>
  <c r="F433" i="4"/>
  <c r="E433" i="4"/>
  <c r="I416" i="4" a="1"/>
  <c r="I416" i="4" s="1"/>
  <c r="G416" i="4"/>
  <c r="M418" i="1"/>
  <c r="E417" i="1"/>
  <c r="B417" i="4" s="1"/>
  <c r="P419" i="1"/>
  <c r="F419" i="1" s="1"/>
  <c r="C419" i="4" s="1"/>
  <c r="V420" i="1"/>
  <c r="Y421" i="1"/>
  <c r="Q421" i="1" s="1"/>
  <c r="H418" i="4"/>
  <c r="J418" i="4" a="1"/>
  <c r="J418" i="4" s="1"/>
  <c r="I421" i="1"/>
  <c r="L420" i="1"/>
  <c r="Z421" i="1"/>
  <c r="R421" i="1" s="1"/>
  <c r="R420" i="1"/>
  <c r="N420" i="1"/>
  <c r="Q420" i="1"/>
  <c r="K420" i="1"/>
  <c r="H421" i="1"/>
  <c r="X422" i="1" s="1"/>
  <c r="S434" i="1" l="1"/>
  <c r="E434" i="4"/>
  <c r="F434" i="4"/>
  <c r="P420" i="1"/>
  <c r="V421" i="1"/>
  <c r="H419" i="4"/>
  <c r="J419" i="4" a="1"/>
  <c r="J419" i="4" s="1"/>
  <c r="G417" i="4"/>
  <c r="I417" i="4" a="1"/>
  <c r="I417" i="4" s="1"/>
  <c r="M419" i="1"/>
  <c r="E418" i="1"/>
  <c r="B418" i="4" s="1"/>
  <c r="I422" i="1"/>
  <c r="L421" i="1"/>
  <c r="Z422" i="1"/>
  <c r="O422" i="1"/>
  <c r="F420" i="1"/>
  <c r="C420" i="4" s="1"/>
  <c r="AA422" i="1"/>
  <c r="N421" i="1"/>
  <c r="Y422" i="1"/>
  <c r="H422" i="1"/>
  <c r="X423" i="1" s="1"/>
  <c r="K421" i="1"/>
  <c r="Y423" i="1" l="1"/>
  <c r="O423" i="1"/>
  <c r="AA423" i="1"/>
  <c r="S435" i="1"/>
  <c r="E435" i="4"/>
  <c r="F435" i="4"/>
  <c r="G418" i="4"/>
  <c r="I418" i="4" a="1"/>
  <c r="I418" i="4" s="1"/>
  <c r="M420" i="1"/>
  <c r="E419" i="1"/>
  <c r="B419" i="4" s="1"/>
  <c r="H420" i="4"/>
  <c r="J420" i="4" a="1"/>
  <c r="J420" i="4" s="1"/>
  <c r="P421" i="1"/>
  <c r="F421" i="1" s="1"/>
  <c r="C421" i="4" s="1"/>
  <c r="V422" i="1"/>
  <c r="L422" i="1"/>
  <c r="I423" i="1"/>
  <c r="O424" i="1" s="1"/>
  <c r="Z423" i="1"/>
  <c r="R422" i="1"/>
  <c r="Q423" i="1"/>
  <c r="N422" i="1"/>
  <c r="Q422" i="1"/>
  <c r="H423" i="1"/>
  <c r="X424" i="1" s="1"/>
  <c r="K422" i="1"/>
  <c r="R423" i="1" l="1"/>
  <c r="S436" i="1"/>
  <c r="E436" i="4"/>
  <c r="F436" i="4"/>
  <c r="H421" i="4"/>
  <c r="J421" i="4" a="1"/>
  <c r="J421" i="4" s="1"/>
  <c r="G419" i="4"/>
  <c r="I419" i="4" a="1"/>
  <c r="I419" i="4" s="1"/>
  <c r="M421" i="1"/>
  <c r="E420" i="1"/>
  <c r="B420" i="4" s="1"/>
  <c r="P422" i="1"/>
  <c r="F422" i="1" s="1"/>
  <c r="C422" i="4" s="1"/>
  <c r="V423" i="1"/>
  <c r="L423" i="1"/>
  <c r="I424" i="1"/>
  <c r="Z424" i="1"/>
  <c r="AA424" i="1"/>
  <c r="AA425" i="1" s="1"/>
  <c r="N423" i="1"/>
  <c r="Y424" i="1"/>
  <c r="H424" i="1"/>
  <c r="X425" i="1" s="1"/>
  <c r="K423" i="1"/>
  <c r="Y425" i="1" l="1"/>
  <c r="S437" i="1"/>
  <c r="F437" i="4"/>
  <c r="E437" i="4"/>
  <c r="H422" i="4"/>
  <c r="J422" i="4" a="1"/>
  <c r="J422" i="4" s="1"/>
  <c r="P423" i="1"/>
  <c r="F423" i="1" s="1"/>
  <c r="C423" i="4" s="1"/>
  <c r="V424" i="1"/>
  <c r="G420" i="4"/>
  <c r="I420" i="4" a="1"/>
  <c r="I420" i="4" s="1"/>
  <c r="M422" i="1"/>
  <c r="E421" i="1"/>
  <c r="B421" i="4" s="1"/>
  <c r="Q425" i="1"/>
  <c r="I425" i="1"/>
  <c r="L424" i="1"/>
  <c r="Z425" i="1"/>
  <c r="R425" i="1" s="1"/>
  <c r="R424" i="1"/>
  <c r="O425" i="1"/>
  <c r="N424" i="1"/>
  <c r="Q424" i="1"/>
  <c r="K424" i="1"/>
  <c r="H425" i="1"/>
  <c r="X426" i="1" s="1"/>
  <c r="O426" i="1" l="1"/>
  <c r="S438" i="1"/>
  <c r="E438" i="4"/>
  <c r="F438" i="4"/>
  <c r="G421" i="4"/>
  <c r="I421" i="4" a="1"/>
  <c r="I421" i="4" s="1"/>
  <c r="M423" i="1"/>
  <c r="E422" i="1"/>
  <c r="B422" i="4" s="1"/>
  <c r="P424" i="1"/>
  <c r="F424" i="1" s="1"/>
  <c r="C424" i="4" s="1"/>
  <c r="V425" i="1"/>
  <c r="J423" i="4" a="1"/>
  <c r="J423" i="4" s="1"/>
  <c r="H423" i="4"/>
  <c r="I426" i="1"/>
  <c r="L425" i="1"/>
  <c r="Z426" i="1"/>
  <c r="AA426" i="1"/>
  <c r="AA427" i="1" s="1"/>
  <c r="Y426" i="1"/>
  <c r="N425" i="1"/>
  <c r="H426" i="1"/>
  <c r="X427" i="1" s="1"/>
  <c r="K425" i="1"/>
  <c r="S439" i="1" l="1"/>
  <c r="E439" i="4"/>
  <c r="F439" i="4"/>
  <c r="Y427" i="1"/>
  <c r="Q427" i="1" s="1"/>
  <c r="P425" i="1"/>
  <c r="F425" i="1" s="1"/>
  <c r="C425" i="4" s="1"/>
  <c r="V426" i="1"/>
  <c r="G422" i="4"/>
  <c r="I422" i="4" a="1"/>
  <c r="I422" i="4" s="1"/>
  <c r="M424" i="1"/>
  <c r="E423" i="1"/>
  <c r="B423" i="4" s="1"/>
  <c r="H424" i="4"/>
  <c r="J424" i="4" a="1"/>
  <c r="J424" i="4" s="1"/>
  <c r="R426" i="1"/>
  <c r="L426" i="1"/>
  <c r="I427" i="1"/>
  <c r="Z427" i="1"/>
  <c r="R427" i="1" s="1"/>
  <c r="O427" i="1"/>
  <c r="N426" i="1"/>
  <c r="Q426" i="1"/>
  <c r="H427" i="1"/>
  <c r="X428" i="1" s="1"/>
  <c r="K426" i="1"/>
  <c r="S440" i="1" l="1"/>
  <c r="E440" i="4"/>
  <c r="F440" i="4"/>
  <c r="G423" i="4"/>
  <c r="I423" i="4" a="1"/>
  <c r="I423" i="4" s="1"/>
  <c r="M425" i="1"/>
  <c r="E424" i="1"/>
  <c r="B424" i="4" s="1"/>
  <c r="P426" i="1"/>
  <c r="F426" i="1" s="1"/>
  <c r="C426" i="4" s="1"/>
  <c r="V427" i="1"/>
  <c r="H425" i="4"/>
  <c r="J425" i="4" a="1"/>
  <c r="J425" i="4" s="1"/>
  <c r="I428" i="1"/>
  <c r="L427" i="1"/>
  <c r="Z428" i="1"/>
  <c r="O428" i="1"/>
  <c r="AA428" i="1"/>
  <c r="AA429" i="1" s="1"/>
  <c r="N427" i="1"/>
  <c r="Y428" i="1"/>
  <c r="H428" i="1"/>
  <c r="X429" i="1" s="1"/>
  <c r="K427" i="1"/>
  <c r="O429" i="1" l="1"/>
  <c r="Y429" i="1"/>
  <c r="S441" i="1"/>
  <c r="F441" i="4"/>
  <c r="E441" i="4"/>
  <c r="P427" i="1"/>
  <c r="F427" i="1" s="1"/>
  <c r="C427" i="4" s="1"/>
  <c r="V428" i="1"/>
  <c r="G424" i="4"/>
  <c r="I424" i="4" a="1"/>
  <c r="I424" i="4" s="1"/>
  <c r="H426" i="4"/>
  <c r="J426" i="4" a="1"/>
  <c r="J426" i="4" s="1"/>
  <c r="M426" i="1"/>
  <c r="E425" i="1"/>
  <c r="B425" i="4" s="1"/>
  <c r="I429" i="1"/>
  <c r="L428" i="1"/>
  <c r="Z429" i="1"/>
  <c r="R429" i="1" s="1"/>
  <c r="R428" i="1"/>
  <c r="Q429" i="1"/>
  <c r="N428" i="1"/>
  <c r="Q428" i="1"/>
  <c r="K428" i="1"/>
  <c r="H429" i="1"/>
  <c r="X430" i="1" s="1"/>
  <c r="S442" i="1" l="1"/>
  <c r="E442" i="4"/>
  <c r="F442" i="4"/>
  <c r="M427" i="1"/>
  <c r="E426" i="1"/>
  <c r="B426" i="4" s="1"/>
  <c r="P428" i="1"/>
  <c r="F428" i="1" s="1"/>
  <c r="C428" i="4" s="1"/>
  <c r="V429" i="1"/>
  <c r="G425" i="4"/>
  <c r="I425" i="4" a="1"/>
  <c r="I425" i="4" s="1"/>
  <c r="H427" i="4"/>
  <c r="J427" i="4" a="1"/>
  <c r="J427" i="4" s="1"/>
  <c r="I430" i="1"/>
  <c r="L429" i="1"/>
  <c r="Z430" i="1"/>
  <c r="AA430" i="1"/>
  <c r="AA431" i="1" s="1"/>
  <c r="O430" i="1"/>
  <c r="Y430" i="1"/>
  <c r="N429" i="1"/>
  <c r="H430" i="1"/>
  <c r="X431" i="1" s="1"/>
  <c r="K429" i="1"/>
  <c r="Y431" i="1" l="1"/>
  <c r="O431" i="1"/>
  <c r="S443" i="1"/>
  <c r="E443" i="4"/>
  <c r="F443" i="4"/>
  <c r="H428" i="4"/>
  <c r="J428" i="4" a="1"/>
  <c r="J428" i="4" s="1"/>
  <c r="P429" i="1"/>
  <c r="F429" i="1" s="1"/>
  <c r="C429" i="4" s="1"/>
  <c r="V430" i="1"/>
  <c r="G426" i="4"/>
  <c r="I426" i="4" a="1"/>
  <c r="I426" i="4" s="1"/>
  <c r="M428" i="1"/>
  <c r="E427" i="1"/>
  <c r="B427" i="4" s="1"/>
  <c r="R430" i="1"/>
  <c r="L430" i="1"/>
  <c r="I431" i="1"/>
  <c r="Z431" i="1"/>
  <c r="R431" i="1" s="1"/>
  <c r="Q431" i="1"/>
  <c r="N430" i="1"/>
  <c r="Q430" i="1"/>
  <c r="H431" i="1"/>
  <c r="X432" i="1" s="1"/>
  <c r="K430" i="1"/>
  <c r="S444" i="1" l="1"/>
  <c r="E444" i="4"/>
  <c r="F444" i="4"/>
  <c r="M429" i="1"/>
  <c r="E428" i="1"/>
  <c r="B428" i="4" s="1"/>
  <c r="G427" i="4"/>
  <c r="I427" i="4" a="1"/>
  <c r="I427" i="4" s="1"/>
  <c r="P430" i="1"/>
  <c r="F430" i="1" s="1"/>
  <c r="C430" i="4" s="1"/>
  <c r="V431" i="1"/>
  <c r="H429" i="4"/>
  <c r="J429" i="4" a="1"/>
  <c r="J429" i="4" s="1"/>
  <c r="I432" i="1"/>
  <c r="L431" i="1"/>
  <c r="Z432" i="1"/>
  <c r="AA432" i="1"/>
  <c r="AA433" i="1" s="1"/>
  <c r="O432" i="1"/>
  <c r="O433" i="1" s="1"/>
  <c r="N431" i="1"/>
  <c r="Y432" i="1"/>
  <c r="H432" i="1"/>
  <c r="X433" i="1" s="1"/>
  <c r="K431" i="1"/>
  <c r="Y433" i="1" l="1"/>
  <c r="S445" i="1"/>
  <c r="F445" i="4"/>
  <c r="E445" i="4"/>
  <c r="P431" i="1"/>
  <c r="F431" i="1" s="1"/>
  <c r="C431" i="4" s="1"/>
  <c r="V432" i="1"/>
  <c r="H430" i="4"/>
  <c r="J430" i="4" a="1"/>
  <c r="J430" i="4" s="1"/>
  <c r="R432" i="1"/>
  <c r="G428" i="4"/>
  <c r="I428" i="4" a="1"/>
  <c r="I428" i="4" s="1"/>
  <c r="M430" i="1"/>
  <c r="E429" i="1"/>
  <c r="B429" i="4" s="1"/>
  <c r="I433" i="1"/>
  <c r="AA434" i="1" s="1"/>
  <c r="L432" i="1"/>
  <c r="Z433" i="1"/>
  <c r="R433" i="1" s="1"/>
  <c r="Q433" i="1"/>
  <c r="N432" i="1"/>
  <c r="Q432" i="1"/>
  <c r="K432" i="1"/>
  <c r="H433" i="1"/>
  <c r="X434" i="1" s="1"/>
  <c r="S446" i="1" l="1"/>
  <c r="E446" i="4"/>
  <c r="F446" i="4"/>
  <c r="M431" i="1"/>
  <c r="E430" i="1"/>
  <c r="B430" i="4" s="1"/>
  <c r="P432" i="1"/>
  <c r="F432" i="1" s="1"/>
  <c r="C432" i="4" s="1"/>
  <c r="V433" i="1"/>
  <c r="G429" i="4"/>
  <c r="I429" i="4" a="1"/>
  <c r="I429" i="4" s="1"/>
  <c r="H431" i="4"/>
  <c r="J431" i="4" a="1"/>
  <c r="J431" i="4" s="1"/>
  <c r="I434" i="1"/>
  <c r="L433" i="1"/>
  <c r="Z434" i="1"/>
  <c r="R434" i="1" s="1"/>
  <c r="O434" i="1"/>
  <c r="O435" i="1" s="1"/>
  <c r="N433" i="1"/>
  <c r="Y434" i="1"/>
  <c r="Y435" i="1" s="1"/>
  <c r="H434" i="1"/>
  <c r="X435" i="1" s="1"/>
  <c r="K433" i="1"/>
  <c r="S447" i="1" l="1"/>
  <c r="E447" i="4"/>
  <c r="F447" i="4"/>
  <c r="H432" i="4"/>
  <c r="J432" i="4" a="1"/>
  <c r="J432" i="4" s="1"/>
  <c r="P433" i="1"/>
  <c r="F433" i="1" s="1"/>
  <c r="C433" i="4" s="1"/>
  <c r="V434" i="1"/>
  <c r="G430" i="4"/>
  <c r="I430" i="4" a="1"/>
  <c r="I430" i="4" s="1"/>
  <c r="M432" i="1"/>
  <c r="E431" i="1"/>
  <c r="B431" i="4" s="1"/>
  <c r="L434" i="1"/>
  <c r="I435" i="1"/>
  <c r="O436" i="1" s="1"/>
  <c r="Z435" i="1"/>
  <c r="AA435" i="1"/>
  <c r="Q435" i="1"/>
  <c r="N434" i="1"/>
  <c r="Q434" i="1"/>
  <c r="H435" i="1"/>
  <c r="X436" i="1" s="1"/>
  <c r="K434" i="1"/>
  <c r="AA436" i="1" l="1"/>
  <c r="S448" i="1"/>
  <c r="E448" i="4"/>
  <c r="F448" i="4"/>
  <c r="M433" i="1"/>
  <c r="E432" i="1"/>
  <c r="B432" i="4" s="1"/>
  <c r="P434" i="1"/>
  <c r="F434" i="1" s="1"/>
  <c r="C434" i="4" s="1"/>
  <c r="V435" i="1"/>
  <c r="H433" i="4"/>
  <c r="J433" i="4" a="1"/>
  <c r="J433" i="4" s="1"/>
  <c r="G431" i="4"/>
  <c r="I431" i="4" a="1"/>
  <c r="I431" i="4" s="1"/>
  <c r="I436" i="1"/>
  <c r="L435" i="1"/>
  <c r="Z436" i="1"/>
  <c r="R436" i="1" s="1"/>
  <c r="R435" i="1"/>
  <c r="N435" i="1"/>
  <c r="Y436" i="1"/>
  <c r="H436" i="1"/>
  <c r="X437" i="1" s="1"/>
  <c r="K435" i="1"/>
  <c r="S449" i="1" l="1"/>
  <c r="F449" i="4"/>
  <c r="E449" i="4"/>
  <c r="Y437" i="1"/>
  <c r="Q437" i="1" s="1"/>
  <c r="P435" i="1"/>
  <c r="V436" i="1"/>
  <c r="F435" i="1"/>
  <c r="C435" i="4" s="1"/>
  <c r="G432" i="4"/>
  <c r="I432" i="4" a="1"/>
  <c r="I432" i="4" s="1"/>
  <c r="H434" i="4"/>
  <c r="J434" i="4" a="1"/>
  <c r="J434" i="4" s="1"/>
  <c r="M434" i="1"/>
  <c r="E433" i="1"/>
  <c r="B433" i="4" s="1"/>
  <c r="I437" i="1"/>
  <c r="L436" i="1"/>
  <c r="Z437" i="1"/>
  <c r="AA437" i="1"/>
  <c r="O437" i="1"/>
  <c r="Q436" i="1"/>
  <c r="N436" i="1"/>
  <c r="K436" i="1"/>
  <c r="H437" i="1"/>
  <c r="X438" i="1" s="1"/>
  <c r="O438" i="1" l="1"/>
  <c r="AA438" i="1"/>
  <c r="S450" i="1"/>
  <c r="E450" i="4"/>
  <c r="F450" i="4"/>
  <c r="M435" i="1"/>
  <c r="E434" i="1"/>
  <c r="B434" i="4" s="1"/>
  <c r="R437" i="1"/>
  <c r="H435" i="4"/>
  <c r="J435" i="4" a="1"/>
  <c r="J435" i="4" s="1"/>
  <c r="P436" i="1"/>
  <c r="F436" i="1" s="1"/>
  <c r="C436" i="4" s="1"/>
  <c r="V437" i="1"/>
  <c r="G433" i="4"/>
  <c r="I433" i="4" a="1"/>
  <c r="I433" i="4" s="1"/>
  <c r="I438" i="1"/>
  <c r="O439" i="1" s="1"/>
  <c r="L437" i="1"/>
  <c r="Z438" i="1"/>
  <c r="N437" i="1"/>
  <c r="Y438" i="1"/>
  <c r="Y439" i="1" s="1"/>
  <c r="H438" i="1"/>
  <c r="X439" i="1" s="1"/>
  <c r="K437" i="1"/>
  <c r="R438" i="1" l="1"/>
  <c r="S451" i="1"/>
  <c r="E451" i="4"/>
  <c r="F451" i="4"/>
  <c r="H436" i="4"/>
  <c r="J436" i="4" a="1"/>
  <c r="J436" i="4" s="1"/>
  <c r="P437" i="1"/>
  <c r="F437" i="1" s="1"/>
  <c r="C437" i="4" s="1"/>
  <c r="V438" i="1"/>
  <c r="I434" i="4" a="1"/>
  <c r="I434" i="4" s="1"/>
  <c r="G434" i="4"/>
  <c r="M436" i="1"/>
  <c r="E435" i="1"/>
  <c r="B435" i="4" s="1"/>
  <c r="L438" i="1"/>
  <c r="I439" i="1"/>
  <c r="Z439" i="1"/>
  <c r="AA439" i="1"/>
  <c r="AA440" i="1" s="1"/>
  <c r="Q439" i="1"/>
  <c r="Q438" i="1"/>
  <c r="N438" i="1"/>
  <c r="H439" i="1"/>
  <c r="X440" i="1" s="1"/>
  <c r="K438" i="1"/>
  <c r="S452" i="1" l="1"/>
  <c r="E452" i="4"/>
  <c r="F452" i="4"/>
  <c r="R439" i="1"/>
  <c r="M437" i="1"/>
  <c r="E436" i="1"/>
  <c r="B436" i="4" s="1"/>
  <c r="G435" i="4"/>
  <c r="I435" i="4" a="1"/>
  <c r="I435" i="4" s="1"/>
  <c r="P438" i="1"/>
  <c r="F438" i="1" s="1"/>
  <c r="C438" i="4" s="1"/>
  <c r="V439" i="1"/>
  <c r="H437" i="4"/>
  <c r="J437" i="4" a="1"/>
  <c r="J437" i="4" s="1"/>
  <c r="I440" i="1"/>
  <c r="L439" i="1"/>
  <c r="Z440" i="1"/>
  <c r="R440" i="1" s="1"/>
  <c r="O440" i="1"/>
  <c r="O441" i="1" s="1"/>
  <c r="N439" i="1"/>
  <c r="Y440" i="1"/>
  <c r="H440" i="1"/>
  <c r="X441" i="1" s="1"/>
  <c r="K439" i="1"/>
  <c r="S453" i="1" l="1"/>
  <c r="F453" i="4"/>
  <c r="E453" i="4"/>
  <c r="Y441" i="1"/>
  <c r="Q441" i="1" s="1"/>
  <c r="H438" i="4"/>
  <c r="J438" i="4" a="1"/>
  <c r="J438" i="4" s="1"/>
  <c r="P439" i="1"/>
  <c r="F439" i="1" s="1"/>
  <c r="C439" i="4" s="1"/>
  <c r="V440" i="1"/>
  <c r="G436" i="4"/>
  <c r="I436" i="4" a="1"/>
  <c r="I436" i="4" s="1"/>
  <c r="M438" i="1"/>
  <c r="E437" i="1"/>
  <c r="B437" i="4" s="1"/>
  <c r="I441" i="1"/>
  <c r="L440" i="1"/>
  <c r="Z441" i="1"/>
  <c r="AA441" i="1"/>
  <c r="AA442" i="1" s="1"/>
  <c r="Q440" i="1"/>
  <c r="N440" i="1"/>
  <c r="K440" i="1"/>
  <c r="H441" i="1"/>
  <c r="X442" i="1" s="1"/>
  <c r="S454" i="1" l="1"/>
  <c r="E454" i="4"/>
  <c r="F454" i="4"/>
  <c r="M439" i="1"/>
  <c r="E438" i="1"/>
  <c r="B438" i="4" s="1"/>
  <c r="P440" i="1"/>
  <c r="F440" i="1" s="1"/>
  <c r="C440" i="4" s="1"/>
  <c r="V441" i="1"/>
  <c r="H439" i="4"/>
  <c r="J439" i="4" a="1"/>
  <c r="J439" i="4" s="1"/>
  <c r="G437" i="4"/>
  <c r="I437" i="4" a="1"/>
  <c r="I437" i="4" s="1"/>
  <c r="R441" i="1"/>
  <c r="I442" i="1"/>
  <c r="L441" i="1"/>
  <c r="Z442" i="1"/>
  <c r="R442" i="1" s="1"/>
  <c r="AA443" i="1"/>
  <c r="O442" i="1"/>
  <c r="N441" i="1"/>
  <c r="Y442" i="1"/>
  <c r="Y443" i="1" s="1"/>
  <c r="H442" i="1"/>
  <c r="X443" i="1" s="1"/>
  <c r="K441" i="1"/>
  <c r="O443" i="1" l="1"/>
  <c r="S455" i="1"/>
  <c r="E455" i="4"/>
  <c r="F455" i="4"/>
  <c r="H440" i="4"/>
  <c r="J440" i="4" a="1"/>
  <c r="J440" i="4" s="1"/>
  <c r="P441" i="1"/>
  <c r="F441" i="1" s="1"/>
  <c r="C441" i="4" s="1"/>
  <c r="V442" i="1"/>
  <c r="I438" i="4" a="1"/>
  <c r="I438" i="4" s="1"/>
  <c r="G438" i="4"/>
  <c r="M440" i="1"/>
  <c r="E439" i="1"/>
  <c r="B439" i="4" s="1"/>
  <c r="L442" i="1"/>
  <c r="I443" i="1"/>
  <c r="Z443" i="1"/>
  <c r="R443" i="1" s="1"/>
  <c r="Q443" i="1"/>
  <c r="N442" i="1"/>
  <c r="Q442" i="1"/>
  <c r="H443" i="1"/>
  <c r="X444" i="1" s="1"/>
  <c r="K442" i="1"/>
  <c r="S456" i="1" l="1"/>
  <c r="E456" i="4"/>
  <c r="F456" i="4"/>
  <c r="H441" i="4"/>
  <c r="J441" i="4" a="1"/>
  <c r="J441" i="4" s="1"/>
  <c r="P442" i="1"/>
  <c r="F442" i="1" s="1"/>
  <c r="C442" i="4" s="1"/>
  <c r="V443" i="1"/>
  <c r="M441" i="1"/>
  <c r="E440" i="1"/>
  <c r="B440" i="4" s="1"/>
  <c r="G439" i="4"/>
  <c r="I439" i="4" a="1"/>
  <c r="I439" i="4" s="1"/>
  <c r="I444" i="1"/>
  <c r="L443" i="1"/>
  <c r="Z444" i="1"/>
  <c r="AA444" i="1"/>
  <c r="AA445" i="1" s="1"/>
  <c r="O444" i="1"/>
  <c r="N443" i="1"/>
  <c r="Y444" i="1"/>
  <c r="Y445" i="1" s="1"/>
  <c r="H444" i="1"/>
  <c r="X445" i="1" s="1"/>
  <c r="K443" i="1"/>
  <c r="O445" i="1" l="1"/>
  <c r="S457" i="1"/>
  <c r="F457" i="4"/>
  <c r="E457" i="4"/>
  <c r="J442" i="4" a="1"/>
  <c r="J442" i="4" s="1"/>
  <c r="H442" i="4"/>
  <c r="G440" i="4"/>
  <c r="I440" i="4" a="1"/>
  <c r="I440" i="4" s="1"/>
  <c r="M442" i="1"/>
  <c r="E441" i="1"/>
  <c r="B441" i="4" s="1"/>
  <c r="P443" i="1"/>
  <c r="F443" i="1" s="1"/>
  <c r="C443" i="4" s="1"/>
  <c r="V444" i="1"/>
  <c r="I445" i="1"/>
  <c r="L444" i="1"/>
  <c r="Z445" i="1"/>
  <c r="R445" i="1" s="1"/>
  <c r="R444" i="1"/>
  <c r="Q445" i="1"/>
  <c r="Q444" i="1"/>
  <c r="N444" i="1"/>
  <c r="K444" i="1"/>
  <c r="H445" i="1"/>
  <c r="X446" i="1" s="1"/>
  <c r="S458" i="1" l="1"/>
  <c r="E458" i="4"/>
  <c r="F458" i="4"/>
  <c r="P444" i="1"/>
  <c r="V445" i="1"/>
  <c r="F444" i="1"/>
  <c r="C444" i="4" s="1"/>
  <c r="M443" i="1"/>
  <c r="E442" i="1"/>
  <c r="B442" i="4" s="1"/>
  <c r="H443" i="4"/>
  <c r="J443" i="4" a="1"/>
  <c r="J443" i="4" s="1"/>
  <c r="G441" i="4"/>
  <c r="I441" i="4" a="1"/>
  <c r="I441" i="4" s="1"/>
  <c r="I446" i="1"/>
  <c r="L445" i="1"/>
  <c r="Z446" i="1"/>
  <c r="O446" i="1"/>
  <c r="AA446" i="1"/>
  <c r="N445" i="1"/>
  <c r="Y446" i="1"/>
  <c r="H446" i="1"/>
  <c r="X447" i="1" s="1"/>
  <c r="K445" i="1"/>
  <c r="O447" i="1" l="1"/>
  <c r="Y447" i="1"/>
  <c r="AA447" i="1"/>
  <c r="S459" i="1"/>
  <c r="E459" i="4"/>
  <c r="F459" i="4"/>
  <c r="G442" i="4"/>
  <c r="I442" i="4" a="1"/>
  <c r="I442" i="4" s="1"/>
  <c r="M444" i="1"/>
  <c r="E443" i="1"/>
  <c r="B443" i="4" s="1"/>
  <c r="H444" i="4"/>
  <c r="J444" i="4" a="1"/>
  <c r="J444" i="4" s="1"/>
  <c r="P445" i="1"/>
  <c r="F445" i="1" s="1"/>
  <c r="C445" i="4" s="1"/>
  <c r="V446" i="1"/>
  <c r="L446" i="1"/>
  <c r="I447" i="1"/>
  <c r="AA448" i="1" s="1"/>
  <c r="Z447" i="1"/>
  <c r="R447" i="1" s="1"/>
  <c r="R446" i="1"/>
  <c r="Q447" i="1"/>
  <c r="N446" i="1"/>
  <c r="Q446" i="1"/>
  <c r="H447" i="1"/>
  <c r="X448" i="1" s="1"/>
  <c r="K446" i="1"/>
  <c r="S460" i="1" l="1"/>
  <c r="E460" i="4"/>
  <c r="F460" i="4"/>
  <c r="H445" i="4"/>
  <c r="J445" i="4" a="1"/>
  <c r="J445" i="4" s="1"/>
  <c r="G443" i="4"/>
  <c r="I443" i="4" a="1"/>
  <c r="I443" i="4" s="1"/>
  <c r="M445" i="1"/>
  <c r="E444" i="1"/>
  <c r="B444" i="4" s="1"/>
  <c r="P446" i="1"/>
  <c r="F446" i="1" s="1"/>
  <c r="C446" i="4" s="1"/>
  <c r="V447" i="1"/>
  <c r="I448" i="1"/>
  <c r="L447" i="1"/>
  <c r="Z448" i="1"/>
  <c r="R448" i="1" s="1"/>
  <c r="O448" i="1"/>
  <c r="N447" i="1"/>
  <c r="Y448" i="1"/>
  <c r="H448" i="1"/>
  <c r="X449" i="1" s="1"/>
  <c r="K447" i="1"/>
  <c r="O449" i="1" l="1"/>
  <c r="Y449" i="1"/>
  <c r="S461" i="1"/>
  <c r="F461" i="4"/>
  <c r="E461" i="4"/>
  <c r="H446" i="4"/>
  <c r="J446" i="4" a="1"/>
  <c r="J446" i="4" s="1"/>
  <c r="P447" i="1"/>
  <c r="F447" i="1" s="1"/>
  <c r="C447" i="4" s="1"/>
  <c r="V448" i="1"/>
  <c r="G444" i="4"/>
  <c r="I444" i="4" a="1"/>
  <c r="I444" i="4" s="1"/>
  <c r="M446" i="1"/>
  <c r="E445" i="1"/>
  <c r="B445" i="4" s="1"/>
  <c r="I449" i="1"/>
  <c r="O450" i="1" s="1"/>
  <c r="L448" i="1"/>
  <c r="Z449" i="1"/>
  <c r="AA449" i="1"/>
  <c r="Q449" i="1"/>
  <c r="N448" i="1"/>
  <c r="Q448" i="1"/>
  <c r="K448" i="1"/>
  <c r="H449" i="1"/>
  <c r="X450" i="1" s="1"/>
  <c r="AA450" i="1" l="1"/>
  <c r="S462" i="1"/>
  <c r="E462" i="4"/>
  <c r="F462" i="4"/>
  <c r="G445" i="4"/>
  <c r="I445" i="4" a="1"/>
  <c r="I445" i="4" s="1"/>
  <c r="M447" i="1"/>
  <c r="E446" i="1"/>
  <c r="B446" i="4" s="1"/>
  <c r="P448" i="1"/>
  <c r="F448" i="1" s="1"/>
  <c r="C448" i="4" s="1"/>
  <c r="V449" i="1"/>
  <c r="H447" i="4"/>
  <c r="J447" i="4" a="1"/>
  <c r="J447" i="4" s="1"/>
  <c r="R449" i="1"/>
  <c r="I450" i="1"/>
  <c r="O451" i="1" s="1"/>
  <c r="L449" i="1"/>
  <c r="Z450" i="1"/>
  <c r="R450" i="1" s="1"/>
  <c r="Y450" i="1"/>
  <c r="Q450" i="1" s="1"/>
  <c r="N449" i="1"/>
  <c r="H450" i="1"/>
  <c r="X451" i="1" s="1"/>
  <c r="K449" i="1"/>
  <c r="S463" i="1" l="1"/>
  <c r="E463" i="4"/>
  <c r="F463" i="4"/>
  <c r="H448" i="4"/>
  <c r="J448" i="4" a="1"/>
  <c r="J448" i="4" s="1"/>
  <c r="P449" i="1"/>
  <c r="F449" i="1" s="1"/>
  <c r="C449" i="4" s="1"/>
  <c r="V450" i="1"/>
  <c r="G446" i="4"/>
  <c r="I446" i="4" a="1"/>
  <c r="I446" i="4" s="1"/>
  <c r="M448" i="1"/>
  <c r="E447" i="1"/>
  <c r="B447" i="4" s="1"/>
  <c r="L450" i="1"/>
  <c r="I451" i="1"/>
  <c r="Z451" i="1"/>
  <c r="AA451" i="1"/>
  <c r="AA452" i="1" s="1"/>
  <c r="N450" i="1"/>
  <c r="Y451" i="1"/>
  <c r="H451" i="1"/>
  <c r="X452" i="1" s="1"/>
  <c r="K450" i="1"/>
  <c r="Y452" i="1" l="1"/>
  <c r="S464" i="1"/>
  <c r="E464" i="4"/>
  <c r="F464" i="4"/>
  <c r="P450" i="1"/>
  <c r="F450" i="1" s="1"/>
  <c r="C450" i="4" s="1"/>
  <c r="V451" i="1"/>
  <c r="G447" i="4"/>
  <c r="I447" i="4" a="1"/>
  <c r="I447" i="4" s="1"/>
  <c r="H449" i="4"/>
  <c r="J449" i="4" a="1"/>
  <c r="J449" i="4" s="1"/>
  <c r="R451" i="1"/>
  <c r="M449" i="1"/>
  <c r="E448" i="1"/>
  <c r="B448" i="4" s="1"/>
  <c r="I452" i="1"/>
  <c r="L451" i="1"/>
  <c r="Z452" i="1"/>
  <c r="R452" i="1" s="1"/>
  <c r="O452" i="1"/>
  <c r="Q452" i="1"/>
  <c r="N451" i="1"/>
  <c r="Q451" i="1"/>
  <c r="H452" i="1"/>
  <c r="X453" i="1" s="1"/>
  <c r="K451" i="1"/>
  <c r="S465" i="1" l="1"/>
  <c r="F465" i="4"/>
  <c r="E465" i="4"/>
  <c r="O453" i="1"/>
  <c r="M450" i="1"/>
  <c r="E449" i="1"/>
  <c r="B449" i="4" s="1"/>
  <c r="P451" i="1"/>
  <c r="F451" i="1" s="1"/>
  <c r="C451" i="4" s="1"/>
  <c r="V452" i="1"/>
  <c r="I448" i="4" a="1"/>
  <c r="I448" i="4" s="1"/>
  <c r="G448" i="4"/>
  <c r="H450" i="4"/>
  <c r="J450" i="4" a="1"/>
  <c r="J450" i="4" s="1"/>
  <c r="I453" i="1"/>
  <c r="L452" i="1"/>
  <c r="Z453" i="1"/>
  <c r="AA453" i="1"/>
  <c r="N452" i="1"/>
  <c r="Y453" i="1"/>
  <c r="K452" i="1"/>
  <c r="H453" i="1"/>
  <c r="X454" i="1" s="1"/>
  <c r="O454" i="1" l="1"/>
  <c r="AA454" i="1"/>
  <c r="S466" i="1"/>
  <c r="E466" i="4"/>
  <c r="F466" i="4"/>
  <c r="Y454" i="1"/>
  <c r="Q454" i="1" s="1"/>
  <c r="H451" i="4"/>
  <c r="J451" i="4" a="1"/>
  <c r="J451" i="4" s="1"/>
  <c r="P452" i="1"/>
  <c r="F452" i="1" s="1"/>
  <c r="C452" i="4" s="1"/>
  <c r="V453" i="1"/>
  <c r="G449" i="4"/>
  <c r="I449" i="4" a="1"/>
  <c r="I449" i="4" s="1"/>
  <c r="M451" i="1"/>
  <c r="E450" i="1"/>
  <c r="B450" i="4" s="1"/>
  <c r="R453" i="1"/>
  <c r="I454" i="1"/>
  <c r="L453" i="1"/>
  <c r="Z454" i="1"/>
  <c r="R454" i="1" s="1"/>
  <c r="N453" i="1"/>
  <c r="Q453" i="1"/>
  <c r="H454" i="1"/>
  <c r="X455" i="1" s="1"/>
  <c r="K453" i="1"/>
  <c r="S467" i="1" l="1"/>
  <c r="E467" i="4"/>
  <c r="F467" i="4"/>
  <c r="M452" i="1"/>
  <c r="E451" i="1"/>
  <c r="B451" i="4" s="1"/>
  <c r="P453" i="1"/>
  <c r="F453" i="1" s="1"/>
  <c r="C453" i="4" s="1"/>
  <c r="V454" i="1"/>
  <c r="G450" i="4"/>
  <c r="I450" i="4" a="1"/>
  <c r="I450" i="4" s="1"/>
  <c r="H452" i="4"/>
  <c r="J452" i="4" a="1"/>
  <c r="J452" i="4" s="1"/>
  <c r="L454" i="1"/>
  <c r="I455" i="1"/>
  <c r="Z455" i="1"/>
  <c r="O455" i="1"/>
  <c r="O456" i="1" s="1"/>
  <c r="AA455" i="1"/>
  <c r="AA456" i="1" s="1"/>
  <c r="N454" i="1"/>
  <c r="Y455" i="1"/>
  <c r="H455" i="1"/>
  <c r="X456" i="1" s="1"/>
  <c r="K454" i="1"/>
  <c r="Y456" i="1" l="1"/>
  <c r="S468" i="1"/>
  <c r="E468" i="4"/>
  <c r="F468" i="4"/>
  <c r="P454" i="1"/>
  <c r="F454" i="1" s="1"/>
  <c r="C454" i="4" s="1"/>
  <c r="V455" i="1"/>
  <c r="G451" i="4"/>
  <c r="I451" i="4" a="1"/>
  <c r="I451" i="4" s="1"/>
  <c r="H453" i="4"/>
  <c r="J453" i="4" a="1"/>
  <c r="J453" i="4" s="1"/>
  <c r="M453" i="1"/>
  <c r="E452" i="1"/>
  <c r="B452" i="4" s="1"/>
  <c r="I456" i="1"/>
  <c r="L455" i="1"/>
  <c r="Z456" i="1"/>
  <c r="R456" i="1" s="1"/>
  <c r="R455" i="1"/>
  <c r="Q456" i="1"/>
  <c r="N455" i="1"/>
  <c r="Q455" i="1"/>
  <c r="H456" i="1"/>
  <c r="X457" i="1" s="1"/>
  <c r="K455" i="1"/>
  <c r="S469" i="1" l="1"/>
  <c r="F469" i="4"/>
  <c r="E469" i="4"/>
  <c r="G452" i="4"/>
  <c r="I452" i="4" a="1"/>
  <c r="I452" i="4" s="1"/>
  <c r="M454" i="1"/>
  <c r="E453" i="1"/>
  <c r="B453" i="4" s="1"/>
  <c r="P455" i="1"/>
  <c r="F455" i="1" s="1"/>
  <c r="C455" i="4" s="1"/>
  <c r="V456" i="1"/>
  <c r="H454" i="4"/>
  <c r="J454" i="4" a="1"/>
  <c r="J454" i="4" s="1"/>
  <c r="I457" i="1"/>
  <c r="L456" i="1"/>
  <c r="Z457" i="1"/>
  <c r="O457" i="1"/>
  <c r="AA457" i="1"/>
  <c r="AA458" i="1" s="1"/>
  <c r="N456" i="1"/>
  <c r="Y457" i="1"/>
  <c r="K456" i="1"/>
  <c r="H457" i="1"/>
  <c r="X458" i="1" s="1"/>
  <c r="O458" i="1" l="1"/>
  <c r="S470" i="1"/>
  <c r="E470" i="4"/>
  <c r="F470" i="4"/>
  <c r="H455" i="4"/>
  <c r="J455" i="4" a="1"/>
  <c r="J455" i="4" s="1"/>
  <c r="P456" i="1"/>
  <c r="F456" i="1" s="1"/>
  <c r="C456" i="4" s="1"/>
  <c r="V457" i="1"/>
  <c r="G453" i="4"/>
  <c r="I453" i="4" a="1"/>
  <c r="I453" i="4" s="1"/>
  <c r="M455" i="1"/>
  <c r="E454" i="1"/>
  <c r="B454" i="4" s="1"/>
  <c r="Y458" i="1"/>
  <c r="Q458" i="1" s="1"/>
  <c r="R457" i="1"/>
  <c r="I458" i="1"/>
  <c r="L457" i="1"/>
  <c r="Z458" i="1"/>
  <c r="R458" i="1" s="1"/>
  <c r="N457" i="1"/>
  <c r="Q457" i="1"/>
  <c r="H458" i="1"/>
  <c r="X459" i="1" s="1"/>
  <c r="K457" i="1"/>
  <c r="S471" i="1" l="1"/>
  <c r="F471" i="4"/>
  <c r="E471" i="4"/>
  <c r="P457" i="1"/>
  <c r="F457" i="1" s="1"/>
  <c r="C457" i="4" s="1"/>
  <c r="V458" i="1"/>
  <c r="G454" i="4"/>
  <c r="I454" i="4" a="1"/>
  <c r="I454" i="4" s="1"/>
  <c r="H456" i="4"/>
  <c r="J456" i="4" a="1"/>
  <c r="J456" i="4" s="1"/>
  <c r="M456" i="1"/>
  <c r="E455" i="1"/>
  <c r="B455" i="4" s="1"/>
  <c r="L458" i="1"/>
  <c r="I459" i="1"/>
  <c r="Z459" i="1"/>
  <c r="AA459" i="1"/>
  <c r="AA460" i="1" s="1"/>
  <c r="O459" i="1"/>
  <c r="N458" i="1"/>
  <c r="Y459" i="1"/>
  <c r="H459" i="1"/>
  <c r="X460" i="1" s="1"/>
  <c r="K458" i="1"/>
  <c r="Y460" i="1" l="1"/>
  <c r="O460" i="1"/>
  <c r="S472" i="1"/>
  <c r="E472" i="4"/>
  <c r="F472" i="4"/>
  <c r="G455" i="4"/>
  <c r="I455" i="4" a="1"/>
  <c r="I455" i="4" s="1"/>
  <c r="M457" i="1"/>
  <c r="E456" i="1"/>
  <c r="B456" i="4" s="1"/>
  <c r="P458" i="1"/>
  <c r="F458" i="1" s="1"/>
  <c r="C458" i="4" s="1"/>
  <c r="V459" i="1"/>
  <c r="H457" i="4"/>
  <c r="J457" i="4" a="1"/>
  <c r="J457" i="4" s="1"/>
  <c r="I460" i="1"/>
  <c r="AA461" i="1" s="1"/>
  <c r="L459" i="1"/>
  <c r="Z460" i="1"/>
  <c r="R460" i="1" s="1"/>
  <c r="R459" i="1"/>
  <c r="Q460" i="1"/>
  <c r="N459" i="1"/>
  <c r="Q459" i="1"/>
  <c r="H460" i="1"/>
  <c r="X461" i="1" s="1"/>
  <c r="K459" i="1"/>
  <c r="S473" i="1" l="1"/>
  <c r="F473" i="4"/>
  <c r="E473" i="4"/>
  <c r="P459" i="1"/>
  <c r="V460" i="1"/>
  <c r="H458" i="4"/>
  <c r="J458" i="4" a="1"/>
  <c r="J458" i="4" s="1"/>
  <c r="G456" i="4"/>
  <c r="I456" i="4" a="1"/>
  <c r="I456" i="4" s="1"/>
  <c r="M458" i="1"/>
  <c r="E457" i="1"/>
  <c r="B457" i="4" s="1"/>
  <c r="I461" i="1"/>
  <c r="L460" i="1"/>
  <c r="Z461" i="1"/>
  <c r="R461" i="1" s="1"/>
  <c r="F459" i="1"/>
  <c r="C459" i="4" s="1"/>
  <c r="O461" i="1"/>
  <c r="N460" i="1"/>
  <c r="Y461" i="1"/>
  <c r="K460" i="1"/>
  <c r="H461" i="1"/>
  <c r="X462" i="1" s="1"/>
  <c r="O462" i="1" l="1"/>
  <c r="S474" i="1"/>
  <c r="E474" i="4"/>
  <c r="F474" i="4"/>
  <c r="M459" i="1"/>
  <c r="E458" i="1"/>
  <c r="B458" i="4" s="1"/>
  <c r="I457" i="4" a="1"/>
  <c r="I457" i="4" s="1"/>
  <c r="G457" i="4"/>
  <c r="H459" i="4"/>
  <c r="J459" i="4" a="1"/>
  <c r="J459" i="4" s="1"/>
  <c r="P460" i="1"/>
  <c r="F460" i="1" s="1"/>
  <c r="C460" i="4" s="1"/>
  <c r="V461" i="1"/>
  <c r="Y462" i="1"/>
  <c r="Q462" i="1" s="1"/>
  <c r="I462" i="1"/>
  <c r="O463" i="1" s="1"/>
  <c r="L461" i="1"/>
  <c r="Z462" i="1"/>
  <c r="AA462" i="1"/>
  <c r="N461" i="1"/>
  <c r="Q461" i="1"/>
  <c r="H462" i="1"/>
  <c r="X463" i="1" s="1"/>
  <c r="K461" i="1"/>
  <c r="S475" i="1" l="1"/>
  <c r="E475" i="4"/>
  <c r="F475" i="4"/>
  <c r="AA463" i="1"/>
  <c r="H460" i="4"/>
  <c r="J460" i="4" a="1"/>
  <c r="J460" i="4" s="1"/>
  <c r="P461" i="1"/>
  <c r="F461" i="1" s="1"/>
  <c r="C461" i="4" s="1"/>
  <c r="V462" i="1"/>
  <c r="G458" i="4"/>
  <c r="I458" i="4" a="1"/>
  <c r="I458" i="4" s="1"/>
  <c r="M460" i="1"/>
  <c r="E459" i="1"/>
  <c r="B459" i="4" s="1"/>
  <c r="R462" i="1"/>
  <c r="L462" i="1"/>
  <c r="I463" i="1"/>
  <c r="Z463" i="1"/>
  <c r="N462" i="1"/>
  <c r="Y463" i="1"/>
  <c r="H463" i="1"/>
  <c r="X464" i="1" s="1"/>
  <c r="K462" i="1"/>
  <c r="R463" i="1" l="1"/>
  <c r="S476" i="1"/>
  <c r="E476" i="4"/>
  <c r="F476" i="4"/>
  <c r="H461" i="4"/>
  <c r="J461" i="4" a="1"/>
  <c r="J461" i="4" s="1"/>
  <c r="P462" i="1"/>
  <c r="F462" i="1" s="1"/>
  <c r="C462" i="4" s="1"/>
  <c r="V463" i="1"/>
  <c r="M461" i="1"/>
  <c r="E460" i="1"/>
  <c r="B460" i="4" s="1"/>
  <c r="Y464" i="1"/>
  <c r="Q464" i="1" s="1"/>
  <c r="G459" i="4"/>
  <c r="I459" i="4" a="1"/>
  <c r="I459" i="4" s="1"/>
  <c r="L463" i="1"/>
  <c r="I464" i="1"/>
  <c r="Z464" i="1"/>
  <c r="O464" i="1"/>
  <c r="AA464" i="1"/>
  <c r="Q463" i="1"/>
  <c r="N463" i="1"/>
  <c r="H464" i="1"/>
  <c r="X465" i="1" s="1"/>
  <c r="K463" i="1"/>
  <c r="O465" i="1" l="1"/>
  <c r="AA465" i="1"/>
  <c r="S477" i="1"/>
  <c r="F477" i="4"/>
  <c r="E477" i="4"/>
  <c r="G460" i="4"/>
  <c r="I460" i="4" a="1"/>
  <c r="I460" i="4" s="1"/>
  <c r="M462" i="1"/>
  <c r="E461" i="1"/>
  <c r="B461" i="4" s="1"/>
  <c r="P463" i="1"/>
  <c r="F463" i="1" s="1"/>
  <c r="C463" i="4" s="1"/>
  <c r="V464" i="1"/>
  <c r="H462" i="4"/>
  <c r="J462" i="4" a="1"/>
  <c r="J462" i="4" s="1"/>
  <c r="R464" i="1"/>
  <c r="I465" i="1"/>
  <c r="AA466" i="1" s="1"/>
  <c r="L464" i="1"/>
  <c r="Z465" i="1"/>
  <c r="R465" i="1" s="1"/>
  <c r="N464" i="1"/>
  <c r="Y465" i="1"/>
  <c r="K464" i="1"/>
  <c r="H465" i="1"/>
  <c r="X466" i="1" s="1"/>
  <c r="S478" i="1" l="1"/>
  <c r="E478" i="4"/>
  <c r="F478" i="4"/>
  <c r="O466" i="1"/>
  <c r="H463" i="4"/>
  <c r="J463" i="4" a="1"/>
  <c r="J463" i="4" s="1"/>
  <c r="P464" i="1"/>
  <c r="F464" i="1" s="1"/>
  <c r="C464" i="4" s="1"/>
  <c r="V465" i="1"/>
  <c r="I461" i="4" a="1"/>
  <c r="I461" i="4" s="1"/>
  <c r="G461" i="4"/>
  <c r="M463" i="1"/>
  <c r="E462" i="1"/>
  <c r="B462" i="4" s="1"/>
  <c r="Y466" i="1"/>
  <c r="Q466" i="1" s="1"/>
  <c r="I466" i="1"/>
  <c r="L465" i="1"/>
  <c r="Z466" i="1"/>
  <c r="R466" i="1" s="1"/>
  <c r="N465" i="1"/>
  <c r="Q465" i="1"/>
  <c r="H466" i="1"/>
  <c r="X467" i="1" s="1"/>
  <c r="K465" i="1"/>
  <c r="S479" i="1" l="1"/>
  <c r="E479" i="4"/>
  <c r="F479" i="4"/>
  <c r="H464" i="4"/>
  <c r="J464" i="4" a="1"/>
  <c r="J464" i="4" s="1"/>
  <c r="M464" i="1"/>
  <c r="E463" i="1"/>
  <c r="B463" i="4" s="1"/>
  <c r="G462" i="4"/>
  <c r="I462" i="4" a="1"/>
  <c r="I462" i="4" s="1"/>
  <c r="P465" i="1"/>
  <c r="F465" i="1" s="1"/>
  <c r="C465" i="4" s="1"/>
  <c r="V466" i="1"/>
  <c r="L466" i="1"/>
  <c r="I467" i="1"/>
  <c r="Z467" i="1"/>
  <c r="O467" i="1"/>
  <c r="O468" i="1" s="1"/>
  <c r="AA467" i="1"/>
  <c r="AA468" i="1" s="1"/>
  <c r="Y467" i="1"/>
  <c r="N466" i="1"/>
  <c r="H467" i="1"/>
  <c r="X468" i="1" s="1"/>
  <c r="K466" i="1"/>
  <c r="S480" i="1" l="1"/>
  <c r="E480" i="4"/>
  <c r="F480" i="4"/>
  <c r="Y468" i="1"/>
  <c r="Q468" i="1" s="1"/>
  <c r="H465" i="4"/>
  <c r="J465" i="4" a="1"/>
  <c r="J465" i="4" s="1"/>
  <c r="P466" i="1"/>
  <c r="F466" i="1" s="1"/>
  <c r="C466" i="4" s="1"/>
  <c r="V467" i="1"/>
  <c r="G463" i="4"/>
  <c r="I463" i="4" a="1"/>
  <c r="I463" i="4" s="1"/>
  <c r="M465" i="1"/>
  <c r="E464" i="1"/>
  <c r="B464" i="4" s="1"/>
  <c r="I468" i="1"/>
  <c r="L467" i="1"/>
  <c r="Z468" i="1"/>
  <c r="R468" i="1" s="1"/>
  <c r="R467" i="1"/>
  <c r="N467" i="1"/>
  <c r="Q467" i="1"/>
  <c r="H468" i="1"/>
  <c r="X469" i="1" s="1"/>
  <c r="K467" i="1"/>
  <c r="S481" i="1" l="1"/>
  <c r="F481" i="4"/>
  <c r="E481" i="4"/>
  <c r="M466" i="1"/>
  <c r="E465" i="1"/>
  <c r="B465" i="4" s="1"/>
  <c r="G464" i="4"/>
  <c r="I464" i="4" a="1"/>
  <c r="I464" i="4" s="1"/>
  <c r="P467" i="1"/>
  <c r="F467" i="1" s="1"/>
  <c r="C467" i="4" s="1"/>
  <c r="V468" i="1"/>
  <c r="H466" i="4"/>
  <c r="J466" i="4" a="1"/>
  <c r="J466" i="4" s="1"/>
  <c r="I469" i="1"/>
  <c r="L468" i="1"/>
  <c r="Z469" i="1"/>
  <c r="O469" i="1"/>
  <c r="O470" i="1" s="1"/>
  <c r="AA469" i="1"/>
  <c r="AA470" i="1" s="1"/>
  <c r="N468" i="1"/>
  <c r="Y469" i="1"/>
  <c r="K468" i="1"/>
  <c r="H469" i="1"/>
  <c r="X470" i="1" s="1"/>
  <c r="Y470" i="1" l="1"/>
  <c r="S482" i="1"/>
  <c r="E482" i="4"/>
  <c r="F482" i="4"/>
  <c r="Q470" i="1"/>
  <c r="P468" i="1"/>
  <c r="F468" i="1" s="1"/>
  <c r="C468" i="4" s="1"/>
  <c r="V469" i="1"/>
  <c r="H467" i="4"/>
  <c r="J467" i="4" a="1"/>
  <c r="J467" i="4" s="1"/>
  <c r="G465" i="4"/>
  <c r="I465" i="4" a="1"/>
  <c r="I465" i="4" s="1"/>
  <c r="M467" i="1"/>
  <c r="E466" i="1"/>
  <c r="B466" i="4" s="1"/>
  <c r="R469" i="1"/>
  <c r="I470" i="1"/>
  <c r="L469" i="1"/>
  <c r="Z470" i="1"/>
  <c r="R470" i="1" s="1"/>
  <c r="N469" i="1"/>
  <c r="Q469" i="1"/>
  <c r="H470" i="1"/>
  <c r="X471" i="1" s="1"/>
  <c r="K469" i="1"/>
  <c r="S483" i="1" l="1"/>
  <c r="E483" i="4"/>
  <c r="F483" i="4"/>
  <c r="M468" i="1"/>
  <c r="E467" i="1"/>
  <c r="B467" i="4" s="1"/>
  <c r="G466" i="4"/>
  <c r="I466" i="4" a="1"/>
  <c r="I466" i="4" s="1"/>
  <c r="P469" i="1"/>
  <c r="F469" i="1" s="1"/>
  <c r="C469" i="4" s="1"/>
  <c r="V470" i="1"/>
  <c r="H468" i="4"/>
  <c r="J468" i="4" a="1"/>
  <c r="J468" i="4" s="1"/>
  <c r="L470" i="1"/>
  <c r="I471" i="1"/>
  <c r="Z471" i="1"/>
  <c r="O471" i="1"/>
  <c r="O472" i="1" s="1"/>
  <c r="AA471" i="1"/>
  <c r="AA472" i="1" s="1"/>
  <c r="Y471" i="1"/>
  <c r="N470" i="1"/>
  <c r="H471" i="1"/>
  <c r="X472" i="1" s="1"/>
  <c r="K470" i="1"/>
  <c r="S484" i="1" l="1"/>
  <c r="E484" i="4"/>
  <c r="F484" i="4"/>
  <c r="Y472" i="1"/>
  <c r="Q472" i="1" s="1"/>
  <c r="H469" i="4"/>
  <c r="J469" i="4" a="1"/>
  <c r="J469" i="4" s="1"/>
  <c r="P470" i="1"/>
  <c r="F470" i="1" s="1"/>
  <c r="C470" i="4" s="1"/>
  <c r="V471" i="1"/>
  <c r="G467" i="4"/>
  <c r="I467" i="4" a="1"/>
  <c r="I467" i="4" s="1"/>
  <c r="M469" i="1"/>
  <c r="E468" i="1"/>
  <c r="B468" i="4" s="1"/>
  <c r="R471" i="1"/>
  <c r="I472" i="1"/>
  <c r="L471" i="1"/>
  <c r="Z472" i="1"/>
  <c r="R472" i="1" s="1"/>
  <c r="N471" i="1"/>
  <c r="Q471" i="1"/>
  <c r="H472" i="1"/>
  <c r="X473" i="1" s="1"/>
  <c r="K471" i="1"/>
  <c r="S485" i="1" l="1"/>
  <c r="F485" i="4"/>
  <c r="E485" i="4"/>
  <c r="P471" i="1"/>
  <c r="F471" i="1" s="1"/>
  <c r="C471" i="4" s="1"/>
  <c r="V472" i="1"/>
  <c r="H470" i="4"/>
  <c r="J470" i="4" a="1"/>
  <c r="J470" i="4" s="1"/>
  <c r="G468" i="4"/>
  <c r="I468" i="4" a="1"/>
  <c r="I468" i="4" s="1"/>
  <c r="M470" i="1"/>
  <c r="E469" i="1"/>
  <c r="B469" i="4" s="1"/>
  <c r="I473" i="1"/>
  <c r="L472" i="1"/>
  <c r="Z473" i="1"/>
  <c r="O473" i="1"/>
  <c r="O474" i="1" s="1"/>
  <c r="AA473" i="1"/>
  <c r="AA474" i="1" s="1"/>
  <c r="N472" i="1"/>
  <c r="Y473" i="1"/>
  <c r="K472" i="1"/>
  <c r="H473" i="1"/>
  <c r="X474" i="1" s="1"/>
  <c r="Y474" i="1" l="1"/>
  <c r="S486" i="1"/>
  <c r="E486" i="4"/>
  <c r="F486" i="4"/>
  <c r="R473" i="1"/>
  <c r="H471" i="4"/>
  <c r="J471" i="4" a="1"/>
  <c r="J471" i="4" s="1"/>
  <c r="M471" i="1"/>
  <c r="E470" i="1"/>
  <c r="B470" i="4" s="1"/>
  <c r="P472" i="1"/>
  <c r="F472" i="1" s="1"/>
  <c r="C472" i="4" s="1"/>
  <c r="V473" i="1"/>
  <c r="G469" i="4"/>
  <c r="I469" i="4" a="1"/>
  <c r="I469" i="4" s="1"/>
  <c r="I474" i="1"/>
  <c r="AA475" i="1" s="1"/>
  <c r="L473" i="1"/>
  <c r="Z474" i="1"/>
  <c r="R474" i="1" s="1"/>
  <c r="Q474" i="1"/>
  <c r="N473" i="1"/>
  <c r="Q473" i="1"/>
  <c r="H474" i="1"/>
  <c r="X475" i="1" s="1"/>
  <c r="K473" i="1"/>
  <c r="S487" i="1" l="1"/>
  <c r="F487" i="4"/>
  <c r="E487" i="4"/>
  <c r="P473" i="1"/>
  <c r="F473" i="1" s="1"/>
  <c r="C473" i="4" s="1"/>
  <c r="V474" i="1"/>
  <c r="H472" i="4"/>
  <c r="J472" i="4" a="1"/>
  <c r="J472" i="4" s="1"/>
  <c r="G470" i="4"/>
  <c r="I470" i="4" a="1"/>
  <c r="I470" i="4" s="1"/>
  <c r="M472" i="1"/>
  <c r="E471" i="1"/>
  <c r="B471" i="4" s="1"/>
  <c r="L474" i="1"/>
  <c r="I475" i="1"/>
  <c r="Z475" i="1"/>
  <c r="R475" i="1" s="1"/>
  <c r="O475" i="1"/>
  <c r="O476" i="1" s="1"/>
  <c r="N474" i="1"/>
  <c r="Y475" i="1"/>
  <c r="H475" i="1"/>
  <c r="X476" i="1" s="1"/>
  <c r="K474" i="1"/>
  <c r="S488" i="1" l="1"/>
  <c r="E488" i="4"/>
  <c r="F488" i="4"/>
  <c r="G471" i="4"/>
  <c r="I471" i="4" a="1"/>
  <c r="I471" i="4" s="1"/>
  <c r="M473" i="1"/>
  <c r="E472" i="1"/>
  <c r="B472" i="4" s="1"/>
  <c r="P474" i="1"/>
  <c r="F474" i="1" s="1"/>
  <c r="C474" i="4" s="1"/>
  <c r="V475" i="1"/>
  <c r="Y476" i="1"/>
  <c r="Q476" i="1" s="1"/>
  <c r="H473" i="4"/>
  <c r="J473" i="4" a="1"/>
  <c r="J473" i="4" s="1"/>
  <c r="I476" i="1"/>
  <c r="L475" i="1"/>
  <c r="Z476" i="1"/>
  <c r="AA476" i="1"/>
  <c r="AA477" i="1" s="1"/>
  <c r="Q475" i="1"/>
  <c r="N475" i="1"/>
  <c r="H476" i="1"/>
  <c r="X477" i="1" s="1"/>
  <c r="K475" i="1"/>
  <c r="S489" i="1" l="1"/>
  <c r="F489" i="4"/>
  <c r="E489" i="4"/>
  <c r="R476" i="1"/>
  <c r="P475" i="1"/>
  <c r="F475" i="1" s="1"/>
  <c r="C475" i="4" s="1"/>
  <c r="V476" i="1"/>
  <c r="H474" i="4"/>
  <c r="J474" i="4" a="1"/>
  <c r="J474" i="4" s="1"/>
  <c r="G472" i="4"/>
  <c r="I472" i="4" a="1"/>
  <c r="I472" i="4" s="1"/>
  <c r="M474" i="1"/>
  <c r="E473" i="1"/>
  <c r="B473" i="4" s="1"/>
  <c r="I477" i="1"/>
  <c r="AA478" i="1" s="1"/>
  <c r="L476" i="1"/>
  <c r="Z477" i="1"/>
  <c r="R477" i="1" s="1"/>
  <c r="O477" i="1"/>
  <c r="N476" i="1"/>
  <c r="Y477" i="1"/>
  <c r="K476" i="1"/>
  <c r="H477" i="1"/>
  <c r="X478" i="1" s="1"/>
  <c r="O478" i="1" l="1"/>
  <c r="S490" i="1"/>
  <c r="E490" i="4"/>
  <c r="F490" i="4"/>
  <c r="M475" i="1"/>
  <c r="E474" i="1"/>
  <c r="B474" i="4" s="1"/>
  <c r="H475" i="4"/>
  <c r="J475" i="4" a="1"/>
  <c r="J475" i="4" s="1"/>
  <c r="P476" i="1"/>
  <c r="F476" i="1" s="1"/>
  <c r="C476" i="4" s="1"/>
  <c r="V477" i="1"/>
  <c r="Y478" i="1"/>
  <c r="Q478" i="1" s="1"/>
  <c r="G473" i="4"/>
  <c r="I473" i="4" a="1"/>
  <c r="I473" i="4" s="1"/>
  <c r="L477" i="1"/>
  <c r="I478" i="1"/>
  <c r="O479" i="1" s="1"/>
  <c r="Z478" i="1"/>
  <c r="R478" i="1" s="1"/>
  <c r="Q477" i="1"/>
  <c r="N477" i="1"/>
  <c r="H478" i="1"/>
  <c r="X479" i="1" s="1"/>
  <c r="K477" i="1"/>
  <c r="S491" i="1" l="1"/>
  <c r="E491" i="4"/>
  <c r="F491" i="4"/>
  <c r="P477" i="1"/>
  <c r="F477" i="1" s="1"/>
  <c r="C477" i="4" s="1"/>
  <c r="V478" i="1"/>
  <c r="H476" i="4"/>
  <c r="J476" i="4" a="1"/>
  <c r="J476" i="4" s="1"/>
  <c r="G474" i="4"/>
  <c r="I474" i="4" a="1"/>
  <c r="I474" i="4" s="1"/>
  <c r="M476" i="1"/>
  <c r="E475" i="1"/>
  <c r="B475" i="4" s="1"/>
  <c r="L478" i="1"/>
  <c r="I479" i="1"/>
  <c r="Z479" i="1"/>
  <c r="AA479" i="1"/>
  <c r="AA480" i="1" s="1"/>
  <c r="N478" i="1"/>
  <c r="Y479" i="1"/>
  <c r="H479" i="1"/>
  <c r="X480" i="1" s="1"/>
  <c r="K478" i="1"/>
  <c r="Y480" i="1" l="1"/>
  <c r="S492" i="1"/>
  <c r="E492" i="4"/>
  <c r="F492" i="4"/>
  <c r="H477" i="4"/>
  <c r="J477" i="4" a="1"/>
  <c r="J477" i="4" s="1"/>
  <c r="P478" i="1"/>
  <c r="F478" i="1" s="1"/>
  <c r="C478" i="4" s="1"/>
  <c r="V479" i="1"/>
  <c r="G475" i="4"/>
  <c r="I475" i="4" a="1"/>
  <c r="I475" i="4" s="1"/>
  <c r="M477" i="1"/>
  <c r="E476" i="1"/>
  <c r="B476" i="4" s="1"/>
  <c r="I480" i="1"/>
  <c r="L479" i="1"/>
  <c r="Z480" i="1"/>
  <c r="R480" i="1" s="1"/>
  <c r="R479" i="1"/>
  <c r="O480" i="1"/>
  <c r="Q480" i="1"/>
  <c r="N479" i="1"/>
  <c r="Q479" i="1"/>
  <c r="H480" i="1"/>
  <c r="X481" i="1" s="1"/>
  <c r="K479" i="1"/>
  <c r="S493" i="1" l="1"/>
  <c r="F493" i="4"/>
  <c r="E493" i="4"/>
  <c r="O481" i="1"/>
  <c r="M478" i="1"/>
  <c r="E477" i="1"/>
  <c r="B477" i="4" s="1"/>
  <c r="P479" i="1"/>
  <c r="F479" i="1" s="1"/>
  <c r="C479" i="4" s="1"/>
  <c r="V480" i="1"/>
  <c r="G476" i="4"/>
  <c r="I476" i="4" a="1"/>
  <c r="I476" i="4" s="1"/>
  <c r="H478" i="4"/>
  <c r="J478" i="4" a="1"/>
  <c r="J478" i="4" s="1"/>
  <c r="I481" i="1"/>
  <c r="L480" i="1"/>
  <c r="Z481" i="1"/>
  <c r="AA481" i="1"/>
  <c r="N480" i="1"/>
  <c r="Y481" i="1"/>
  <c r="K480" i="1"/>
  <c r="H481" i="1"/>
  <c r="X482" i="1" s="1"/>
  <c r="Y482" i="1" l="1"/>
  <c r="O482" i="1"/>
  <c r="AA482" i="1"/>
  <c r="S494" i="1"/>
  <c r="E494" i="4"/>
  <c r="F494" i="4"/>
  <c r="H479" i="4"/>
  <c r="J479" i="4" a="1"/>
  <c r="J479" i="4" s="1"/>
  <c r="P480" i="1"/>
  <c r="F480" i="1" s="1"/>
  <c r="C480" i="4" s="1"/>
  <c r="V481" i="1"/>
  <c r="R481" i="1"/>
  <c r="G477" i="4"/>
  <c r="I477" i="4" a="1"/>
  <c r="I477" i="4" s="1"/>
  <c r="M479" i="1"/>
  <c r="E478" i="1"/>
  <c r="B478" i="4" s="1"/>
  <c r="I482" i="1"/>
  <c r="AA483" i="1" s="1"/>
  <c r="L481" i="1"/>
  <c r="Z482" i="1"/>
  <c r="R482" i="1" s="1"/>
  <c r="Q482" i="1"/>
  <c r="Q481" i="1"/>
  <c r="N481" i="1"/>
  <c r="H482" i="1"/>
  <c r="X483" i="1" s="1"/>
  <c r="K481" i="1"/>
  <c r="S495" i="1" l="1"/>
  <c r="F495" i="4"/>
  <c r="E495" i="4"/>
  <c r="P481" i="1"/>
  <c r="F481" i="1" s="1"/>
  <c r="C481" i="4" s="1"/>
  <c r="V482" i="1"/>
  <c r="H480" i="4"/>
  <c r="J480" i="4" a="1"/>
  <c r="J480" i="4" s="1"/>
  <c r="M480" i="1"/>
  <c r="E479" i="1"/>
  <c r="B479" i="4" s="1"/>
  <c r="G478" i="4"/>
  <c r="I478" i="4" a="1"/>
  <c r="I478" i="4" s="1"/>
  <c r="L482" i="1"/>
  <c r="I483" i="1"/>
  <c r="Z483" i="1"/>
  <c r="R483" i="1" s="1"/>
  <c r="O483" i="1"/>
  <c r="O484" i="1" s="1"/>
  <c r="N482" i="1"/>
  <c r="Y483" i="1"/>
  <c r="Y484" i="1" s="1"/>
  <c r="H483" i="1"/>
  <c r="X484" i="1" s="1"/>
  <c r="K482" i="1"/>
  <c r="S496" i="1" l="1"/>
  <c r="E496" i="4"/>
  <c r="F496" i="4"/>
  <c r="H481" i="4"/>
  <c r="J481" i="4" a="1"/>
  <c r="J481" i="4" s="1"/>
  <c r="G479" i="4"/>
  <c r="I479" i="4" a="1"/>
  <c r="I479" i="4" s="1"/>
  <c r="M481" i="1"/>
  <c r="E480" i="1"/>
  <c r="B480" i="4" s="1"/>
  <c r="P482" i="1"/>
  <c r="F482" i="1" s="1"/>
  <c r="C482" i="4" s="1"/>
  <c r="V483" i="1"/>
  <c r="I484" i="1"/>
  <c r="L483" i="1"/>
  <c r="Z484" i="1"/>
  <c r="AA484" i="1"/>
  <c r="AA485" i="1" s="1"/>
  <c r="Q484" i="1"/>
  <c r="N483" i="1"/>
  <c r="Q483" i="1"/>
  <c r="H484" i="1"/>
  <c r="X485" i="1" s="1"/>
  <c r="K483" i="1"/>
  <c r="S497" i="1" l="1"/>
  <c r="F497" i="4"/>
  <c r="E497" i="4"/>
  <c r="H482" i="4"/>
  <c r="J482" i="4" a="1"/>
  <c r="J482" i="4" s="1"/>
  <c r="I480" i="4" a="1"/>
  <c r="I480" i="4" s="1"/>
  <c r="G480" i="4"/>
  <c r="M482" i="1"/>
  <c r="E481" i="1"/>
  <c r="B481" i="4" s="1"/>
  <c r="P483" i="1"/>
  <c r="F483" i="1" s="1"/>
  <c r="C483" i="4" s="1"/>
  <c r="V484" i="1"/>
  <c r="R484" i="1"/>
  <c r="I485" i="1"/>
  <c r="AA486" i="1" s="1"/>
  <c r="L484" i="1"/>
  <c r="Z485" i="1"/>
  <c r="R485" i="1" s="1"/>
  <c r="O485" i="1"/>
  <c r="N484" i="1"/>
  <c r="Y485" i="1"/>
  <c r="K484" i="1"/>
  <c r="H485" i="1"/>
  <c r="X486" i="1" s="1"/>
  <c r="Y486" i="1" l="1"/>
  <c r="O486" i="1"/>
  <c r="S498" i="1"/>
  <c r="E498" i="4"/>
  <c r="F498" i="4"/>
  <c r="H483" i="4"/>
  <c r="J483" i="4" a="1"/>
  <c r="J483" i="4" s="1"/>
  <c r="I481" i="4" a="1"/>
  <c r="I481" i="4" s="1"/>
  <c r="G481" i="4"/>
  <c r="M483" i="1"/>
  <c r="E482" i="1"/>
  <c r="B482" i="4" s="1"/>
  <c r="P484" i="1"/>
  <c r="F484" i="1" s="1"/>
  <c r="C484" i="4" s="1"/>
  <c r="V485" i="1"/>
  <c r="Q486" i="1"/>
  <c r="I486" i="1"/>
  <c r="O487" i="1" s="1"/>
  <c r="L485" i="1"/>
  <c r="Z486" i="1"/>
  <c r="R486" i="1" s="1"/>
  <c r="Q485" i="1"/>
  <c r="N485" i="1"/>
  <c r="H486" i="1"/>
  <c r="X487" i="1" s="1"/>
  <c r="K485" i="1"/>
  <c r="S499" i="1" l="1"/>
  <c r="E499" i="4"/>
  <c r="F499" i="4"/>
  <c r="P485" i="1"/>
  <c r="F485" i="1" s="1"/>
  <c r="C485" i="4" s="1"/>
  <c r="V486" i="1"/>
  <c r="M484" i="1"/>
  <c r="E483" i="1"/>
  <c r="B483" i="4" s="1"/>
  <c r="H484" i="4"/>
  <c r="J484" i="4" a="1"/>
  <c r="J484" i="4" s="1"/>
  <c r="G482" i="4"/>
  <c r="I482" i="4" a="1"/>
  <c r="I482" i="4" s="1"/>
  <c r="L486" i="1"/>
  <c r="I487" i="1"/>
  <c r="Z487" i="1"/>
  <c r="AA487" i="1"/>
  <c r="AA488" i="1" s="1"/>
  <c r="N486" i="1"/>
  <c r="Y487" i="1"/>
  <c r="H487" i="1"/>
  <c r="X488" i="1" s="1"/>
  <c r="K486" i="1"/>
  <c r="S500" i="1" l="1"/>
  <c r="E500" i="4"/>
  <c r="F500" i="4"/>
  <c r="G483" i="4"/>
  <c r="I483" i="4" a="1"/>
  <c r="I483" i="4" s="1"/>
  <c r="M485" i="1"/>
  <c r="E484" i="1"/>
  <c r="B484" i="4" s="1"/>
  <c r="R487" i="1"/>
  <c r="H485" i="4"/>
  <c r="J485" i="4" a="1"/>
  <c r="J485" i="4" s="1"/>
  <c r="P486" i="1"/>
  <c r="F486" i="1" s="1"/>
  <c r="C486" i="4" s="1"/>
  <c r="V487" i="1"/>
  <c r="Y488" i="1"/>
  <c r="Q488" i="1" s="1"/>
  <c r="I488" i="1"/>
  <c r="L487" i="1"/>
  <c r="Z488" i="1"/>
  <c r="R488" i="1" s="1"/>
  <c r="O488" i="1"/>
  <c r="N487" i="1"/>
  <c r="Q487" i="1"/>
  <c r="H488" i="1"/>
  <c r="X489" i="1" s="1"/>
  <c r="K487" i="1"/>
  <c r="O489" i="1" l="1"/>
  <c r="S501" i="1"/>
  <c r="F501" i="4"/>
  <c r="E501" i="4"/>
  <c r="H486" i="4"/>
  <c r="J486" i="4" a="1"/>
  <c r="J486" i="4" s="1"/>
  <c r="G484" i="4"/>
  <c r="I484" i="4" a="1"/>
  <c r="I484" i="4" s="1"/>
  <c r="M486" i="1"/>
  <c r="E485" i="1"/>
  <c r="B485" i="4" s="1"/>
  <c r="P487" i="1"/>
  <c r="F487" i="1" s="1"/>
  <c r="C487" i="4" s="1"/>
  <c r="V488" i="1"/>
  <c r="I489" i="1"/>
  <c r="L488" i="1"/>
  <c r="Z489" i="1"/>
  <c r="AA489" i="1"/>
  <c r="AA490" i="1" s="1"/>
  <c r="N488" i="1"/>
  <c r="Y489" i="1"/>
  <c r="K488" i="1"/>
  <c r="H489" i="1"/>
  <c r="X490" i="1" s="1"/>
  <c r="S502" i="1" l="1"/>
  <c r="E502" i="4"/>
  <c r="F502" i="4"/>
  <c r="Y490" i="1"/>
  <c r="Q490" i="1" s="1"/>
  <c r="H487" i="4"/>
  <c r="J487" i="4" a="1"/>
  <c r="J487" i="4" s="1"/>
  <c r="G485" i="4"/>
  <c r="I485" i="4" a="1"/>
  <c r="I485" i="4" s="1"/>
  <c r="M487" i="1"/>
  <c r="E486" i="1"/>
  <c r="B486" i="4" s="1"/>
  <c r="R489" i="1"/>
  <c r="P488" i="1"/>
  <c r="F488" i="1" s="1"/>
  <c r="C488" i="4" s="1"/>
  <c r="V489" i="1"/>
  <c r="I490" i="1"/>
  <c r="L489" i="1"/>
  <c r="Z490" i="1"/>
  <c r="R490" i="1" s="1"/>
  <c r="O490" i="1"/>
  <c r="Q489" i="1"/>
  <c r="N489" i="1"/>
  <c r="H490" i="1"/>
  <c r="X491" i="1" s="1"/>
  <c r="K489" i="1"/>
  <c r="S503" i="1" l="1"/>
  <c r="F503" i="4"/>
  <c r="E503" i="4"/>
  <c r="O491" i="1"/>
  <c r="G486" i="4"/>
  <c r="I486" i="4" a="1"/>
  <c r="I486" i="4" s="1"/>
  <c r="M488" i="1"/>
  <c r="E487" i="1"/>
  <c r="B487" i="4" s="1"/>
  <c r="P489" i="1"/>
  <c r="F489" i="1" s="1"/>
  <c r="C489" i="4" s="1"/>
  <c r="V490" i="1"/>
  <c r="H488" i="4"/>
  <c r="J488" i="4" a="1"/>
  <c r="J488" i="4" s="1"/>
  <c r="L490" i="1"/>
  <c r="I491" i="1"/>
  <c r="Z491" i="1"/>
  <c r="AA491" i="1"/>
  <c r="Y491" i="1"/>
  <c r="N490" i="1"/>
  <c r="H491" i="1"/>
  <c r="X492" i="1" s="1"/>
  <c r="K490" i="1"/>
  <c r="O492" i="1" l="1"/>
  <c r="AA492" i="1"/>
  <c r="S504" i="1"/>
  <c r="E504" i="4"/>
  <c r="F504" i="4"/>
  <c r="Y492" i="1"/>
  <c r="Q492" i="1" s="1"/>
  <c r="H489" i="4"/>
  <c r="J489" i="4" a="1"/>
  <c r="J489" i="4" s="1"/>
  <c r="P490" i="1"/>
  <c r="F490" i="1" s="1"/>
  <c r="C490" i="4" s="1"/>
  <c r="V491" i="1"/>
  <c r="G487" i="4"/>
  <c r="I487" i="4" a="1"/>
  <c r="I487" i="4" s="1"/>
  <c r="M489" i="1"/>
  <c r="E488" i="1"/>
  <c r="B488" i="4" s="1"/>
  <c r="I492" i="1"/>
  <c r="L491" i="1"/>
  <c r="Z492" i="1"/>
  <c r="R492" i="1" s="1"/>
  <c r="R491" i="1"/>
  <c r="N491" i="1"/>
  <c r="Q491" i="1"/>
  <c r="H492" i="1"/>
  <c r="X493" i="1" s="1"/>
  <c r="K491" i="1"/>
  <c r="S505" i="1" l="1"/>
  <c r="F505" i="4"/>
  <c r="E505" i="4"/>
  <c r="G488" i="4"/>
  <c r="I488" i="4" a="1"/>
  <c r="I488" i="4" s="1"/>
  <c r="P491" i="1"/>
  <c r="V492" i="1"/>
  <c r="H490" i="4"/>
  <c r="J490" i="4" a="1"/>
  <c r="J490" i="4" s="1"/>
  <c r="M490" i="1"/>
  <c r="E489" i="1"/>
  <c r="B489" i="4" s="1"/>
  <c r="I493" i="1"/>
  <c r="L492" i="1"/>
  <c r="Z493" i="1"/>
  <c r="F491" i="1"/>
  <c r="C491" i="4" s="1"/>
  <c r="O493" i="1"/>
  <c r="O494" i="1" s="1"/>
  <c r="AA493" i="1"/>
  <c r="N492" i="1"/>
  <c r="Y493" i="1"/>
  <c r="Y494" i="1" s="1"/>
  <c r="K492" i="1"/>
  <c r="H493" i="1"/>
  <c r="X494" i="1" s="1"/>
  <c r="AA494" i="1" l="1"/>
  <c r="G489" i="4"/>
  <c r="I489" i="4" a="1"/>
  <c r="I489" i="4" s="1"/>
  <c r="M491" i="1"/>
  <c r="E490" i="1"/>
  <c r="B490" i="4" s="1"/>
  <c r="H491" i="4"/>
  <c r="J491" i="4" a="1"/>
  <c r="J491" i="4" s="1"/>
  <c r="P492" i="1"/>
  <c r="F492" i="1" s="1"/>
  <c r="C492" i="4" s="1"/>
  <c r="V493" i="1"/>
  <c r="R493" i="1"/>
  <c r="I494" i="1"/>
  <c r="L493" i="1"/>
  <c r="Z494" i="1"/>
  <c r="R494" i="1" s="1"/>
  <c r="AA495" i="1"/>
  <c r="Q494" i="1"/>
  <c r="N493" i="1"/>
  <c r="Q493" i="1"/>
  <c r="H494" i="1"/>
  <c r="X495" i="1" s="1"/>
  <c r="K493" i="1"/>
  <c r="H492" i="4" l="1"/>
  <c r="J492" i="4" a="1"/>
  <c r="J492" i="4" s="1"/>
  <c r="G490" i="4"/>
  <c r="I490" i="4" a="1"/>
  <c r="I490" i="4" s="1"/>
  <c r="M492" i="1"/>
  <c r="E491" i="1"/>
  <c r="B491" i="4" s="1"/>
  <c r="P493" i="1"/>
  <c r="F493" i="1" s="1"/>
  <c r="C493" i="4" s="1"/>
  <c r="V494" i="1"/>
  <c r="L494" i="1"/>
  <c r="I495" i="1"/>
  <c r="Z495" i="1"/>
  <c r="R495" i="1" s="1"/>
  <c r="O495" i="1"/>
  <c r="O496" i="1" s="1"/>
  <c r="N494" i="1"/>
  <c r="Y495" i="1"/>
  <c r="H495" i="1"/>
  <c r="X496" i="1" s="1"/>
  <c r="K494" i="1"/>
  <c r="H493" i="4" l="1"/>
  <c r="J493" i="4" a="1"/>
  <c r="J493" i="4" s="1"/>
  <c r="P494" i="1"/>
  <c r="F494" i="1" s="1"/>
  <c r="C494" i="4" s="1"/>
  <c r="V495" i="1"/>
  <c r="G491" i="4"/>
  <c r="I491" i="4" a="1"/>
  <c r="I491" i="4" s="1"/>
  <c r="M493" i="1"/>
  <c r="E492" i="1"/>
  <c r="B492" i="4" s="1"/>
  <c r="I496" i="1"/>
  <c r="L495" i="1"/>
  <c r="Z496" i="1"/>
  <c r="AA496" i="1"/>
  <c r="AA497" i="1" s="1"/>
  <c r="N495" i="1"/>
  <c r="Y496" i="1"/>
  <c r="Q495" i="1"/>
  <c r="H496" i="1"/>
  <c r="X497" i="1" s="1"/>
  <c r="K495" i="1"/>
  <c r="Y497" i="1" l="1"/>
  <c r="G492" i="4"/>
  <c r="I492" i="4" a="1"/>
  <c r="I492" i="4" s="1"/>
  <c r="M494" i="1"/>
  <c r="E493" i="1"/>
  <c r="B493" i="4" s="1"/>
  <c r="P495" i="1"/>
  <c r="F495" i="1" s="1"/>
  <c r="C495" i="4" s="1"/>
  <c r="V496" i="1"/>
  <c r="H494" i="4"/>
  <c r="J494" i="4" a="1"/>
  <c r="J494" i="4" s="1"/>
  <c r="L496" i="1"/>
  <c r="I497" i="1"/>
  <c r="Z497" i="1"/>
  <c r="R497" i="1" s="1"/>
  <c r="R496" i="1"/>
  <c r="O497" i="1"/>
  <c r="Q497" i="1"/>
  <c r="N496" i="1"/>
  <c r="Q496" i="1"/>
  <c r="K496" i="1"/>
  <c r="H497" i="1"/>
  <c r="X498" i="1" s="1"/>
  <c r="O498" i="1" l="1"/>
  <c r="P496" i="1"/>
  <c r="V497" i="1"/>
  <c r="H495" i="4"/>
  <c r="J495" i="4" a="1"/>
  <c r="J495" i="4" s="1"/>
  <c r="I493" i="4" a="1"/>
  <c r="I493" i="4" s="1"/>
  <c r="G493" i="4"/>
  <c r="M495" i="1"/>
  <c r="E494" i="1"/>
  <c r="B494" i="4" s="1"/>
  <c r="I498" i="1"/>
  <c r="L497" i="1"/>
  <c r="Z498" i="1"/>
  <c r="F496" i="1"/>
  <c r="C496" i="4" s="1"/>
  <c r="O499" i="1"/>
  <c r="AA498" i="1"/>
  <c r="AA499" i="1" s="1"/>
  <c r="N497" i="1"/>
  <c r="Y498" i="1"/>
  <c r="Y499" i="1" s="1"/>
  <c r="H498" i="1"/>
  <c r="X499" i="1" s="1"/>
  <c r="K497" i="1"/>
  <c r="Q499" i="1" l="1"/>
  <c r="G494" i="4"/>
  <c r="I494" i="4" a="1"/>
  <c r="I494" i="4" s="1"/>
  <c r="M496" i="1"/>
  <c r="E495" i="1"/>
  <c r="B495" i="4" s="1"/>
  <c r="H496" i="4"/>
  <c r="J496" i="4" a="1"/>
  <c r="J496" i="4" s="1"/>
  <c r="P497" i="1"/>
  <c r="F497" i="1" s="1"/>
  <c r="C497" i="4" s="1"/>
  <c r="V498" i="1"/>
  <c r="R498" i="1"/>
  <c r="L498" i="1"/>
  <c r="I499" i="1"/>
  <c r="O500" i="1" s="1"/>
  <c r="Z499" i="1"/>
  <c r="R499" i="1" s="1"/>
  <c r="N498" i="1"/>
  <c r="Q498" i="1"/>
  <c r="H499" i="1"/>
  <c r="X500" i="1" s="1"/>
  <c r="K498" i="1"/>
  <c r="P498" i="1" l="1"/>
  <c r="V499" i="1"/>
  <c r="H497" i="4"/>
  <c r="J497" i="4" a="1"/>
  <c r="J497" i="4" s="1"/>
  <c r="G495" i="4"/>
  <c r="I495" i="4" a="1"/>
  <c r="I495" i="4" s="1"/>
  <c r="F498" i="1"/>
  <c r="C498" i="4" s="1"/>
  <c r="M497" i="1"/>
  <c r="E496" i="1"/>
  <c r="B496" i="4" s="1"/>
  <c r="I500" i="1"/>
  <c r="L499" i="1"/>
  <c r="Z500" i="1"/>
  <c r="AA500" i="1"/>
  <c r="AA501" i="1" s="1"/>
  <c r="Y500" i="1"/>
  <c r="Q500" i="1" s="1"/>
  <c r="N499" i="1"/>
  <c r="H500" i="1"/>
  <c r="X501" i="1" s="1"/>
  <c r="K499" i="1"/>
  <c r="H498" i="4" l="1"/>
  <c r="J498" i="4" a="1"/>
  <c r="J498" i="4" s="1"/>
  <c r="P499" i="1"/>
  <c r="F499" i="1" s="1"/>
  <c r="C499" i="4" s="1"/>
  <c r="V500" i="1"/>
  <c r="M498" i="1"/>
  <c r="E497" i="1"/>
  <c r="B497" i="4" s="1"/>
  <c r="G496" i="4"/>
  <c r="I496" i="4" a="1"/>
  <c r="I496" i="4" s="1"/>
  <c r="I501" i="1"/>
  <c r="L500" i="1"/>
  <c r="Z501" i="1"/>
  <c r="R501" i="1" s="1"/>
  <c r="R500" i="1"/>
  <c r="O501" i="1"/>
  <c r="O502" i="1" s="1"/>
  <c r="N500" i="1"/>
  <c r="Y501" i="1"/>
  <c r="Y502" i="1" s="1"/>
  <c r="K500" i="1"/>
  <c r="H501" i="1"/>
  <c r="X502" i="1" s="1"/>
  <c r="M499" i="1" l="1"/>
  <c r="E498" i="1"/>
  <c r="B498" i="4" s="1"/>
  <c r="P500" i="1"/>
  <c r="V501" i="1"/>
  <c r="H499" i="4"/>
  <c r="J499" i="4" a="1"/>
  <c r="J499" i="4" s="1"/>
  <c r="F500" i="1"/>
  <c r="C500" i="4" s="1"/>
  <c r="G497" i="4"/>
  <c r="I497" i="4" a="1"/>
  <c r="I497" i="4" s="1"/>
  <c r="Q502" i="1"/>
  <c r="I502" i="1"/>
  <c r="L501" i="1"/>
  <c r="Z502" i="1"/>
  <c r="AA502" i="1"/>
  <c r="AA503" i="1" s="1"/>
  <c r="Q501" i="1"/>
  <c r="N501" i="1"/>
  <c r="H502" i="1"/>
  <c r="X503" i="1" s="1"/>
  <c r="K501" i="1"/>
  <c r="R502" i="1" l="1"/>
  <c r="H500" i="4"/>
  <c r="J500" i="4" a="1"/>
  <c r="J500" i="4" s="1"/>
  <c r="P501" i="1"/>
  <c r="F501" i="1" s="1"/>
  <c r="C501" i="4" s="1"/>
  <c r="V502" i="1"/>
  <c r="G498" i="4"/>
  <c r="I498" i="4" a="1"/>
  <c r="I498" i="4" s="1"/>
  <c r="M500" i="1"/>
  <c r="E499" i="1"/>
  <c r="B499" i="4" s="1"/>
  <c r="L502" i="1"/>
  <c r="I503" i="1"/>
  <c r="Z503" i="1"/>
  <c r="R503" i="1" s="1"/>
  <c r="O503" i="1"/>
  <c r="N502" i="1"/>
  <c r="Y503" i="1"/>
  <c r="H503" i="1"/>
  <c r="X504" i="1" s="1"/>
  <c r="K502" i="1"/>
  <c r="Y504" i="1" l="1"/>
  <c r="P502" i="1"/>
  <c r="F502" i="1" s="1"/>
  <c r="C502" i="4" s="1"/>
  <c r="V503" i="1"/>
  <c r="H501" i="4"/>
  <c r="J501" i="4" a="1"/>
  <c r="J501" i="4" s="1"/>
  <c r="Q504" i="1"/>
  <c r="G499" i="4"/>
  <c r="I499" i="4" a="1"/>
  <c r="I499" i="4" s="1"/>
  <c r="M501" i="1"/>
  <c r="E500" i="1"/>
  <c r="B500" i="4" s="1"/>
  <c r="I504" i="1"/>
  <c r="L503" i="1"/>
  <c r="Z504" i="1"/>
  <c r="O504" i="1"/>
  <c r="O505" i="1" s="1"/>
  <c r="AA504" i="1"/>
  <c r="AA505" i="1" s="1"/>
  <c r="N503" i="1"/>
  <c r="Q503" i="1"/>
  <c r="H504" i="1"/>
  <c r="X505" i="1" s="1"/>
  <c r="K503" i="1"/>
  <c r="M502" i="1" l="1"/>
  <c r="E501" i="1"/>
  <c r="B501" i="4" s="1"/>
  <c r="P503" i="1"/>
  <c r="F503" i="1" s="1"/>
  <c r="C503" i="4" s="1"/>
  <c r="V504" i="1"/>
  <c r="G500" i="4"/>
  <c r="I500" i="4" a="1"/>
  <c r="I500" i="4" s="1"/>
  <c r="H502" i="4"/>
  <c r="J502" i="4" a="1"/>
  <c r="J502" i="4" s="1"/>
  <c r="R504" i="1"/>
  <c r="I505" i="1"/>
  <c r="L505" i="1" s="1"/>
  <c r="L504" i="1"/>
  <c r="Z505" i="1"/>
  <c r="R505" i="1" s="1"/>
  <c r="Y505" i="1"/>
  <c r="Q505" i="1" s="1"/>
  <c r="N504" i="1"/>
  <c r="K504" i="1"/>
  <c r="H505" i="1"/>
  <c r="K505" i="1" s="1"/>
  <c r="H503" i="4" l="1"/>
  <c r="J503" i="4" a="1"/>
  <c r="J503" i="4" s="1"/>
  <c r="P504" i="1"/>
  <c r="F504" i="1" s="1"/>
  <c r="C504" i="4" s="1"/>
  <c r="V505" i="1"/>
  <c r="P505" i="1" s="1"/>
  <c r="F505" i="1" s="1"/>
  <c r="C505" i="4" s="1"/>
  <c r="G501" i="4"/>
  <c r="I501" i="4" a="1"/>
  <c r="I501" i="4" s="1"/>
  <c r="M503" i="1"/>
  <c r="E502" i="1"/>
  <c r="B502" i="4" s="1"/>
  <c r="N505" i="1"/>
  <c r="H505" i="4" l="1"/>
  <c r="J505" i="4" a="1"/>
  <c r="J505" i="4" s="1"/>
  <c r="M504" i="1"/>
  <c r="E503" i="1"/>
  <c r="B503" i="4" s="1"/>
  <c r="H504" i="4"/>
  <c r="J504" i="4" a="1"/>
  <c r="J504" i="4" s="1"/>
  <c r="G502" i="4"/>
  <c r="I502" i="4" a="1"/>
  <c r="I502" i="4" s="1"/>
  <c r="G503" i="4" l="1"/>
  <c r="I503" i="4" a="1"/>
  <c r="I503" i="4" s="1"/>
  <c r="M505" i="1"/>
  <c r="E505" i="1" s="1"/>
  <c r="B505" i="4" s="1"/>
  <c r="E504" i="1"/>
  <c r="B504" i="4" s="1"/>
  <c r="G504" i="4" l="1"/>
  <c r="I504" i="4" a="1"/>
  <c r="I504" i="4" s="1"/>
  <c r="G505" i="4"/>
  <c r="I505" i="4" a="1"/>
  <c r="I50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Sam Cooper</author>
  </authors>
  <commentList>
    <comment ref="C1" authorId="0" shapeId="0" xr:uid="{70D03EF5-8743-874B-B900-18EBB6ED0E7A}">
      <text>
        <r>
          <rPr>
            <b/>
            <sz val="10"/>
            <color rgb="FF000000"/>
            <rFont val="Tahoma"/>
            <family val="2"/>
          </rPr>
          <t>Microsoft Office User:</t>
        </r>
        <r>
          <rPr>
            <sz val="10"/>
            <color rgb="FF000000"/>
            <rFont val="Tahoma"/>
            <family val="2"/>
          </rPr>
          <t xml:space="preserve">
</t>
        </r>
        <r>
          <rPr>
            <sz val="10"/>
            <color rgb="FF000000"/>
            <rFont val="Tahoma"/>
            <family val="2"/>
          </rPr>
          <t xml:space="preserve">This is the time-horizon year that the results on this page relate to. 
</t>
        </r>
        <r>
          <rPr>
            <sz val="10"/>
            <color rgb="FF000000"/>
            <rFont val="Tahoma"/>
            <family val="2"/>
          </rPr>
          <t>It can be adjusted between 1 and 500.</t>
        </r>
      </text>
    </comment>
    <comment ref="E4" authorId="0" shapeId="0" xr:uid="{9E0B1EC9-84A5-E947-934D-0D5C9E56B5A3}">
      <text>
        <r>
          <rPr>
            <b/>
            <sz val="10"/>
            <color rgb="FF000000"/>
            <rFont val="Tahoma"/>
            <family val="2"/>
          </rPr>
          <t>Microsoft Office User:</t>
        </r>
        <r>
          <rPr>
            <sz val="10"/>
            <color rgb="FF000000"/>
            <rFont val="Tahoma"/>
            <family val="2"/>
          </rPr>
          <t xml:space="preserve">
</t>
        </r>
        <r>
          <rPr>
            <sz val="10"/>
            <color rgb="FF000000"/>
            <rFont val="Tahoma"/>
            <family val="2"/>
          </rPr>
          <t xml:space="preserve">i.e. conventional equivalence metric (with sliding time horizon defined in C1), applied to cumulative net emissions.
</t>
        </r>
      </text>
    </comment>
    <comment ref="F4" authorId="0" shapeId="0" xr:uid="{0605F6C5-4E9D-7943-A627-465FE1E304DC}">
      <text>
        <r>
          <rPr>
            <b/>
            <sz val="10"/>
            <color rgb="FF000000"/>
            <rFont val="Tahoma"/>
            <family val="2"/>
          </rPr>
          <t>Microsoft Office User:</t>
        </r>
        <r>
          <rPr>
            <sz val="10"/>
            <color rgb="FF000000"/>
            <rFont val="Tahoma"/>
            <family val="2"/>
          </rPr>
          <t xml:space="preserve">
</t>
        </r>
        <r>
          <rPr>
            <sz val="10"/>
            <color rgb="FF000000"/>
            <rFont val="Tahoma"/>
            <family val="2"/>
          </rPr>
          <t>Conventional temperature equivalence (with sliding time horizon), applied to cumulative net emissions</t>
        </r>
      </text>
    </comment>
    <comment ref="G4" authorId="1" shapeId="0" xr:uid="{D2BA9908-C61C-456B-B2B3-8907D4D24FFC}">
      <text>
        <r>
          <rPr>
            <b/>
            <sz val="9"/>
            <color rgb="FF000000"/>
            <rFont val="Tahoma"/>
            <family val="2"/>
          </rPr>
          <t>Sam Cooper:</t>
        </r>
        <r>
          <rPr>
            <sz val="9"/>
            <color rgb="FF000000"/>
            <rFont val="Tahoma"/>
            <family val="2"/>
          </rPr>
          <t xml:space="preserve">
</t>
        </r>
        <r>
          <rPr>
            <sz val="9"/>
            <color rgb="FF000000"/>
            <rFont val="Tahoma"/>
            <family val="2"/>
          </rPr>
          <t>i.e. number of kg of CO2 that if released in year-0 would have same integrated-heating effect by year-x as the integrated-heating effect that the system has by year-x</t>
        </r>
      </text>
    </comment>
    <comment ref="H4" authorId="1" shapeId="0" xr:uid="{EE0D8D0E-E066-43AA-99F9-B7E43F3A2310}">
      <text>
        <r>
          <rPr>
            <b/>
            <sz val="9"/>
            <color rgb="FF000000"/>
            <rFont val="Tahoma"/>
            <family val="2"/>
          </rPr>
          <t>Sam Cooper:</t>
        </r>
        <r>
          <rPr>
            <sz val="9"/>
            <color rgb="FF000000"/>
            <rFont val="Tahoma"/>
            <family val="2"/>
          </rPr>
          <t xml:space="preserve">
</t>
        </r>
        <r>
          <rPr>
            <sz val="9"/>
            <color rgb="FF000000"/>
            <rFont val="Tahoma"/>
            <family val="2"/>
          </rPr>
          <t>i.e. number of kg of CO2 that if released in year-0 would have same temperature-change effect by year-x as the temperature-change effect that the system has by year-x</t>
        </r>
      </text>
    </comment>
    <comment ref="I4" authorId="1" shapeId="0" xr:uid="{AF7E0C3D-A65E-4149-AFD3-3483BEB3E00A}">
      <text>
        <r>
          <rPr>
            <b/>
            <sz val="9"/>
            <color rgb="FF000000"/>
            <rFont val="Tahoma"/>
            <family val="2"/>
          </rPr>
          <t>Sam Cooper:</t>
        </r>
        <r>
          <rPr>
            <sz val="9"/>
            <color rgb="FF000000"/>
            <rFont val="Tahoma"/>
            <family val="2"/>
          </rPr>
          <t xml:space="preserve">
</t>
        </r>
        <r>
          <rPr>
            <sz val="9"/>
            <color rgb="FF000000"/>
            <rFont val="Tahoma"/>
            <family val="2"/>
          </rPr>
          <t>i.e. number of kg of CO2 that if released in year-0 would have same integrated-heating effect by the time-horizon year as the integrated-heating effect that the system has had by year-x</t>
        </r>
      </text>
    </comment>
    <comment ref="J4" authorId="1" shapeId="0" xr:uid="{B1C65367-174D-4FEB-8DD9-CD29E236DE9E}">
      <text>
        <r>
          <rPr>
            <b/>
            <sz val="9"/>
            <color rgb="FF000000"/>
            <rFont val="Tahoma"/>
            <family val="2"/>
          </rPr>
          <t>Sam Cooper:</t>
        </r>
        <r>
          <rPr>
            <sz val="9"/>
            <color rgb="FF000000"/>
            <rFont val="Tahoma"/>
            <family val="2"/>
          </rPr>
          <t xml:space="preserve">
</t>
        </r>
        <r>
          <rPr>
            <sz val="9"/>
            <color rgb="FF000000"/>
            <rFont val="Tahoma"/>
            <family val="2"/>
          </rPr>
          <t>i.e. number of kg of CO2 that if released in year-0 would have the same temperature-change effect in the time-horizon year as the temperature-change effect that the system has in year-x</t>
        </r>
      </text>
    </comment>
    <comment ref="K4" authorId="1" shapeId="0" xr:uid="{09E18592-C720-482E-BE68-86AFB0A612D4}">
      <text>
        <r>
          <rPr>
            <b/>
            <sz val="9"/>
            <color rgb="FF000000"/>
            <rFont val="Tahoma"/>
            <family val="2"/>
          </rPr>
          <t>Sam Cooper:</t>
        </r>
        <r>
          <rPr>
            <sz val="9"/>
            <color rgb="FF000000"/>
            <rFont val="Tahoma"/>
            <family val="2"/>
          </rPr>
          <t xml:space="preserve">
</t>
        </r>
        <r>
          <rPr>
            <sz val="9"/>
            <color rgb="FF000000"/>
            <rFont val="Tahoma"/>
            <family val="2"/>
          </rPr>
          <t xml:space="preserve">i.e. number of kg of CO2 that if released in year-0 would have same integrated-heating effect by the time-horizon year as the integrated-heating effect that the system would have by the time-horizon year if no further fluxes occur after year-x
</t>
        </r>
        <r>
          <rPr>
            <sz val="9"/>
            <color rgb="FF000000"/>
            <rFont val="Tahoma"/>
            <family val="2"/>
          </rPr>
          <t xml:space="preserve">
</t>
        </r>
        <r>
          <rPr>
            <sz val="9"/>
            <color rgb="FF000000"/>
            <rFont val="Tahoma"/>
            <family val="2"/>
          </rPr>
          <t>This could be thought of as the "contribution" of fluxes so far to the integrated-heating CO2-equivalent at the time-horizon year</t>
        </r>
      </text>
    </comment>
    <comment ref="L4" authorId="1" shapeId="0" xr:uid="{DC32E9C2-14D6-4FD6-9539-E2C299ECDDA0}">
      <text>
        <r>
          <rPr>
            <b/>
            <sz val="9"/>
            <color rgb="FF000000"/>
            <rFont val="Tahoma"/>
            <family val="2"/>
          </rPr>
          <t>Sam Cooper:</t>
        </r>
        <r>
          <rPr>
            <sz val="9"/>
            <color rgb="FF000000"/>
            <rFont val="Tahoma"/>
            <family val="2"/>
          </rPr>
          <t xml:space="preserve">
</t>
        </r>
        <r>
          <rPr>
            <sz val="9"/>
            <color rgb="FF000000"/>
            <rFont val="Tahoma"/>
            <family val="2"/>
          </rPr>
          <t xml:space="preserve">i.e. the number of kg of CO2 that if released in year-0 would have the same temperature-change effect in the time-horizon year as the temperature-change effect that the system would have in the time-horizon year if no further fluxes occur after year-x
</t>
        </r>
        <r>
          <rPr>
            <sz val="9"/>
            <color rgb="FF000000"/>
            <rFont val="Tahoma"/>
            <family val="2"/>
          </rPr>
          <t xml:space="preserve">
</t>
        </r>
        <r>
          <rPr>
            <sz val="9"/>
            <color rgb="FF000000"/>
            <rFont val="Tahoma"/>
            <family val="2"/>
          </rPr>
          <t>This could be thought of as the "contribution" of fluxes so far to the temperature-change CO2-equivalent at the time-horizon year</t>
        </r>
      </text>
    </comment>
    <comment ref="N4" authorId="1" shapeId="0" xr:uid="{95A2E05F-8DA8-DE49-AB3D-BD70B00C0101}">
      <text>
        <r>
          <rPr>
            <b/>
            <sz val="9"/>
            <color rgb="FF000000"/>
            <rFont val="Tahoma"/>
            <family val="2"/>
          </rPr>
          <t>Sam Cooper:</t>
        </r>
        <r>
          <rPr>
            <sz val="9"/>
            <color rgb="FF000000"/>
            <rFont val="Tahoma"/>
            <family val="2"/>
          </rPr>
          <t xml:space="preserve">
</t>
        </r>
        <r>
          <rPr>
            <sz val="9"/>
            <color rgb="FF000000"/>
            <rFont val="Tahoma"/>
            <family val="2"/>
          </rPr>
          <t>i.e. the integrated-heating effect that 1kg of CO2 released in year-0 has by year-x</t>
        </r>
      </text>
    </comment>
    <comment ref="Q4" authorId="1" shapeId="0" xr:uid="{60D482A5-381D-834C-9F4B-161FA978BD98}">
      <text>
        <r>
          <rPr>
            <b/>
            <sz val="9"/>
            <color rgb="FF000000"/>
            <rFont val="Tahoma"/>
            <family val="2"/>
          </rPr>
          <t>Sam Cooper:</t>
        </r>
        <r>
          <rPr>
            <sz val="9"/>
            <color rgb="FF000000"/>
            <rFont val="Tahoma"/>
            <family val="2"/>
          </rPr>
          <t xml:space="preserve">
</t>
        </r>
        <r>
          <rPr>
            <sz val="9"/>
            <color rgb="FF000000"/>
            <rFont val="Tahoma"/>
            <family val="2"/>
          </rPr>
          <t>i.e. the temperature-change effect that 1kg of CO2 released in year-0 has by year-x</t>
        </r>
      </text>
    </comment>
    <comment ref="U4" authorId="1" shapeId="0" xr:uid="{52186423-560A-4FDF-8780-FBE8DC8C489F}">
      <text>
        <r>
          <rPr>
            <b/>
            <sz val="9"/>
            <color rgb="FF000000"/>
            <rFont val="Tahoma"/>
            <family val="2"/>
          </rPr>
          <t>Sam Cooper:</t>
        </r>
        <r>
          <rPr>
            <sz val="9"/>
            <color rgb="FF000000"/>
            <rFont val="Tahoma"/>
            <family val="2"/>
          </rPr>
          <t xml:space="preserve">
</t>
        </r>
        <r>
          <rPr>
            <sz val="9"/>
            <color rgb="FF000000"/>
            <rFont val="Tahoma"/>
            <family val="2"/>
          </rPr>
          <t>i.e. the integrated-heating effect that a kg of CO2 released in year-x will have by the time-horizon year</t>
        </r>
      </text>
    </comment>
    <comment ref="V4" authorId="1" shapeId="0" xr:uid="{900C6CEB-06E5-4414-9954-EE3F01E1EBD3}">
      <text>
        <r>
          <rPr>
            <b/>
            <sz val="9"/>
            <color rgb="FF000000"/>
            <rFont val="Tahoma"/>
            <family val="2"/>
          </rPr>
          <t>Sam Cooper:</t>
        </r>
        <r>
          <rPr>
            <sz val="9"/>
            <color rgb="FF000000"/>
            <rFont val="Tahoma"/>
            <family val="2"/>
          </rPr>
          <t xml:space="preserve">
</t>
        </r>
        <r>
          <rPr>
            <sz val="9"/>
            <color rgb="FF000000"/>
            <rFont val="Tahoma"/>
            <family val="2"/>
          </rPr>
          <t>i.e. the integrated-heating effect that a kg of CH4 released in year-x will have by time-horizon year</t>
        </r>
      </text>
    </comment>
    <comment ref="W4" authorId="1" shapeId="0" xr:uid="{68D32DE1-BCDA-43E2-9E5E-8D2D79B50DBC}">
      <text>
        <r>
          <rPr>
            <b/>
            <sz val="9"/>
            <color rgb="FF000000"/>
            <rFont val="Tahoma"/>
            <family val="2"/>
          </rPr>
          <t>Sam Cooper:</t>
        </r>
        <r>
          <rPr>
            <sz val="9"/>
            <color rgb="FF000000"/>
            <rFont val="Tahoma"/>
            <family val="2"/>
          </rPr>
          <t xml:space="preserve">
</t>
        </r>
        <r>
          <rPr>
            <sz val="9"/>
            <color rgb="FF000000"/>
            <rFont val="Tahoma"/>
            <family val="2"/>
          </rPr>
          <t>i.e. the integrated-heating effect that a kg of N2O released in year-x will have by time-horizon year</t>
        </r>
      </text>
    </comment>
    <comment ref="X4" authorId="1" shapeId="0" xr:uid="{698BFBB4-DFF4-4939-9267-9862C0E6EE4D}">
      <text>
        <r>
          <rPr>
            <b/>
            <sz val="9"/>
            <color rgb="FF000000"/>
            <rFont val="Tahoma"/>
            <family val="2"/>
          </rPr>
          <t>Sam Cooper:</t>
        </r>
        <r>
          <rPr>
            <sz val="9"/>
            <color rgb="FF000000"/>
            <rFont val="Tahoma"/>
            <family val="2"/>
          </rPr>
          <t xml:space="preserve">
</t>
        </r>
        <r>
          <rPr>
            <sz val="9"/>
            <color rgb="FF000000"/>
            <rFont val="Tahoma"/>
            <family val="2"/>
          </rPr>
          <t xml:space="preserve">i.e. the temperature-change effect that a kg of CO2 released in year-x will have at the
</t>
        </r>
        <r>
          <rPr>
            <sz val="9"/>
            <color rgb="FF000000"/>
            <rFont val="Tahoma"/>
            <family val="2"/>
          </rPr>
          <t xml:space="preserve"> time-horizon year</t>
        </r>
      </text>
    </comment>
    <comment ref="Y4" authorId="1" shapeId="0" xr:uid="{97299ED1-C066-4608-BEC0-6988F8FB7861}">
      <text>
        <r>
          <rPr>
            <b/>
            <sz val="9"/>
            <color rgb="FF000000"/>
            <rFont val="Tahoma"/>
            <family val="2"/>
          </rPr>
          <t>Sam Cooper:</t>
        </r>
        <r>
          <rPr>
            <sz val="9"/>
            <color rgb="FF000000"/>
            <rFont val="Tahoma"/>
            <family val="2"/>
          </rPr>
          <t xml:space="preserve">
</t>
        </r>
        <r>
          <rPr>
            <sz val="9"/>
            <color rgb="FF000000"/>
            <rFont val="Tahoma"/>
            <family val="2"/>
          </rPr>
          <t xml:space="preserve">i.e. the temperature-change effect that a kg of CH4 released in year-x will have at
</t>
        </r>
        <r>
          <rPr>
            <sz val="9"/>
            <color rgb="FF000000"/>
            <rFont val="Tahoma"/>
            <family val="2"/>
          </rPr>
          <t xml:space="preserve"> time-horizon year</t>
        </r>
      </text>
    </comment>
    <comment ref="Z4" authorId="1" shapeId="0" xr:uid="{098A0C01-C25D-4505-9C36-3FB6DA7D0C92}">
      <text>
        <r>
          <rPr>
            <b/>
            <sz val="9"/>
            <color rgb="FF000000"/>
            <rFont val="Tahoma"/>
            <family val="2"/>
          </rPr>
          <t>Sam Cooper:</t>
        </r>
        <r>
          <rPr>
            <sz val="9"/>
            <color rgb="FF000000"/>
            <rFont val="Tahoma"/>
            <family val="2"/>
          </rPr>
          <t xml:space="preserve">
</t>
        </r>
        <r>
          <rPr>
            <sz val="9"/>
            <color rgb="FF000000"/>
            <rFont val="Tahoma"/>
            <family val="2"/>
          </rPr>
          <t xml:space="preserve">i.e. the temperature-change effect that a kg of N2O released in year-x will have at
</t>
        </r>
        <r>
          <rPr>
            <sz val="9"/>
            <color rgb="FF000000"/>
            <rFont val="Tahoma"/>
            <family val="2"/>
          </rPr>
          <t xml:space="preserve"> time-horizon year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<sst xmlns="http://schemas.openxmlformats.org/spreadsheetml/2006/main" count="125" uniqueCount="121">
  <si>
    <t>year</t>
  </si>
  <si>
    <t>climate sensitivity [K (W m-2)-1]</t>
  </si>
  <si>
    <t>climate time response [years]</t>
  </si>
  <si>
    <t>Proportion</t>
  </si>
  <si>
    <t>A_CH4</t>
  </si>
  <si>
    <t>A_N2O</t>
  </si>
  <si>
    <t>A_CO2</t>
  </si>
  <si>
    <t>life_CH4</t>
  </si>
  <si>
    <t>life_N2O</t>
  </si>
  <si>
    <t>life1_CO2</t>
  </si>
  <si>
    <t>life2_CO2</t>
  </si>
  <si>
    <t>life3_CO2</t>
  </si>
  <si>
    <t>p_0</t>
  </si>
  <si>
    <t>p_1</t>
  </si>
  <si>
    <t>p_2</t>
  </si>
  <si>
    <t>p_3</t>
  </si>
  <si>
    <t>clim_time1</t>
  </si>
  <si>
    <t>clim_time2</t>
  </si>
  <si>
    <t>clim_sens1</t>
  </si>
  <si>
    <t>clim_sens2</t>
  </si>
  <si>
    <t>CH4_radfor</t>
  </si>
  <si>
    <t>CO2_radfor</t>
  </si>
  <si>
    <t>N2O_radfor</t>
  </si>
  <si>
    <t>CO2_mass1</t>
  </si>
  <si>
    <t>CO2_mass2</t>
  </si>
  <si>
    <t>CO2_mass0</t>
  </si>
  <si>
    <t>CO2_mass3</t>
  </si>
  <si>
    <t>CO2_flux</t>
  </si>
  <si>
    <t>CH4_flux</t>
  </si>
  <si>
    <t>N2O_flux</t>
  </si>
  <si>
    <t>Mass in atmosphere [kg] (just after start of year)</t>
  </si>
  <si>
    <t>CO2 atmospheric decay components</t>
  </si>
  <si>
    <t>CO2</t>
  </si>
  <si>
    <t>CH4</t>
  </si>
  <si>
    <t>N2O</t>
  </si>
  <si>
    <t>Convention - positive flows are into the atmosphere, emissions each year are assumed to occur as a pulse at start of year</t>
  </si>
  <si>
    <t>INSTRUCTIONS</t>
  </si>
  <si>
    <t>Radiative forcing [W m-2] (instantaneous just after start of year)</t>
  </si>
  <si>
    <t>Enter the dynamic inventory of GHG fluxes (CO2, CH4, N2O) into column B, C &amp; D on the "inventory" page</t>
  </si>
  <si>
    <t>Temperature change [K] (at start of year)</t>
  </si>
  <si>
    <t>Temperature change [K]</t>
  </si>
  <si>
    <t>Temperature change components (two-part climate response model)</t>
  </si>
  <si>
    <r>
      <t xml:space="preserve">Boucher, O., and M. S. Reddy. “Climate Trade-off between Black Carbon and Carbon Dioxide Emissions.” </t>
    </r>
    <r>
      <rPr>
        <i/>
        <sz val="12"/>
        <color theme="1"/>
        <rFont val="Calibri"/>
        <family val="2"/>
        <scheme val="minor"/>
      </rPr>
      <t>Energy Policy</t>
    </r>
    <r>
      <rPr>
        <sz val="12"/>
        <color theme="1"/>
        <rFont val="Calibri"/>
        <family val="2"/>
        <scheme val="minor"/>
      </rPr>
      <t>, vol. 36, no. 1, 2008, pp. 193–200, doi:10.1016/j.enpol.2007.08.039.</t>
    </r>
  </si>
  <si>
    <t>Temp_change</t>
  </si>
  <si>
    <t>CO2_heat</t>
  </si>
  <si>
    <t>CH4_heat</t>
  </si>
  <si>
    <t>N2O_heat</t>
  </si>
  <si>
    <t>CO2_temp</t>
  </si>
  <si>
    <t>CH4_temp</t>
  </si>
  <si>
    <t>N2O_temp</t>
  </si>
  <si>
    <t>CO2_temp_s1</t>
  </si>
  <si>
    <t>CO2_temp_s2</t>
  </si>
  <si>
    <t>CH4_temp_s1</t>
  </si>
  <si>
    <t>CH4_temp_s2</t>
  </si>
  <si>
    <t>N2O_temp_s1</t>
  </si>
  <si>
    <t>N2O_temp_s2</t>
  </si>
  <si>
    <t>System effects</t>
  </si>
  <si>
    <t>Temp change [delta-K]</t>
  </si>
  <si>
    <t>CO2 AGWP [W-yr/m2]</t>
  </si>
  <si>
    <t>CO2 AGTP [delta-K]</t>
  </si>
  <si>
    <t>CO2 AGTP in reverse order</t>
  </si>
  <si>
    <t>CO2 AGWP in reverse order</t>
  </si>
  <si>
    <t>CH4 AGWP in reverse order</t>
  </si>
  <si>
    <t>CH4 AGTP in reverse order</t>
  </si>
  <si>
    <t>N2O AGWP in reverse order</t>
  </si>
  <si>
    <t>N2O AGTP in reverse order</t>
  </si>
  <si>
    <t>mass of atmosphere</t>
  </si>
  <si>
    <t>version 2 - 22/01/2020. Tidied up as included initial results used in paper</t>
  </si>
  <si>
    <t>version 1 - 02/11/2019. Original version</t>
  </si>
  <si>
    <t>version 3 - 28/02/2020. Updated to use parameters consistent with AR5</t>
  </si>
  <si>
    <t>Radiative efficiency [W m-2 ppb-1]</t>
  </si>
  <si>
    <t>Specific radiative forcing [W m-2 kg-1]</t>
  </si>
  <si>
    <t>Molar mass</t>
  </si>
  <si>
    <r>
      <t>Integrated radiative forcing total [W-yr / m</t>
    </r>
    <r>
      <rPr>
        <b/>
        <vertAlign val="superscript"/>
        <sz val="12"/>
        <color theme="1"/>
        <rFont val="Calibri (Body)"/>
      </rPr>
      <t>2</t>
    </r>
    <r>
      <rPr>
        <b/>
        <sz val="12"/>
        <color theme="1"/>
        <rFont val="Calibri"/>
        <family val="2"/>
        <scheme val="minor"/>
      </rPr>
      <t>]</t>
    </r>
  </si>
  <si>
    <t>Integrated_rad_forcing</t>
  </si>
  <si>
    <t>Integrated radiative forcing [W-year m-2] (at start of year)</t>
  </si>
  <si>
    <t>Inventory of GHG flows [kg] (as pulse at start of year)</t>
  </si>
  <si>
    <t>﻿Myhre, G., D. Shindell, F.-M. Bréon, W. Collins, J. Fuglestvedt, J. Huang, D. Koch, J.-F. Lamarque, D. Lee, B. Mendoza, T. Nakajima, A. Robock, G. Stephens, T. Takemura and H. Zhang, 2013: Anthropogenic and Natural Radiative Forc- ing. In: Climate Change 2013: The Physical Science Basis. Contribution of Working Group I to the Fifth Assessment Report of the Intergovernmental Panel on Climate Change [Stocker, T.F., D. Qin, G.-K. Plattner, M. Tignor, S.K. Allen, J. Boschung, A. Nauels, Y. Xia, V. Bex and P.M. Midgley (eds.)]. Cambridge University Press, Cambridge, United Kingdom and New York, NY, USA.</t>
  </si>
  <si>
    <r>
      <t xml:space="preserve">Joos, F., et al. “Carbon Dioxide and Climate Impulse Response Functions for the Computation of Greenhouse Gas Metrics: A Multi-Model Analysis.” </t>
    </r>
    <r>
      <rPr>
        <i/>
        <sz val="12"/>
        <color theme="1"/>
        <rFont val="Calibri"/>
        <family val="2"/>
        <scheme val="minor"/>
      </rPr>
      <t>Atmospheric Chemistry and Physics</t>
    </r>
    <r>
      <rPr>
        <sz val="12"/>
        <color theme="1"/>
        <rFont val="Calibri"/>
        <family val="2"/>
        <scheme val="minor"/>
      </rPr>
      <t>, vol. 13, no. 5, 2013, pp. 2793–825, doi:10.5194/acp-13-2793-2013.</t>
    </r>
  </si>
  <si>
    <t>Perturbation life [years]</t>
  </si>
  <si>
    <t>Integrated radiative forcing [W-yr/m2]</t>
  </si>
  <si>
    <t>CLIMATE RESPONSE</t>
  </si>
  <si>
    <t>RADIATIVE FORCING</t>
  </si>
  <si>
    <t>molar mass of air</t>
  </si>
  <si>
    <t>GAS LIFETIMES</t>
  </si>
  <si>
    <t>multi-exponents for CO2:</t>
  </si>
  <si>
    <t>Previous versions</t>
  </si>
  <si>
    <t>Adjustment factor</t>
  </si>
  <si>
    <t>The total integrated radiative forcing and temperature change are found by summing results for individual gases</t>
  </si>
  <si>
    <t>The spreadsheet will then calculate the other metrics for the start of each year - mass(kg), radiative forcing (W/m2), integrated radiative forcing up to start of that year (W-yr/m2), and temperature change (K) due to each gas.</t>
  </si>
  <si>
    <t>(these adjustment factors relate to the indirect effects explained in AR5 chapter 8 / supplementary information 8.SM.11.3)</t>
  </si>
  <si>
    <t>Inventory</t>
  </si>
  <si>
    <t xml:space="preserve">CH4 flows are taken to be non-Fossil based. For fossil-based CH4, additional effect due to CO2 that it decays into need to be added in. </t>
  </si>
  <si>
    <t>years</t>
  </si>
  <si>
    <t>CH4 AGTP [delta-K]</t>
  </si>
  <si>
    <t>N2O AGTP [delta-K]</t>
  </si>
  <si>
    <t>CH4 AGWP [W-yr/m2]</t>
  </si>
  <si>
    <t>N2O AGWP [W-yr/m2]</t>
  </si>
  <si>
    <t>Time-horizon:</t>
  </si>
  <si>
    <t>Supporting data</t>
  </si>
  <si>
    <t>Effects expressed as kg of CO2-equivalent mass by…</t>
  </si>
  <si>
    <t>AGWP and AGTP result for each gas</t>
  </si>
  <si>
    <t>Int. radiative forcing - Effect by that year expressed as CO2 effect by that year</t>
  </si>
  <si>
    <t>Note that before a real inventory is entered, the spreadsheet has 1kg of CO2, CH4 and N2O, all in year-0, as an example to show some results. These 1kg emissions can be deleted / replaced!</t>
  </si>
  <si>
    <t>version 4 - 20/04/2020. Intructions clarified and other metrics calculation made general to alternative time horizons up to 500 years.</t>
  </si>
  <si>
    <t>Temp. change - Effect by that year expressed as CO2 effect by that year</t>
  </si>
  <si>
    <t>Cumulative net emissions [kg]</t>
  </si>
  <si>
    <t>CO2_net</t>
  </si>
  <si>
    <t>CH4_net</t>
  </si>
  <si>
    <t>N2O_net</t>
  </si>
  <si>
    <t>The "graphs" sheet show the progression of the mass of gases at each point, the integrated radiative forcing due to them by each year, and the temperature change due to each of them by each year. It also shows how "CO2 equivalence" calculated with different approaches would vary with time.</t>
  </si>
  <si>
    <t>The "results" sheet gives the effect of the system in terms of climate effects and in terms of CO2 equivalence, with the "equivalence" measured in different ways.</t>
  </si>
  <si>
    <r>
      <t xml:space="preserve">ENTRIES IN COLUMNS </t>
    </r>
    <r>
      <rPr>
        <b/>
        <sz val="14"/>
        <color theme="1"/>
        <rFont val="Calibri (Body)"/>
      </rPr>
      <t>B, C &amp; D</t>
    </r>
    <r>
      <rPr>
        <b/>
        <sz val="14"/>
        <color theme="1"/>
        <rFont val="Calibri"/>
        <family val="2"/>
        <scheme val="minor"/>
      </rPr>
      <t xml:space="preserve"> CAN BE CHANGED - THEY ARE THE ANNUAL NET EMISSIONS OF THE GHGs</t>
    </r>
  </si>
  <si>
    <t>CH4 flows are taken to be biogenic / non-Fossil based. For fossil-based CH4, additional effect due to the CO2 that CH4 decays into, would need to be added in. This effectively increases the effect due to CH4 by around 5% but this effect slightly changes (increasing with time, see Boucher 2009 or Myrhe 2013 - notes to table 8.A.1, for more details).</t>
  </si>
  <si>
    <t>Contact: Sam Cooper sjgcooper@bath.edu</t>
  </si>
  <si>
    <t>INTRODUCTION</t>
  </si>
  <si>
    <t xml:space="preserve">This spreadsheet is intended to facilitate the assessment of the dynamic climate effects (integrated radiative forcing and temperature change) caused by a temporally-resolved (year-by-year) inventory of GHG (CO2, CH4 and N2O). </t>
  </si>
  <si>
    <t>It is hoped that this will faciliate LCA practitioners to easily assess the dynamics of these effects and thereby highlight when there is potential for misinterpretation of results if they  are reported as single figures (e.g. using GWP100 based equivalence).</t>
  </si>
  <si>
    <r>
      <t xml:space="preserve">This research was supported by the Supergen Bioenergy Hub, funded by UKRI grant </t>
    </r>
    <r>
      <rPr>
        <b/>
        <sz val="14"/>
        <color theme="1"/>
        <rFont val="Calibri (Body)"/>
      </rPr>
      <t>EP/S000771/1</t>
    </r>
  </si>
  <si>
    <t>Constants, parameters and equations from:</t>
  </si>
  <si>
    <t>REFERENCES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</si>
</sst>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_-* #,##0_-;\-* #,##0_-;_-* &quot;-&quot;??_-;_-@_-"/>
    <numFmt numFmtId="166" formatCode="0.0E+00"/>
    <numFmt numFmtId="167" formatCode="0.0000E+00"/>
    <numFmt numFmtId="168" formatCode="0.0"/>
  </numFmts>
  <fonts count="13">
    <font>
      <sz val="12"/>
      <color theme="1"/>
      <name val="Calibri"/>
      <family val="2"/>
      <scheme val="minor"/>
    </font>
    <font>
      <sz val="12"/>
      <color theme="1"/>
      <name val="Calibri"/>
      <family val="2"/>
      <scheme val="minor"/>
    </font>
    <font>
      <sz val="8"/>
      <name val="Calibri"/>
      <family val="2"/>
      <scheme val="minor"/>
    </font>
    <font>
      <b/>
      <sz val="12"/>
      <color theme="1"/>
      <name val="Calibri"/>
      <family val="2"/>
      <scheme val="minor"/>
    </font>
    <font>
      <b/>
      <vertAlign val="superscript"/>
      <sz val="12"/>
      <color theme="1"/>
      <name val="Calibri (Body)"/>
    </font>
    <font>
      <i/>
      <sz val="12"/>
      <color theme="1"/>
      <name val="Calibri"/>
      <family val="2"/>
      <scheme val="minor"/>
    </font>
    <font>
      <b/>
      <sz val="9"/>
      <color rgb="FF000000"/>
      <name val="Tahoma"/>
      <family val="2"/>
    </font>
    <font>
      <sz val="9"/>
      <color rgb="FF000000"/>
      <name val="Tahoma"/>
      <family val="2"/>
    </font>
    <font>
      <u/>
      <sz val="12"/>
      <color theme="10"/>
      <name val="Calibri"/>
      <family val="2"/>
      <scheme val="minor"/>
    </font>
    <font>
      <sz val="10"/>
      <color rgb="FF000000"/>
      <name val="Tahoma"/>
      <family val="2"/>
    </font>
    <font>
      <b/>
      <sz val="10"/>
      <color rgb="FF000000"/>
      <name val="Tahoma"/>
      <family val="2"/>
    </font>
    <font>
      <b/>
      <sz val="14"/>
      <color theme="1"/>
      <name val="Calibri (Body)"/>
    </font>
    <font>
      <b/>
      <sz val="14"/>
      <color theme="1"/>
      <name val="Calibri"/>
      <family val="2"/>
      <scheme val="minor"/>
    </font>
  </fonts>
  <fills count="13">
    <fill>
      <patternFill patternType="none"/>
    </fill>
    <fill>
      <patternFill patternType="gray125"/>
    </fill>
    <fill>
      <patternFill patternType="solid">
        <fgColor theme="4" tint="0.59999389629810485"/>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4"/>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8" fillId="0" borderId="0" applyNumberFormat="0" applyFill="0" applyBorder="0" applyAlignment="0" applyProtection="0"/>
  </cellStyleXfs>
  <cellXfs count="118">
    <xf numFmtId="0" fontId="0" fillId="0" borderId="0" xfId="0"/>
    <xf numFmtId="11" fontId="0" fillId="0" borderId="0" xfId="0" applyNumberFormat="1"/>
    <xf numFmtId="0" fontId="3" fillId="0" borderId="0" xfId="0" applyFont="1"/>
    <xf numFmtId="0" fontId="3" fillId="3" borderId="0" xfId="0" applyFont="1" applyFill="1"/>
    <xf numFmtId="11" fontId="0" fillId="3" borderId="0" xfId="0" applyNumberFormat="1" applyFill="1"/>
    <xf numFmtId="0" fontId="3" fillId="2" borderId="1" xfId="0" applyFont="1"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11" fontId="0" fillId="2" borderId="0" xfId="0" applyNumberFormat="1" applyFill="1" applyBorder="1"/>
    <xf numFmtId="0" fontId="0" fillId="2" borderId="7" xfId="0" applyFill="1" applyBorder="1"/>
    <xf numFmtId="0" fontId="0" fillId="2" borderId="8" xfId="0" applyFill="1" applyBorder="1"/>
    <xf numFmtId="0" fontId="3" fillId="4" borderId="0" xfId="0" applyFont="1" applyFill="1"/>
    <xf numFmtId="0" fontId="3" fillId="5" borderId="0" xfId="0" applyFont="1" applyFill="1"/>
    <xf numFmtId="2" fontId="0" fillId="5" borderId="0" xfId="0" applyNumberFormat="1" applyFill="1"/>
    <xf numFmtId="0" fontId="3" fillId="6" borderId="0" xfId="0" applyFont="1" applyFill="1"/>
    <xf numFmtId="11" fontId="0" fillId="6" borderId="0" xfId="0" applyNumberFormat="1" applyFill="1"/>
    <xf numFmtId="0" fontId="3" fillId="7" borderId="0" xfId="0" applyFont="1" applyFill="1"/>
    <xf numFmtId="11" fontId="0" fillId="7" borderId="0" xfId="0" applyNumberFormat="1" applyFill="1"/>
    <xf numFmtId="166" fontId="0" fillId="0" borderId="0" xfId="0" applyNumberFormat="1"/>
    <xf numFmtId="166" fontId="0" fillId="3" borderId="0" xfId="0" applyNumberFormat="1" applyFill="1"/>
    <xf numFmtId="166" fontId="0" fillId="7" borderId="0" xfId="0" applyNumberFormat="1" applyFill="1"/>
    <xf numFmtId="0" fontId="3" fillId="8" borderId="0" xfId="0" applyFont="1" applyFill="1"/>
    <xf numFmtId="0" fontId="0" fillId="0" borderId="0" xfId="0" applyAlignment="1">
      <alignment horizontal="center" wrapText="1"/>
    </xf>
    <xf numFmtId="167" fontId="0" fillId="0" borderId="0" xfId="0" applyNumberFormat="1"/>
    <xf numFmtId="0" fontId="0" fillId="0" borderId="4" xfId="0" applyFill="1" applyBorder="1"/>
    <xf numFmtId="0" fontId="0" fillId="0" borderId="0" xfId="0" applyFill="1" applyBorder="1"/>
    <xf numFmtId="11" fontId="0" fillId="0" borderId="0" xfId="0" applyNumberFormat="1" applyFill="1" applyBorder="1"/>
    <xf numFmtId="0" fontId="0" fillId="2" borderId="0" xfId="0" applyFont="1" applyFill="1" applyBorder="1"/>
    <xf numFmtId="11" fontId="0" fillId="2" borderId="5" xfId="0" applyNumberFormat="1" applyFill="1" applyBorder="1"/>
    <xf numFmtId="1" fontId="0" fillId="2" borderId="0" xfId="0" applyNumberFormat="1" applyFill="1" applyBorder="1"/>
    <xf numFmtId="0" fontId="0" fillId="2" borderId="4" xfId="0" applyFont="1" applyFill="1" applyBorder="1"/>
    <xf numFmtId="0" fontId="0" fillId="2" borderId="6" xfId="0" applyFont="1" applyFill="1" applyBorder="1"/>
    <xf numFmtId="11" fontId="0" fillId="2" borderId="7" xfId="0" applyNumberFormat="1" applyFont="1" applyFill="1" applyBorder="1"/>
    <xf numFmtId="9" fontId="0" fillId="2" borderId="7" xfId="1" applyFont="1" applyFill="1" applyBorder="1"/>
    <xf numFmtId="0" fontId="3" fillId="9" borderId="1" xfId="0" applyFont="1" applyFill="1" applyBorder="1"/>
    <xf numFmtId="0" fontId="0" fillId="9" borderId="2" xfId="0" applyFill="1" applyBorder="1"/>
    <xf numFmtId="0" fontId="0" fillId="9" borderId="3" xfId="0" applyFill="1" applyBorder="1"/>
    <xf numFmtId="0" fontId="0" fillId="9" borderId="4" xfId="0" applyFill="1" applyBorder="1"/>
    <xf numFmtId="0" fontId="0" fillId="9" borderId="0" xfId="0" applyFill="1" applyBorder="1"/>
    <xf numFmtId="0" fontId="0" fillId="9" borderId="5" xfId="0" applyFill="1" applyBorder="1"/>
    <xf numFmtId="0" fontId="0" fillId="9" borderId="6" xfId="0" applyFill="1" applyBorder="1"/>
    <xf numFmtId="0" fontId="0" fillId="9" borderId="7" xfId="0" applyFill="1" applyBorder="1"/>
    <xf numFmtId="0" fontId="0" fillId="9" borderId="8" xfId="0" applyFill="1" applyBorder="1"/>
    <xf numFmtId="0" fontId="3" fillId="6" borderId="1" xfId="0" applyFont="1" applyFill="1" applyBorder="1"/>
    <xf numFmtId="0" fontId="0" fillId="6" borderId="2" xfId="0" applyFill="1" applyBorder="1"/>
    <xf numFmtId="0" fontId="0" fillId="6" borderId="3" xfId="0" applyFill="1" applyBorder="1"/>
    <xf numFmtId="0" fontId="0" fillId="6" borderId="4" xfId="0" applyFill="1" applyBorder="1"/>
    <xf numFmtId="0" fontId="0" fillId="6" borderId="0" xfId="0" applyFill="1" applyBorder="1"/>
    <xf numFmtId="0" fontId="0" fillId="6" borderId="5" xfId="0" applyFill="1" applyBorder="1"/>
    <xf numFmtId="0" fontId="5" fillId="6" borderId="4" xfId="0" applyFont="1" applyFill="1" applyBorder="1"/>
    <xf numFmtId="0" fontId="0" fillId="6" borderId="6" xfId="0" applyFill="1" applyBorder="1"/>
    <xf numFmtId="0" fontId="0" fillId="6" borderId="7" xfId="0" applyFill="1" applyBorder="1"/>
    <xf numFmtId="0" fontId="0" fillId="6" borderId="8" xfId="0" applyFill="1" applyBorder="1"/>
    <xf numFmtId="0" fontId="3" fillId="5" borderId="1" xfId="0" applyFont="1" applyFill="1" applyBorder="1"/>
    <xf numFmtId="0" fontId="0" fillId="5" borderId="2" xfId="0" applyFill="1" applyBorder="1"/>
    <xf numFmtId="0" fontId="0" fillId="5" borderId="3" xfId="0" applyFill="1" applyBorder="1"/>
    <xf numFmtId="0" fontId="0" fillId="5" borderId="4" xfId="0" applyFill="1" applyBorder="1"/>
    <xf numFmtId="0" fontId="0" fillId="5" borderId="0" xfId="0" applyFill="1" applyBorder="1"/>
    <xf numFmtId="0" fontId="0" fillId="5" borderId="5" xfId="0" applyFill="1" applyBorder="1"/>
    <xf numFmtId="0" fontId="0" fillId="5" borderId="6" xfId="0" applyFill="1" applyBorder="1"/>
    <xf numFmtId="0" fontId="0" fillId="5" borderId="7" xfId="0" applyFill="1" applyBorder="1"/>
    <xf numFmtId="0" fontId="0" fillId="5" borderId="8" xfId="0" applyFill="1" applyBorder="1"/>
    <xf numFmtId="2" fontId="0" fillId="2" borderId="0" xfId="0" applyNumberFormat="1" applyFill="1" applyBorder="1"/>
    <xf numFmtId="0" fontId="0" fillId="8" borderId="4" xfId="0" applyFill="1" applyBorder="1"/>
    <xf numFmtId="0" fontId="0" fillId="8" borderId="0" xfId="0" applyFill="1" applyBorder="1"/>
    <xf numFmtId="2" fontId="0" fillId="5" borderId="0" xfId="2" applyNumberFormat="1" applyFont="1" applyFill="1"/>
    <xf numFmtId="11" fontId="0" fillId="6" borderId="0" xfId="2" applyNumberFormat="1" applyFont="1" applyFill="1"/>
    <xf numFmtId="168" fontId="0" fillId="4" borderId="0" xfId="0" applyNumberFormat="1" applyFill="1"/>
    <xf numFmtId="0" fontId="0" fillId="10" borderId="0" xfId="0" applyFill="1"/>
    <xf numFmtId="0" fontId="0" fillId="10" borderId="0" xfId="0" applyFill="1" applyAlignment="1">
      <alignment horizontal="center" wrapText="1"/>
    </xf>
    <xf numFmtId="166" fontId="0" fillId="10" borderId="0" xfId="0" applyNumberFormat="1" applyFill="1"/>
    <xf numFmtId="0" fontId="0" fillId="9" borderId="0" xfId="0" applyFill="1"/>
    <xf numFmtId="0" fontId="3" fillId="9" borderId="0" xfId="0" applyFont="1" applyFill="1"/>
    <xf numFmtId="0" fontId="0" fillId="9" borderId="0" xfId="0" applyFill="1" applyAlignment="1">
      <alignment horizontal="center" wrapText="1"/>
    </xf>
    <xf numFmtId="165" fontId="0" fillId="9" borderId="0" xfId="2" applyNumberFormat="1" applyFont="1" applyFill="1"/>
    <xf numFmtId="165" fontId="0" fillId="9" borderId="0" xfId="0" applyNumberFormat="1" applyFill="1"/>
    <xf numFmtId="0" fontId="3" fillId="10" borderId="0" xfId="0" applyFont="1" applyFill="1"/>
    <xf numFmtId="0" fontId="3" fillId="11" borderId="0" xfId="0" applyFont="1" applyFill="1"/>
    <xf numFmtId="0" fontId="0" fillId="11" borderId="0" xfId="0" applyFill="1"/>
    <xf numFmtId="0" fontId="0" fillId="11" borderId="0" xfId="0" applyFill="1" applyAlignment="1">
      <alignment horizontal="center" wrapText="1"/>
    </xf>
    <xf numFmtId="11" fontId="0" fillId="11" borderId="0" xfId="0" applyNumberFormat="1" applyFill="1"/>
    <xf numFmtId="168" fontId="0" fillId="9" borderId="0" xfId="0" applyNumberFormat="1" applyFill="1"/>
    <xf numFmtId="0" fontId="8" fillId="9" borderId="0" xfId="3" applyFill="1" applyBorder="1"/>
    <xf numFmtId="0" fontId="0" fillId="11" borderId="1" xfId="0" applyFill="1" applyBorder="1"/>
    <xf numFmtId="0" fontId="0" fillId="11" borderId="2" xfId="0" applyFill="1" applyBorder="1" applyAlignment="1">
      <alignment horizontal="right"/>
    </xf>
    <xf numFmtId="168" fontId="0" fillId="11" borderId="3" xfId="0" applyNumberFormat="1" applyFill="1" applyBorder="1"/>
    <xf numFmtId="0" fontId="0" fillId="11" borderId="4" xfId="0" applyFill="1" applyBorder="1"/>
    <xf numFmtId="0" fontId="0" fillId="11" borderId="0" xfId="0" applyFill="1" applyBorder="1" applyAlignment="1">
      <alignment horizontal="right"/>
    </xf>
    <xf numFmtId="168" fontId="0" fillId="11" borderId="5" xfId="0" applyNumberFormat="1" applyFill="1" applyBorder="1"/>
    <xf numFmtId="0" fontId="0" fillId="11" borderId="6" xfId="0" applyFill="1" applyBorder="1"/>
    <xf numFmtId="0" fontId="0" fillId="11" borderId="7" xfId="0" applyFill="1" applyBorder="1" applyAlignment="1">
      <alignment horizontal="right"/>
    </xf>
    <xf numFmtId="168" fontId="0" fillId="11" borderId="8" xfId="0" applyNumberFormat="1" applyFill="1" applyBorder="1"/>
    <xf numFmtId="1" fontId="0" fillId="9" borderId="0" xfId="0" applyNumberFormat="1" applyFill="1"/>
    <xf numFmtId="0" fontId="12" fillId="8" borderId="0" xfId="0" applyFont="1" applyFill="1"/>
    <xf numFmtId="0" fontId="12" fillId="0" borderId="0" xfId="0" applyFont="1" applyFill="1"/>
    <xf numFmtId="0" fontId="3" fillId="0" borderId="0" xfId="0" applyFont="1" applyFill="1"/>
    <xf numFmtId="0" fontId="0" fillId="8" borderId="0" xfId="0" applyFill="1"/>
    <xf numFmtId="0" fontId="0" fillId="0" borderId="0" xfId="0" applyFill="1"/>
    <xf numFmtId="0" fontId="3" fillId="0" borderId="0" xfId="0" applyFont="1" applyFill="1" applyBorder="1" applyAlignment="1">
      <alignment horizontal="right"/>
    </xf>
    <xf numFmtId="0" fontId="3" fillId="0" borderId="0" xfId="0" applyFont="1" applyFill="1" applyBorder="1"/>
    <xf numFmtId="0" fontId="3" fillId="8" borderId="9" xfId="0" applyFont="1" applyFill="1" applyBorder="1" applyAlignment="1">
      <alignment horizontal="right"/>
    </xf>
    <xf numFmtId="0" fontId="3" fillId="8" borderId="10" xfId="0" applyFont="1" applyFill="1" applyBorder="1"/>
    <xf numFmtId="0" fontId="3" fillId="8" borderId="11" xfId="0" applyFont="1" applyFill="1" applyBorder="1"/>
    <xf numFmtId="0" fontId="3" fillId="9" borderId="4" xfId="0" applyFont="1" applyFill="1" applyBorder="1"/>
    <xf numFmtId="0" fontId="0" fillId="12" borderId="0" xfId="0" applyFill="1"/>
    <xf numFmtId="0" fontId="3" fillId="4" borderId="1" xfId="0" applyFont="1" applyFill="1" applyBorder="1"/>
    <xf numFmtId="0" fontId="0" fillId="4" borderId="2" xfId="0" applyFill="1" applyBorder="1"/>
    <xf numFmtId="0" fontId="0" fillId="4" borderId="3" xfId="0" applyFill="1" applyBorder="1"/>
    <xf numFmtId="0" fontId="0" fillId="4" borderId="4" xfId="0" applyFont="1" applyFill="1" applyBorder="1"/>
    <xf numFmtId="0" fontId="0" fillId="4" borderId="0" xfId="0" applyFill="1" applyBorder="1"/>
    <xf numFmtId="0" fontId="0" fillId="4" borderId="5" xfId="0" applyFill="1" applyBorder="1"/>
    <xf numFmtId="0" fontId="0" fillId="4" borderId="4" xfId="0" applyFill="1" applyBorder="1"/>
    <xf numFmtId="0" fontId="0" fillId="4" borderId="6" xfId="0" applyFill="1" applyBorder="1"/>
    <xf numFmtId="0" fontId="0" fillId="4" borderId="7" xfId="0" applyFill="1" applyBorder="1"/>
    <xf numFmtId="0" fontId="0" fillId="4" borderId="8" xfId="0" applyFill="1" applyBorder="1"/>
  </cellXfs>
  <cellStyles count="4">
    <cellStyle name="Comma" xfId="2" builtinId="3"/>
    <cellStyle name="Hyperlink" xfId="3" builtinId="8"/>
    <cellStyle name="Normal" xfId="0" builtinId="0"/>
    <cellStyle name="Per cent" xfId="1" builtinId="5"/>
  </cellStyles>
  <dxfs count="31">
    <dxf>
      <font>
        <strike val="0"/>
        <color theme="0" tint="-0.34998626667073579"/>
      </font>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fill>
        <patternFill patternType="solid">
          <fgColor indexed="64"/>
          <bgColor theme="9" tint="0.59999389629810485"/>
        </patternFill>
      </fill>
    </dxf>
    <dxf>
      <numFmt numFmtId="15" formatCode="0.00E+00"/>
      <fill>
        <patternFill patternType="solid">
          <fgColor indexed="64"/>
          <bgColor theme="9" tint="0.59999389629810485"/>
        </patternFill>
      </fill>
    </dxf>
    <dxf>
      <numFmt numFmtId="168" formatCode="0.0"/>
      <fill>
        <patternFill patternType="solid">
          <fgColor indexed="64"/>
          <bgColor theme="9" tint="0.59999389629810485"/>
        </patternFill>
      </fill>
    </dxf>
    <dxf>
      <numFmt numFmtId="15" formatCode="0.00E+00"/>
      <fill>
        <patternFill patternType="solid">
          <fgColor indexed="64"/>
          <bgColor theme="6" tint="0.59999389629810485"/>
        </patternFill>
      </fill>
    </dxf>
    <dxf>
      <numFmt numFmtId="15" formatCode="0.00E+00"/>
      <fill>
        <patternFill patternType="solid">
          <fgColor indexed="64"/>
          <bgColor theme="6" tint="0.59999389629810485"/>
        </patternFill>
      </fill>
    </dxf>
    <dxf>
      <numFmt numFmtId="15" formatCode="0.00E+00"/>
      <fill>
        <patternFill patternType="solid">
          <fgColor indexed="64"/>
          <bgColor theme="6" tint="0.59999389629810485"/>
        </patternFill>
      </fill>
    </dxf>
    <dxf>
      <numFmt numFmtId="15" formatCode="0.00E+00"/>
      <fill>
        <patternFill patternType="solid">
          <fgColor indexed="64"/>
          <bgColor theme="8" tint="0.59999389629810485"/>
        </patternFill>
      </fill>
    </dxf>
    <dxf>
      <numFmt numFmtId="15" formatCode="0.00E+00"/>
      <fill>
        <patternFill patternType="solid">
          <fgColor indexed="64"/>
          <bgColor theme="8" tint="0.59999389629810485"/>
        </patternFill>
      </fill>
    </dxf>
    <dxf>
      <numFmt numFmtId="15" formatCode="0.00E+00"/>
      <fill>
        <patternFill patternType="solid">
          <fgColor indexed="64"/>
          <bgColor theme="8" tint="0.59999389629810485"/>
        </patternFill>
      </fill>
    </dxf>
    <dxf>
      <numFmt numFmtId="15" formatCode="0.00E+00"/>
      <fill>
        <patternFill patternType="solid">
          <fgColor indexed="64"/>
          <bgColor theme="7" tint="0.59999389629810485"/>
        </patternFill>
      </fill>
    </dxf>
    <dxf>
      <numFmt numFmtId="15" formatCode="0.00E+00"/>
      <fill>
        <patternFill patternType="solid">
          <fgColor indexed="64"/>
          <bgColor theme="7" tint="0.59999389629810485"/>
        </patternFill>
      </fill>
    </dxf>
    <dxf>
      <numFmt numFmtId="15" formatCode="0.00E+00"/>
      <fill>
        <patternFill patternType="solid">
          <fgColor indexed="64"/>
          <bgColor theme="7" tint="0.59999389629810485"/>
        </patternFill>
      </fill>
    </dxf>
    <dxf>
      <numFmt numFmtId="2" formatCode="0.00"/>
      <fill>
        <patternFill patternType="solid">
          <fgColor indexed="64"/>
          <bgColor theme="5" tint="0.59999389629810485"/>
        </patternFill>
      </fill>
    </dxf>
    <dxf>
      <numFmt numFmtId="2" formatCode="0.00"/>
      <fill>
        <patternFill patternType="solid">
          <fgColor indexed="64"/>
          <bgColor theme="5" tint="0.59999389629810485"/>
        </patternFill>
      </fill>
    </dxf>
    <dxf>
      <numFmt numFmtId="2" formatCode="0.00"/>
      <fill>
        <patternFill patternType="solid">
          <fgColor indexed="64"/>
          <bgColor theme="5" tint="0.59999389629810485"/>
        </patternFill>
      </fill>
    </dxf>
    <dxf>
      <numFmt numFmtId="166" formatCode="0.0E+00"/>
      <fill>
        <patternFill patternType="solid">
          <fgColor indexed="64"/>
          <bgColor theme="6" tint="0.59999389629810485"/>
        </patternFill>
      </fill>
    </dxf>
    <dxf>
      <numFmt numFmtId="166" formatCode="0.0E+00"/>
      <fill>
        <patternFill patternType="solid">
          <fgColor indexed="64"/>
          <bgColor theme="8" tint="0.59999389629810485"/>
        </patternFill>
      </fill>
    </dxf>
    <dxf>
      <numFmt numFmtId="168" formatCode="0.0"/>
      <fill>
        <patternFill patternType="solid">
          <fgColor indexed="64"/>
          <bgColor theme="9" tint="0.39997558519241921"/>
        </patternFill>
      </fill>
    </dxf>
    <dxf>
      <numFmt numFmtId="168" formatCode="0.0"/>
      <fill>
        <patternFill patternType="solid">
          <fgColor indexed="64"/>
          <bgColor theme="9" tint="0.39997558519241921"/>
        </patternFill>
      </fill>
    </dxf>
    <dxf>
      <numFmt numFmtId="168" formatCode="0.0"/>
      <fill>
        <patternFill patternType="solid">
          <fgColor indexed="64"/>
          <bgColor theme="9" tint="0.399975585192419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Mass </a:t>
            </a:r>
            <a:r>
              <a:rPr lang="en-GB" baseline="0">
                <a:solidFill>
                  <a:schemeClr val="tx1"/>
                </a:solidFill>
              </a:rPr>
              <a:t>in atmosphere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4217870012011211"/>
          <c:y val="8.3274443974213685E-2"/>
          <c:w val="0.7822280795409049"/>
          <c:h val="0.80739209405587964"/>
        </c:manualLayout>
      </c:layout>
      <c:scatterChart>
        <c:scatterStyle val="smoothMarker"/>
        <c:varyColors val="0"/>
        <c:ser>
          <c:idx val="0"/>
          <c:order val="0"/>
          <c:tx>
            <c:v>Carbon dioxide</c:v>
          </c:tx>
          <c:spPr>
            <a:ln w="19050" cap="rnd">
              <a:solidFill>
                <a:schemeClr val="accent1"/>
              </a:solidFill>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inventory!$G$5:$G$505</c:f>
              <c:numCache>
                <c:formatCode>0.00</c:formatCode>
                <c:ptCount val="501"/>
                <c:pt idx="0">
                  <c:v>1</c:v>
                </c:pt>
                <c:pt idx="1">
                  <c:v>0.93452514335147363</c:v>
                </c:pt>
                <c:pt idx="2">
                  <c:v>0.881133921191247</c:v>
                </c:pt>
                <c:pt idx="3">
                  <c:v>0.8373585015922006</c:v>
                </c:pt>
                <c:pt idx="4">
                  <c:v>0.80124169326678574</c:v>
                </c:pt>
                <c:pt idx="5">
                  <c:v>0.77123110403440343</c:v>
                </c:pt>
                <c:pt idx="6">
                  <c:v>0.74609524215684753</c:v>
                </c:pt>
                <c:pt idx="7">
                  <c:v>0.72485701125588309</c:v>
                </c:pt>
                <c:pt idx="8">
                  <c:v>0.70674099270730806</c:v>
                </c:pt>
                <c:pt idx="9">
                  <c:v>0.69113165704127311</c:v>
                </c:pt>
                <c:pt idx="10">
                  <c:v>0.67754023851053491</c:v>
                </c:pt>
                <c:pt idx="11">
                  <c:v>0.66557847675281323</c:v>
                </c:pt>
                <c:pt idx="12">
                  <c:v>0.65493780184399575</c:v>
                </c:pt>
                <c:pt idx="13">
                  <c:v>0.64537283420778069</c:v>
                </c:pt>
                <c:pt idx="14">
                  <c:v>0.63668830482031924</c:v>
                </c:pt>
                <c:pt idx="15">
                  <c:v>0.628728686612953</c:v>
                </c:pt>
                <c:pt idx="16">
                  <c:v>0.62136997498924529</c:v>
                </c:pt>
                <c:pt idx="17">
                  <c:v>0.61451317190612653</c:v>
                </c:pt>
                <c:pt idx="18">
                  <c:v>0.60807912034227363</c:v>
                </c:pt>
                <c:pt idx="19">
                  <c:v>0.60200440919884946</c:v>
                </c:pt>
                <c:pt idx="20">
                  <c:v>0.59623812671900212</c:v>
                </c:pt>
                <c:pt idx="21">
                  <c:v>0.59073928652038865</c:v>
                </c:pt>
                <c:pt idx="22">
                  <c:v>0.58547478680428644</c:v>
                </c:pt>
                <c:pt idx="23">
                  <c:v>0.58041779221317003</c:v>
                </c:pt>
                <c:pt idx="24">
                  <c:v>0.57554645072352428</c:v>
                </c:pt>
                <c:pt idx="25">
                  <c:v>0.57084287612475526</c:v>
                </c:pt>
                <c:pt idx="26">
                  <c:v>0.56629234103327164</c:v>
                </c:pt>
                <c:pt idx="27">
                  <c:v>0.56188263680393102</c:v>
                </c:pt>
                <c:pt idx="28">
                  <c:v>0.55760356574794834</c:v>
                </c:pt>
                <c:pt idx="29">
                  <c:v>0.55344653823762036</c:v>
                </c:pt>
                <c:pt idx="30">
                  <c:v>0.54940425296270934</c:v>
                </c:pt>
                <c:pt idx="31">
                  <c:v>0.54547044310928838</c:v>
                </c:pt>
                <c:pt idx="32">
                  <c:v>0.54163967480361641</c:v>
                </c:pt>
                <c:pt idx="33">
                  <c:v>0.53790718699486972</c:v>
                </c:pt>
                <c:pt idx="34">
                  <c:v>0.53426876419483804</c:v>
                </c:pt>
                <c:pt idx="35">
                  <c:v>0.53072063527166924</c:v>
                </c:pt>
                <c:pt idx="36">
                  <c:v>0.52725939290492496</c:v>
                </c:pt>
                <c:pt idx="37">
                  <c:v>0.52388192942701162</c:v>
                </c:pt>
                <c:pt idx="38">
                  <c:v>0.52058538566212087</c:v>
                </c:pt>
                <c:pt idx="39">
                  <c:v>0.51736711007618075</c:v>
                </c:pt>
                <c:pt idx="40">
                  <c:v>0.51422462610807773</c:v>
                </c:pt>
                <c:pt idx="41">
                  <c:v>0.51115560599374177</c:v>
                </c:pt>
                <c:pt idx="42">
                  <c:v>0.50815784974452349</c:v>
                </c:pt>
                <c:pt idx="43">
                  <c:v>0.50522926821861036</c:v>
                </c:pt>
                <c:pt idx="44">
                  <c:v>0.50236786944405654</c:v>
                </c:pt>
                <c:pt idx="45">
                  <c:v>0.499571747526247</c:v>
                </c:pt>
                <c:pt idx="46">
                  <c:v>0.49683907361076535</c:v>
                </c:pt>
                <c:pt idx="47">
                  <c:v>0.49416808848211841</c:v>
                </c:pt>
                <c:pt idx="48">
                  <c:v>0.49155709646558715</c:v>
                </c:pt>
                <c:pt idx="49">
                  <c:v>0.48900446036827649</c:v>
                </c:pt>
                <c:pt idx="50">
                  <c:v>0.48650859724998807</c:v>
                </c:pt>
                <c:pt idx="51">
                  <c:v>0.48406797485778791</c:v>
                </c:pt>
                <c:pt idx="52">
                  <c:v>0.48168110859241908</c:v>
                </c:pt>
                <c:pt idx="53">
                  <c:v>0.47934655890189409</c:v>
                </c:pt>
                <c:pt idx="54">
                  <c:v>0.4770629290191471</c:v>
                </c:pt>
                <c:pt idx="55">
                  <c:v>0.47482886297771487</c:v>
                </c:pt>
                <c:pt idx="56">
                  <c:v>0.47264304385295947</c:v>
                </c:pt>
                <c:pt idx="57">
                  <c:v>0.47050419218709033</c:v>
                </c:pt>
                <c:pt idx="58">
                  <c:v>0.46841106456476062</c:v>
                </c:pt>
                <c:pt idx="59">
                  <c:v>0.46636245231277124</c:v>
                </c:pt>
                <c:pt idx="60">
                  <c:v>0.46435718030277218</c:v>
                </c:pt>
                <c:pt idx="61">
                  <c:v>0.4623941058401061</c:v>
                </c:pt>
                <c:pt idx="62">
                  <c:v>0.4604721176253091</c:v>
                </c:pt>
                <c:pt idx="63">
                  <c:v>0.45859013477746285</c:v>
                </c:pt>
                <c:pt idx="64">
                  <c:v>0.45674710591071777</c:v>
                </c:pt>
                <c:pt idx="65">
                  <c:v>0.45494200825699377</c:v>
                </c:pt>
                <c:pt idx="66">
                  <c:v>0.45317384682920742</c:v>
                </c:pt>
                <c:pt idx="67">
                  <c:v>0.45144165362043881</c:v>
                </c:pt>
                <c:pt idx="68">
                  <c:v>0.44974448683530016</c:v>
                </c:pt>
                <c:pt idx="69">
                  <c:v>0.44808143015044327</c:v>
                </c:pt>
                <c:pt idx="70">
                  <c:v>0.44645159200167894</c:v>
                </c:pt>
                <c:pt idx="71">
                  <c:v>0.44485410489561256</c:v>
                </c:pt>
                <c:pt idx="72">
                  <c:v>0.44328812474404006</c:v>
                </c:pt>
                <c:pt idx="73">
                  <c:v>0.44175283021962436</c:v>
                </c:pt>
                <c:pt idx="74">
                  <c:v>0.44024742213159063</c:v>
                </c:pt>
                <c:pt idx="75">
                  <c:v>0.43877112282035641</c:v>
                </c:pt>
                <c:pt idx="76">
                  <c:v>0.43732317557015266</c:v>
                </c:pt>
                <c:pt idx="77">
                  <c:v>0.43590284403880969</c:v>
                </c:pt>
                <c:pt idx="78">
                  <c:v>0.43450941170397228</c:v>
                </c:pt>
                <c:pt idx="79">
                  <c:v>0.43314218132508586</c:v>
                </c:pt>
                <c:pt idx="80">
                  <c:v>0.43180047442055813</c:v>
                </c:pt>
                <c:pt idx="81">
                  <c:v>0.43048363075955104</c:v>
                </c:pt>
                <c:pt idx="82">
                  <c:v>0.42919100786790032</c:v>
                </c:pt>
                <c:pt idx="83">
                  <c:v>0.42792198054769892</c:v>
                </c:pt>
                <c:pt idx="84">
                  <c:v>0.42667594041010481</c:v>
                </c:pt>
                <c:pt idx="85">
                  <c:v>0.42545229542096552</c:v>
                </c:pt>
                <c:pt idx="86">
                  <c:v>0.42425046945886946</c:v>
                </c:pt>
                <c:pt idx="87">
                  <c:v>0.42306990188525662</c:v>
                </c:pt>
                <c:pt idx="88">
                  <c:v>0.42191004712623492</c:v>
                </c:pt>
                <c:pt idx="89">
                  <c:v>0.4207703742657663</c:v>
                </c:pt>
                <c:pt idx="90">
                  <c:v>0.41965036664989852</c:v>
                </c:pt>
                <c:pt idx="91">
                  <c:v>0.41854952150173125</c:v>
                </c:pt>
                <c:pt idx="92">
                  <c:v>0.41746734954681586</c:v>
                </c:pt>
                <c:pt idx="93">
                  <c:v>0.41640337464870036</c:v>
                </c:pt>
                <c:pt idx="94">
                  <c:v>0.41535713345433656</c:v>
                </c:pt>
                <c:pt idx="95">
                  <c:v>0.41432817504908026</c:v>
                </c:pt>
                <c:pt idx="96">
                  <c:v>0.41331606062102055</c:v>
                </c:pt>
                <c:pt idx="97">
                  <c:v>0.41232036313438247</c:v>
                </c:pt>
                <c:pt idx="98">
                  <c:v>0.41134066701175637</c:v>
                </c:pt>
                <c:pt idx="99">
                  <c:v>0.41037656782491344</c:v>
                </c:pt>
                <c:pt idx="100">
                  <c:v>0.40942767199397345</c:v>
                </c:pt>
                <c:pt idx="101">
                  <c:v>0.40849359649469874</c:v>
                </c:pt>
                <c:pt idx="102">
                  <c:v>0.4075739685736931</c:v>
                </c:pt>
                <c:pt idx="103">
                  <c:v>0.40666842547129239</c:v>
                </c:pt>
                <c:pt idx="104">
                  <c:v>0.405776614151938</c:v>
                </c:pt>
                <c:pt idx="105">
                  <c:v>0.40489819104183006</c:v>
                </c:pt>
                <c:pt idx="106">
                  <c:v>0.40403282177366512</c:v>
                </c:pt>
                <c:pt idx="107">
                  <c:v>0.40318018093826508</c:v>
                </c:pt>
                <c:pt idx="108">
                  <c:v>0.4023399518429116</c:v>
                </c:pt>
                <c:pt idx="109">
                  <c:v>0.40151182627620552</c:v>
                </c:pt>
                <c:pt idx="110">
                  <c:v>0.4006955042792737</c:v>
                </c:pt>
                <c:pt idx="111">
                  <c:v>0.39989069392315302</c:v>
                </c:pt>
                <c:pt idx="112">
                  <c:v>0.39909711109218349</c:v>
                </c:pt>
                <c:pt idx="113">
                  <c:v>0.39831447927324942</c:v>
                </c:pt>
                <c:pt idx="114">
                  <c:v>0.39754252935070955</c:v>
                </c:pt>
                <c:pt idx="115">
                  <c:v>0.39678099940686334</c:v>
                </c:pt>
                <c:pt idx="116">
                  <c:v>0.39602963452780371</c:v>
                </c:pt>
                <c:pt idx="117">
                  <c:v>0.39528818661451043</c:v>
                </c:pt>
                <c:pt idx="118">
                  <c:v>0.3945564141990428</c:v>
                </c:pt>
                <c:pt idx="119">
                  <c:v>0.39383408226569494</c:v>
                </c:pt>
                <c:pt idx="120">
                  <c:v>0.39312096207697761</c:v>
                </c:pt>
                <c:pt idx="121">
                  <c:v>0.39241683100429831</c:v>
                </c:pt>
                <c:pt idx="122">
                  <c:v>0.39172147236321198</c:v>
                </c:pt>
                <c:pt idx="123">
                  <c:v>0.39103467525311847</c:v>
                </c:pt>
                <c:pt idx="124">
                  <c:v>0.39035623440128719</c:v>
                </c:pt>
                <c:pt idx="125">
                  <c:v>0.38968595001109285</c:v>
                </c:pt>
                <c:pt idx="126">
                  <c:v>0.38902362761434678</c:v>
                </c:pt>
                <c:pt idx="127">
                  <c:v>0.38836907792761494</c:v>
                </c:pt>
                <c:pt idx="128">
                  <c:v>0.38772211671241447</c:v>
                </c:pt>
                <c:pt idx="129">
                  <c:v>0.38708256463918378</c:v>
                </c:pt>
                <c:pt idx="130">
                  <c:v>0.38645024715492438</c:v>
                </c:pt>
                <c:pt idx="131">
                  <c:v>0.38582499435441564</c:v>
                </c:pt>
                <c:pt idx="132">
                  <c:v>0.38520664085490608</c:v>
                </c:pt>
                <c:pt idx="133">
                  <c:v>0.38459502567418641</c:v>
                </c:pt>
                <c:pt idx="134">
                  <c:v>0.38398999211195484</c:v>
                </c:pt>
                <c:pt idx="135">
                  <c:v>0.38339138763438324</c:v>
                </c:pt>
                <c:pt idx="136">
                  <c:v>0.38279906376180045</c:v>
                </c:pt>
                <c:pt idx="137">
                  <c:v>0.38221287595940651</c:v>
                </c:pt>
                <c:pt idx="138">
                  <c:v>0.38163268353093732</c:v>
                </c:pt>
                <c:pt idx="139">
                  <c:v>0.3810583495151989</c:v>
                </c:pt>
                <c:pt idx="140">
                  <c:v>0.38048974058539503</c:v>
                </c:pt>
                <c:pt idx="141">
                  <c:v>0.37992672695117202</c:v>
                </c:pt>
                <c:pt idx="142">
                  <c:v>0.37936918226330724</c:v>
                </c:pt>
                <c:pt idx="143">
                  <c:v>0.37881698352097087</c:v>
                </c:pt>
                <c:pt idx="144">
                  <c:v>0.37827001098149027</c:v>
                </c:pt>
                <c:pt idx="145">
                  <c:v>0.37772814807255023</c:v>
                </c:pt>
                <c:pt idx="146">
                  <c:v>0.3771912813067631</c:v>
                </c:pt>
                <c:pt idx="147">
                  <c:v>0.37665930019854488</c:v>
                </c:pt>
                <c:pt idx="148">
                  <c:v>0.37613209718323426</c:v>
                </c:pt>
                <c:pt idx="149">
                  <c:v>0.37560956753839592</c:v>
                </c:pt>
                <c:pt idx="150">
                  <c:v>0.37509160930724689</c:v>
                </c:pt>
                <c:pt idx="151">
                  <c:v>0.37457812322415029</c:v>
                </c:pt>
                <c:pt idx="152">
                  <c:v>0.37406901264211989</c:v>
                </c:pt>
                <c:pt idx="153">
                  <c:v>0.37356418346228143</c:v>
                </c:pt>
                <c:pt idx="154">
                  <c:v>0.3730635440652374</c:v>
                </c:pt>
                <c:pt idx="155">
                  <c:v>0.37256700524428538</c:v>
                </c:pt>
                <c:pt idx="156">
                  <c:v>0.37207448014043748</c:v>
                </c:pt>
                <c:pt idx="157">
                  <c:v>0.37158588417919458</c:v>
                </c:pt>
                <c:pt idx="158">
                  <c:v>0.37110113500902686</c:v>
                </c:pt>
                <c:pt idx="159">
                  <c:v>0.37062015244151425</c:v>
                </c:pt>
                <c:pt idx="160">
                  <c:v>0.37014285839310351</c:v>
                </c:pt>
                <c:pt idx="161">
                  <c:v>0.3696691768284357</c:v>
                </c:pt>
                <c:pt idx="162">
                  <c:v>0.36919903370520468</c:v>
                </c:pt>
                <c:pt idx="163">
                  <c:v>0.36873235692050327</c:v>
                </c:pt>
                <c:pt idx="164">
                  <c:v>0.36826907625861716</c:v>
                </c:pt>
                <c:pt idx="165">
                  <c:v>0.36780912334022836</c:v>
                </c:pt>
                <c:pt idx="166">
                  <c:v>0.36735243157298908</c:v>
                </c:pt>
                <c:pt idx="167">
                  <c:v>0.36689893610343027</c:v>
                </c:pt>
                <c:pt idx="168">
                  <c:v>0.36644857377016682</c:v>
                </c:pt>
                <c:pt idx="169">
                  <c:v>0.36600128305836732</c:v>
                </c:pt>
                <c:pt idx="170">
                  <c:v>0.36555700405545083</c:v>
                </c:pt>
                <c:pt idx="171">
                  <c:v>0.36511567840798098</c:v>
                </c:pt>
                <c:pt idx="172">
                  <c:v>0.364677249279722</c:v>
                </c:pt>
                <c:pt idx="173">
                  <c:v>0.36424166131082741</c:v>
                </c:pt>
                <c:pt idx="174">
                  <c:v>0.36380886057813017</c:v>
                </c:pt>
                <c:pt idx="175">
                  <c:v>0.36337879455650401</c:v>
                </c:pt>
                <c:pt idx="176">
                  <c:v>0.36295141208126774</c:v>
                </c:pt>
                <c:pt idx="177">
                  <c:v>0.36252666331160427</c:v>
                </c:pt>
                <c:pt idx="178">
                  <c:v>0.36210449969496672</c:v>
                </c:pt>
                <c:pt idx="179">
                  <c:v>0.36168487393244458</c:v>
                </c:pt>
                <c:pt idx="180">
                  <c:v>0.36126773994506534</c:v>
                </c:pt>
                <c:pt idx="181">
                  <c:v>0.36085305284100494</c:v>
                </c:pt>
                <c:pt idx="182">
                  <c:v>0.36044076888368309</c:v>
                </c:pt>
                <c:pt idx="183">
                  <c:v>0.36003084546071945</c:v>
                </c:pt>
                <c:pt idx="184">
                  <c:v>0.35962324105372795</c:v>
                </c:pt>
                <c:pt idx="185">
                  <c:v>0.35921791520892588</c:v>
                </c:pt>
                <c:pt idx="186">
                  <c:v>0.35881482850853558</c:v>
                </c:pt>
                <c:pt idx="187">
                  <c:v>0.35841394254295905</c:v>
                </c:pt>
                <c:pt idx="188">
                  <c:v>0.35801521988370194</c:v>
                </c:pt>
                <c:pt idx="189">
                  <c:v>0.35761862405702938</c:v>
                </c:pt>
                <c:pt idx="190">
                  <c:v>0.35722411951833177</c:v>
                </c:pt>
                <c:pt idx="191">
                  <c:v>0.35683167162718243</c:v>
                </c:pt>
                <c:pt idx="192">
                  <c:v>0.35644124662306881</c:v>
                </c:pt>
                <c:pt idx="193">
                  <c:v>0.35605281160177776</c:v>
                </c:pt>
                <c:pt idx="194">
                  <c:v>0.3556663344924183</c:v>
                </c:pt>
                <c:pt idx="195">
                  <c:v>0.35528178403506444</c:v>
                </c:pt>
                <c:pt idx="196">
                  <c:v>0.35489912975900068</c:v>
                </c:pt>
                <c:pt idx="197">
                  <c:v>0.35451834196155529</c:v>
                </c:pt>
                <c:pt idx="198">
                  <c:v>0.35413939168750402</c:v>
                </c:pt>
                <c:pt idx="199">
                  <c:v>0.35376225070902945</c:v>
                </c:pt>
                <c:pt idx="200">
                  <c:v>0.35338689150622177</c:v>
                </c:pt>
                <c:pt idx="201">
                  <c:v>0.35301328724810421</c:v>
                </c:pt>
                <c:pt idx="202">
                  <c:v>0.35264141177417219</c:v>
                </c:pt>
                <c:pt idx="203">
                  <c:v>0.35227123957642875</c:v>
                </c:pt>
                <c:pt idx="204">
                  <c:v>0.35190274578190583</c:v>
                </c:pt>
                <c:pt idx="205">
                  <c:v>0.3515359061356565</c:v>
                </c:pt>
                <c:pt idx="206">
                  <c:v>0.351170696984206</c:v>
                </c:pt>
                <c:pt idx="207">
                  <c:v>0.35080709525944953</c:v>
                </c:pt>
                <c:pt idx="208">
                  <c:v>0.35044507846298389</c:v>
                </c:pt>
                <c:pt idx="209">
                  <c:v>0.35008462465086232</c:v>
                </c:pt>
                <c:pt idx="210">
                  <c:v>0.34972571241876027</c:v>
                </c:pt>
                <c:pt idx="211">
                  <c:v>0.34936832088754094</c:v>
                </c:pt>
                <c:pt idx="212">
                  <c:v>0.34901242968921115</c:v>
                </c:pt>
                <c:pt idx="213">
                  <c:v>0.34865801895325477</c:v>
                </c:pt>
                <c:pt idx="214">
                  <c:v>0.34830506929333604</c:v>
                </c:pt>
                <c:pt idx="215">
                  <c:v>0.3479535617943601</c:v>
                </c:pt>
                <c:pt idx="216">
                  <c:v>0.34760347799988395</c:v>
                </c:pt>
                <c:pt idx="217">
                  <c:v>0.34725479989986585</c:v>
                </c:pt>
                <c:pt idx="218">
                  <c:v>0.34690750991874553</c:v>
                </c:pt>
                <c:pt idx="219">
                  <c:v>0.34656159090384603</c:v>
                </c:pt>
                <c:pt idx="220">
                  <c:v>0.34621702611408783</c:v>
                </c:pt>
                <c:pt idx="221">
                  <c:v>0.34587379920900774</c:v>
                </c:pt>
                <c:pt idx="222">
                  <c:v>0.3455318942380739</c:v>
                </c:pt>
                <c:pt idx="223">
                  <c:v>0.34519129563028844</c:v>
                </c:pt>
                <c:pt idx="224">
                  <c:v>0.34485198818407131</c:v>
                </c:pt>
                <c:pt idx="225">
                  <c:v>0.34451395705741583</c:v>
                </c:pt>
                <c:pt idx="226">
                  <c:v>0.34417718775831074</c:v>
                </c:pt>
                <c:pt idx="227">
                  <c:v>0.34384166613541978</c:v>
                </c:pt>
                <c:pt idx="228">
                  <c:v>0.34350737836901274</c:v>
                </c:pt>
                <c:pt idx="229">
                  <c:v>0.34317431096214118</c:v>
                </c:pt>
                <c:pt idx="230">
                  <c:v>0.34284245073205194</c:v>
                </c:pt>
                <c:pt idx="231">
                  <c:v>0.34251178480183203</c:v>
                </c:pt>
                <c:pt idx="232">
                  <c:v>0.34218230059227878</c:v>
                </c:pt>
                <c:pt idx="233">
                  <c:v>0.34185398581398935</c:v>
                </c:pt>
                <c:pt idx="234">
                  <c:v>0.34152682845966326</c:v>
                </c:pt>
                <c:pt idx="235">
                  <c:v>0.34120081679661241</c:v>
                </c:pt>
                <c:pt idx="236">
                  <c:v>0.34087593935947336</c:v>
                </c:pt>
                <c:pt idx="237">
                  <c:v>0.34055218494311507</c:v>
                </c:pt>
                <c:pt idx="238">
                  <c:v>0.34022954259573907</c:v>
                </c:pt>
                <c:pt idx="239">
                  <c:v>0.33990800161216461</c:v>
                </c:pt>
                <c:pt idx="240">
                  <c:v>0.33958755152729531</c:v>
                </c:pt>
                <c:pt idx="241">
                  <c:v>0.3392681821097614</c:v>
                </c:pt>
                <c:pt idx="242">
                  <c:v>0.33894988335573367</c:v>
                </c:pt>
                <c:pt idx="243">
                  <c:v>0.33863264548290428</c:v>
                </c:pt>
                <c:pt idx="244">
                  <c:v>0.33831645892462875</c:v>
                </c:pt>
                <c:pt idx="245">
                  <c:v>0.33800131432422731</c:v>
                </c:pt>
                <c:pt idx="246">
                  <c:v>0.33768720252943835</c:v>
                </c:pt>
                <c:pt idx="247">
                  <c:v>0.33737411458702227</c:v>
                </c:pt>
                <c:pt idx="248">
                  <c:v>0.33706204173751009</c:v>
                </c:pt>
                <c:pt idx="249">
                  <c:v>0.33675097541009391</c:v>
                </c:pt>
                <c:pt idx="250">
                  <c:v>0.33644090721765479</c:v>
                </c:pt>
                <c:pt idx="251">
                  <c:v>0.33613182895192467</c:v>
                </c:pt>
                <c:pt idx="252">
                  <c:v>0.33582373257877851</c:v>
                </c:pt>
                <c:pt idx="253">
                  <c:v>0.3355166102336532</c:v>
                </c:pt>
                <c:pt idx="254">
                  <c:v>0.33521045421708989</c:v>
                </c:pt>
                <c:pt idx="255">
                  <c:v>0.33490525699039647</c:v>
                </c:pt>
                <c:pt idx="256">
                  <c:v>0.33460101117142665</c:v>
                </c:pt>
                <c:pt idx="257">
                  <c:v>0.33429770953047272</c:v>
                </c:pt>
                <c:pt idx="258">
                  <c:v>0.33399534498626904</c:v>
                </c:pt>
                <c:pt idx="259">
                  <c:v>0.33369391060210279</c:v>
                </c:pt>
                <c:pt idx="260">
                  <c:v>0.3333933995820299</c:v>
                </c:pt>
                <c:pt idx="261">
                  <c:v>0.33309380526719251</c:v>
                </c:pt>
                <c:pt idx="262">
                  <c:v>0.33279512113223542</c:v>
                </c:pt>
                <c:pt idx="263">
                  <c:v>0.33249734078181942</c:v>
                </c:pt>
                <c:pt idx="264">
                  <c:v>0.33220045794722802</c:v>
                </c:pt>
                <c:pt idx="265">
                  <c:v>0.33190446648306593</c:v>
                </c:pt>
                <c:pt idx="266">
                  <c:v>0.3316093603640457</c:v>
                </c:pt>
                <c:pt idx="267">
                  <c:v>0.33131513368186166</c:v>
                </c:pt>
                <c:pt idx="268">
                  <c:v>0.33102178064214716</c:v>
                </c:pt>
                <c:pt idx="269">
                  <c:v>0.33072929556151448</c:v>
                </c:pt>
                <c:pt idx="270">
                  <c:v>0.33043767286467329</c:v>
                </c:pt>
                <c:pt idx="271">
                  <c:v>0.33014690708162786</c:v>
                </c:pt>
                <c:pt idx="272">
                  <c:v>0.32985699284494868</c:v>
                </c:pt>
                <c:pt idx="273">
                  <c:v>0.32956792488711767</c:v>
                </c:pt>
                <c:pt idx="274">
                  <c:v>0.32927969803794516</c:v>
                </c:pt>
                <c:pt idx="275">
                  <c:v>0.32899230722205591</c:v>
                </c:pt>
                <c:pt idx="276">
                  <c:v>0.32870574745644271</c:v>
                </c:pt>
                <c:pt idx="277">
                  <c:v>0.32842001384808611</c:v>
                </c:pt>
                <c:pt idx="278">
                  <c:v>0.32813510159163756</c:v>
                </c:pt>
                <c:pt idx="279">
                  <c:v>0.32785100596716549</c:v>
                </c:pt>
                <c:pt idx="280">
                  <c:v>0.32756772233796122</c:v>
                </c:pt>
                <c:pt idx="281">
                  <c:v>0.32728524614840437</c:v>
                </c:pt>
                <c:pt idx="282">
                  <c:v>0.32700357292188548</c:v>
                </c:pt>
                <c:pt idx="283">
                  <c:v>0.32672269825878397</c:v>
                </c:pt>
                <c:pt idx="284">
                  <c:v>0.32644261783450168</c:v>
                </c:pt>
                <c:pt idx="285">
                  <c:v>0.32616332739754722</c:v>
                </c:pt>
                <c:pt idx="286">
                  <c:v>0.32588482276767372</c:v>
                </c:pt>
                <c:pt idx="287">
                  <c:v>0.32560709983406538</c:v>
                </c:pt>
                <c:pt idx="288">
                  <c:v>0.32533015455357306</c:v>
                </c:pt>
                <c:pt idx="289">
                  <c:v>0.32505398294899734</c:v>
                </c:pt>
                <c:pt idx="290">
                  <c:v>0.32477858110741747</c:v>
                </c:pt>
                <c:pt idx="291">
                  <c:v>0.32450394517856512</c:v>
                </c:pt>
                <c:pt idx="292">
                  <c:v>0.32423007137324183</c:v>
                </c:pt>
                <c:pt idx="293">
                  <c:v>0.32395695596177931</c:v>
                </c:pt>
                <c:pt idx="294">
                  <c:v>0.32368459527253979</c:v>
                </c:pt>
                <c:pt idx="295">
                  <c:v>0.32341298569045862</c:v>
                </c:pt>
                <c:pt idx="296">
                  <c:v>0.32314212365562361</c:v>
                </c:pt>
                <c:pt idx="297">
                  <c:v>0.32287200566189439</c:v>
                </c:pt>
                <c:pt idx="298">
                  <c:v>0.32260262825555752</c:v>
                </c:pt>
                <c:pt idx="299">
                  <c:v>0.32233398803401847</c:v>
                </c:pt>
                <c:pt idx="300">
                  <c:v>0.32206608164452771</c:v>
                </c:pt>
                <c:pt idx="301">
                  <c:v>0.32179890578294212</c:v>
                </c:pt>
                <c:pt idx="302">
                  <c:v>0.32153245719251844</c:v>
                </c:pt>
                <c:pt idx="303">
                  <c:v>0.32126673266273975</c:v>
                </c:pt>
                <c:pt idx="304">
                  <c:v>0.32100172902817292</c:v>
                </c:pt>
                <c:pt idx="305">
                  <c:v>0.32073744316735703</c:v>
                </c:pt>
                <c:pt idx="306">
                  <c:v>0.32047387200172128</c:v>
                </c:pt>
                <c:pt idx="307">
                  <c:v>0.32021101249453177</c:v>
                </c:pt>
                <c:pt idx="308">
                  <c:v>0.31994886164986669</c:v>
                </c:pt>
                <c:pt idx="309">
                  <c:v>0.31968741651161892</c:v>
                </c:pt>
                <c:pt idx="310">
                  <c:v>0.31942667416252485</c:v>
                </c:pt>
                <c:pt idx="311">
                  <c:v>0.3191666317232198</c:v>
                </c:pt>
                <c:pt idx="312">
                  <c:v>0.31890728635131821</c:v>
                </c:pt>
                <c:pt idx="313">
                  <c:v>0.31864863524051829</c:v>
                </c:pt>
                <c:pt idx="314">
                  <c:v>0.31839067561973156</c:v>
                </c:pt>
                <c:pt idx="315">
                  <c:v>0.31813340475223401</c:v>
                </c:pt>
                <c:pt idx="316">
                  <c:v>0.3178768199348414</c:v>
                </c:pt>
                <c:pt idx="317">
                  <c:v>0.31762091849710583</c:v>
                </c:pt>
                <c:pt idx="318">
                  <c:v>0.31736569780053375</c:v>
                </c:pt>
                <c:pt idx="319">
                  <c:v>0.31711115523782524</c:v>
                </c:pt>
                <c:pt idx="320">
                  <c:v>0.31685728823213277</c:v>
                </c:pt>
                <c:pt idx="321">
                  <c:v>0.31660409423634084</c:v>
                </c:pt>
                <c:pt idx="322">
                  <c:v>0.31635157073236381</c:v>
                </c:pt>
                <c:pt idx="323">
                  <c:v>0.31609971523046299</c:v>
                </c:pt>
                <c:pt idx="324">
                  <c:v>0.31584852526858148</c:v>
                </c:pt>
                <c:pt idx="325">
                  <c:v>0.31559799841169733</c:v>
                </c:pt>
                <c:pt idx="326">
                  <c:v>0.3153481322511934</c:v>
                </c:pt>
                <c:pt idx="327">
                  <c:v>0.31509892440424403</c:v>
                </c:pt>
                <c:pt idx="328">
                  <c:v>0.31485037251321824</c:v>
                </c:pt>
                <c:pt idx="329">
                  <c:v>0.31460247424509852</c:v>
                </c:pt>
                <c:pt idx="330">
                  <c:v>0.31435522729091542</c:v>
                </c:pt>
                <c:pt idx="331">
                  <c:v>0.31410862936519679</c:v>
                </c:pt>
                <c:pt idx="332">
                  <c:v>0.3138626782054319</c:v>
                </c:pt>
                <c:pt idx="333">
                  <c:v>0.31361737157154945</c:v>
                </c:pt>
                <c:pt idx="334">
                  <c:v>0.31337270724540989</c:v>
                </c:pt>
                <c:pt idx="335">
                  <c:v>0.31312868303031066</c:v>
                </c:pt>
                <c:pt idx="336">
                  <c:v>0.31288529675050519</c:v>
                </c:pt>
                <c:pt idx="337">
                  <c:v>0.31264254625073401</c:v>
                </c:pt>
                <c:pt idx="338">
                  <c:v>0.31240042939576851</c:v>
                </c:pt>
                <c:pt idx="339">
                  <c:v>0.31215894406996703</c:v>
                </c:pt>
                <c:pt idx="340">
                  <c:v>0.31191808817684225</c:v>
                </c:pt>
                <c:pt idx="341">
                  <c:v>0.31167785963864025</c:v>
                </c:pt>
                <c:pt idx="342">
                  <c:v>0.31143825639593065</c:v>
                </c:pt>
                <c:pt idx="343">
                  <c:v>0.3111992764072079</c:v>
                </c:pt>
                <c:pt idx="344">
                  <c:v>0.3109609176485022</c:v>
                </c:pt>
                <c:pt idx="345">
                  <c:v>0.31072317811300171</c:v>
                </c:pt>
                <c:pt idx="346">
                  <c:v>0.310486055810684</c:v>
                </c:pt>
                <c:pt idx="347">
                  <c:v>0.31024954876795785</c:v>
                </c:pt>
                <c:pt idx="348">
                  <c:v>0.31001365502731359</c:v>
                </c:pt>
                <c:pt idx="349">
                  <c:v>0.30977837264698355</c:v>
                </c:pt>
                <c:pt idx="350">
                  <c:v>0.30954369970061074</c:v>
                </c:pt>
                <c:pt idx="351">
                  <c:v>0.30930963427692698</c:v>
                </c:pt>
                <c:pt idx="352">
                  <c:v>0.30907617447943841</c:v>
                </c:pt>
                <c:pt idx="353">
                  <c:v>0.30884331842612062</c:v>
                </c:pt>
                <c:pt idx="354">
                  <c:v>0.30861106424912027</c:v>
                </c:pt>
                <c:pt idx="355">
                  <c:v>0.30837941009446612</c:v>
                </c:pt>
                <c:pt idx="356">
                  <c:v>0.30814835412178593</c:v>
                </c:pt>
                <c:pt idx="357">
                  <c:v>0.30791789450403229</c:v>
                </c:pt>
                <c:pt idx="358">
                  <c:v>0.30768802942721485</c:v>
                </c:pt>
                <c:pt idx="359">
                  <c:v>0.30745875709013937</c:v>
                </c:pt>
                <c:pt idx="360">
                  <c:v>0.30723007570415434</c:v>
                </c:pt>
                <c:pt idx="361">
                  <c:v>0.3070019834929032</c:v>
                </c:pt>
                <c:pt idx="362">
                  <c:v>0.30677447869208407</c:v>
                </c:pt>
                <c:pt idx="363">
                  <c:v>0.30654755954921492</c:v>
                </c:pt>
                <c:pt idx="364">
                  <c:v>0.30632122432340531</c:v>
                </c:pt>
                <c:pt idx="365">
                  <c:v>0.30609547128513376</c:v>
                </c:pt>
                <c:pt idx="366">
                  <c:v>0.30587029871603127</c:v>
                </c:pt>
                <c:pt idx="367">
                  <c:v>0.3056457049086701</c:v>
                </c:pt>
                <c:pt idx="368">
                  <c:v>0.30542168816635817</c:v>
                </c:pt>
                <c:pt idx="369">
                  <c:v>0.30519824680293861</c:v>
                </c:pt>
                <c:pt idx="370">
                  <c:v>0.30497537914259504</c:v>
                </c:pt>
                <c:pt idx="371">
                  <c:v>0.30475308351966129</c:v>
                </c:pt>
                <c:pt idx="372">
                  <c:v>0.30453135827843625</c:v>
                </c:pt>
                <c:pt idx="373">
                  <c:v>0.30431020177300327</c:v>
                </c:pt>
                <c:pt idx="374">
                  <c:v>0.30408961236705501</c:v>
                </c:pt>
                <c:pt idx="375">
                  <c:v>0.30386958843372147</c:v>
                </c:pt>
                <c:pt idx="376">
                  <c:v>0.30365012835540378</c:v>
                </c:pt>
                <c:pt idx="377">
                  <c:v>0.30343123052361137</c:v>
                </c:pt>
                <c:pt idx="378">
                  <c:v>0.30321289333880358</c:v>
                </c:pt>
                <c:pt idx="379">
                  <c:v>0.30299511521023559</c:v>
                </c:pt>
                <c:pt idx="380">
                  <c:v>0.30277789455580767</c:v>
                </c:pt>
                <c:pt idx="381">
                  <c:v>0.30256122980191902</c:v>
                </c:pt>
                <c:pt idx="382">
                  <c:v>0.3023451193833247</c:v>
                </c:pt>
                <c:pt idx="383">
                  <c:v>0.30212956174299649</c:v>
                </c:pt>
                <c:pt idx="384">
                  <c:v>0.30191455533198752</c:v>
                </c:pt>
                <c:pt idx="385">
                  <c:v>0.30170009860929975</c:v>
                </c:pt>
                <c:pt idx="386">
                  <c:v>0.30148619004175536</c:v>
                </c:pt>
                <c:pt idx="387">
                  <c:v>0.30127282810387107</c:v>
                </c:pt>
                <c:pt idx="388">
                  <c:v>0.30106001127773585</c:v>
                </c:pt>
                <c:pt idx="389">
                  <c:v>0.30084773805289144</c:v>
                </c:pt>
                <c:pt idx="390">
                  <c:v>0.30063600692621617</c:v>
                </c:pt>
                <c:pt idx="391">
                  <c:v>0.30042481640181168</c:v>
                </c:pt>
                <c:pt idx="392">
                  <c:v>0.3002141649908921</c:v>
                </c:pt>
                <c:pt idx="393">
                  <c:v>0.30000405121167661</c:v>
                </c:pt>
                <c:pt idx="394">
                  <c:v>0.29979447358928396</c:v>
                </c:pt>
                <c:pt idx="395">
                  <c:v>0.29958543065563065</c:v>
                </c:pt>
                <c:pt idx="396">
                  <c:v>0.29937692094933033</c:v>
                </c:pt>
                <c:pt idx="397">
                  <c:v>0.29916894301559688</c:v>
                </c:pt>
                <c:pt idx="398">
                  <c:v>0.2989614954061493</c:v>
                </c:pt>
                <c:pt idx="399">
                  <c:v>0.29875457667911903</c:v>
                </c:pt>
                <c:pt idx="400">
                  <c:v>0.29854818539895955</c:v>
                </c:pt>
                <c:pt idx="401">
                  <c:v>0.29834232013635853</c:v>
                </c:pt>
                <c:pt idx="402">
                  <c:v>0.29813697946815154</c:v>
                </c:pt>
                <c:pt idx="403">
                  <c:v>0.29793216197723849</c:v>
                </c:pt>
                <c:pt idx="404">
                  <c:v>0.29772786625250153</c:v>
                </c:pt>
                <c:pt idx="405">
                  <c:v>0.29752409088872583</c:v>
                </c:pt>
                <c:pt idx="406">
                  <c:v>0.29732083448652113</c:v>
                </c:pt>
                <c:pt idx="407">
                  <c:v>0.29711809565224623</c:v>
                </c:pt>
                <c:pt idx="408">
                  <c:v>0.29691587299793465</c:v>
                </c:pt>
                <c:pt idx="409">
                  <c:v>0.29671416514122251</c:v>
                </c:pt>
                <c:pt idx="410">
                  <c:v>0.29651297070527788</c:v>
                </c:pt>
                <c:pt idx="411">
                  <c:v>0.29631228831873191</c:v>
                </c:pt>
                <c:pt idx="412">
                  <c:v>0.29611211661561182</c:v>
                </c:pt>
                <c:pt idx="413">
                  <c:v>0.29591245423527501</c:v>
                </c:pt>
                <c:pt idx="414">
                  <c:v>0.29571329982234523</c:v>
                </c:pt>
                <c:pt idx="415">
                  <c:v>0.29551465202665023</c:v>
                </c:pt>
                <c:pt idx="416">
                  <c:v>0.29531650950316046</c:v>
                </c:pt>
                <c:pt idx="417">
                  <c:v>0.29511887091192957</c:v>
                </c:pt>
                <c:pt idx="418">
                  <c:v>0.29492173491803647</c:v>
                </c:pt>
                <c:pt idx="419">
                  <c:v>0.29472510019152853</c:v>
                </c:pt>
                <c:pt idx="420">
                  <c:v>0.29452896540736567</c:v>
                </c:pt>
                <c:pt idx="421">
                  <c:v>0.29433332924536676</c:v>
                </c:pt>
                <c:pt idx="422">
                  <c:v>0.29413819039015654</c:v>
                </c:pt>
                <c:pt idx="423">
                  <c:v>0.29394354753111385</c:v>
                </c:pt>
                <c:pt idx="424">
                  <c:v>0.29374939936232136</c:v>
                </c:pt>
                <c:pt idx="425">
                  <c:v>0.29355574458251604</c:v>
                </c:pt>
                <c:pt idx="426">
                  <c:v>0.29336258189504127</c:v>
                </c:pt>
                <c:pt idx="427">
                  <c:v>0.29316991000779946</c:v>
                </c:pt>
                <c:pt idx="428">
                  <c:v>0.29297772763320651</c:v>
                </c:pt>
                <c:pt idx="429">
                  <c:v>0.2927860334881463</c:v>
                </c:pt>
                <c:pt idx="430">
                  <c:v>0.29259482629392736</c:v>
                </c:pt>
                <c:pt idx="431">
                  <c:v>0.2924041047762394</c:v>
                </c:pt>
                <c:pt idx="432">
                  <c:v>0.29221386766511187</c:v>
                </c:pt>
                <c:pt idx="433">
                  <c:v>0.29202411369487236</c:v>
                </c:pt>
                <c:pt idx="434">
                  <c:v>0.29183484160410711</c:v>
                </c:pt>
                <c:pt idx="435">
                  <c:v>0.29164605013562134</c:v>
                </c:pt>
                <c:pt idx="436">
                  <c:v>0.29145773803640096</c:v>
                </c:pt>
                <c:pt idx="437">
                  <c:v>0.29126990405757541</c:v>
                </c:pt>
                <c:pt idx="438">
                  <c:v>0.29108254695438035</c:v>
                </c:pt>
                <c:pt idx="439">
                  <c:v>0.29089566548612256</c:v>
                </c:pt>
                <c:pt idx="440">
                  <c:v>0.29070925841614387</c:v>
                </c:pt>
                <c:pt idx="441">
                  <c:v>0.29052332451178786</c:v>
                </c:pt>
                <c:pt idx="442">
                  <c:v>0.29033786254436555</c:v>
                </c:pt>
                <c:pt idx="443">
                  <c:v>0.29015287128912254</c:v>
                </c:pt>
                <c:pt idx="444">
                  <c:v>0.28996834952520723</c:v>
                </c:pt>
                <c:pt idx="445">
                  <c:v>0.28978429603563882</c:v>
                </c:pt>
                <c:pt idx="446">
                  <c:v>0.28960070960727696</c:v>
                </c:pt>
                <c:pt idx="447">
                  <c:v>0.28941758903079107</c:v>
                </c:pt>
                <c:pt idx="448">
                  <c:v>0.28923493310063109</c:v>
                </c:pt>
                <c:pt idx="449">
                  <c:v>0.28905274061499847</c:v>
                </c:pt>
                <c:pt idx="450">
                  <c:v>0.28887101037581769</c:v>
                </c:pt>
                <c:pt idx="451">
                  <c:v>0.28868974118870844</c:v>
                </c:pt>
                <c:pt idx="452">
                  <c:v>0.28850893186295878</c:v>
                </c:pt>
                <c:pt idx="453">
                  <c:v>0.28832858121149807</c:v>
                </c:pt>
                <c:pt idx="454">
                  <c:v>0.2881486880508709</c:v>
                </c:pt>
                <c:pt idx="455">
                  <c:v>0.28796925120121175</c:v>
                </c:pt>
                <c:pt idx="456">
                  <c:v>0.28779026948621966</c:v>
                </c:pt>
                <c:pt idx="457">
                  <c:v>0.28761174173313359</c:v>
                </c:pt>
                <c:pt idx="458">
                  <c:v>0.2874336667727086</c:v>
                </c:pt>
                <c:pt idx="459">
                  <c:v>0.2872560434391917</c:v>
                </c:pt>
                <c:pt idx="460">
                  <c:v>0.28707887057029935</c:v>
                </c:pt>
                <c:pt idx="461">
                  <c:v>0.28690214700719396</c:v>
                </c:pt>
                <c:pt idx="462">
                  <c:v>0.28672587159446222</c:v>
                </c:pt>
                <c:pt idx="463">
                  <c:v>0.28655004318009286</c:v>
                </c:pt>
                <c:pt idx="464">
                  <c:v>0.2863746606154553</c:v>
                </c:pt>
                <c:pt idx="465">
                  <c:v>0.28619972275527833</c:v>
                </c:pt>
                <c:pt idx="466">
                  <c:v>0.28602522845763001</c:v>
                </c:pt>
                <c:pt idx="467">
                  <c:v>0.28585117658389669</c:v>
                </c:pt>
                <c:pt idx="468">
                  <c:v>0.28567756599876365</c:v>
                </c:pt>
                <c:pt idx="469">
                  <c:v>0.28550439557019497</c:v>
                </c:pt>
                <c:pt idx="470">
                  <c:v>0.28533166416941497</c:v>
                </c:pt>
                <c:pt idx="471">
                  <c:v>0.28515937067088865</c:v>
                </c:pt>
                <c:pt idx="472">
                  <c:v>0.28498751395230387</c:v>
                </c:pt>
                <c:pt idx="473">
                  <c:v>0.28481609289455245</c:v>
                </c:pt>
                <c:pt idx="474">
                  <c:v>0.28464510638171259</c:v>
                </c:pt>
                <c:pt idx="475">
                  <c:v>0.28447455330103161</c:v>
                </c:pt>
                <c:pt idx="476">
                  <c:v>0.28430443254290805</c:v>
                </c:pt>
                <c:pt idx="477">
                  <c:v>0.28413474300087505</c:v>
                </c:pt>
                <c:pt idx="478">
                  <c:v>0.28396548357158347</c:v>
                </c:pt>
                <c:pt idx="479">
                  <c:v>0.28379665315478586</c:v>
                </c:pt>
                <c:pt idx="480">
                  <c:v>0.2836282506533197</c:v>
                </c:pt>
                <c:pt idx="481">
                  <c:v>0.28346027497309201</c:v>
                </c:pt>
                <c:pt idx="482">
                  <c:v>0.28329272502306346</c:v>
                </c:pt>
                <c:pt idx="483">
                  <c:v>0.2831255997152331</c:v>
                </c:pt>
                <c:pt idx="484">
                  <c:v>0.28295889796462309</c:v>
                </c:pt>
                <c:pt idx="485">
                  <c:v>0.2827926186892642</c:v>
                </c:pt>
                <c:pt idx="486">
                  <c:v>0.28262676081018051</c:v>
                </c:pt>
                <c:pt idx="487">
                  <c:v>0.28246132325137563</c:v>
                </c:pt>
                <c:pt idx="488">
                  <c:v>0.28229630493981794</c:v>
                </c:pt>
                <c:pt idx="489">
                  <c:v>0.28213170480542704</c:v>
                </c:pt>
                <c:pt idx="490">
                  <c:v>0.28196752178105972</c:v>
                </c:pt>
                <c:pt idx="491">
                  <c:v>0.28180375480249636</c:v>
                </c:pt>
                <c:pt idx="492">
                  <c:v>0.28164040280842773</c:v>
                </c:pt>
                <c:pt idx="493">
                  <c:v>0.28147746474044161</c:v>
                </c:pt>
                <c:pt idx="494">
                  <c:v>0.28131493954300985</c:v>
                </c:pt>
                <c:pt idx="495">
                  <c:v>0.28115282616347581</c:v>
                </c:pt>
                <c:pt idx="496">
                  <c:v>0.2809911235520412</c:v>
                </c:pt>
                <c:pt idx="497">
                  <c:v>0.28082983066175432</c:v>
                </c:pt>
                <c:pt idx="498">
                  <c:v>0.28066894644849705</c:v>
                </c:pt>
                <c:pt idx="499">
                  <c:v>0.28050846987097339</c:v>
                </c:pt>
                <c:pt idx="500">
                  <c:v>0.28034839989069699</c:v>
                </c:pt>
              </c:numCache>
            </c:numRef>
          </c:yVal>
          <c:smooth val="1"/>
          <c:extLst>
            <c:ext xmlns:c16="http://schemas.microsoft.com/office/drawing/2014/chart" uri="{C3380CC4-5D6E-409C-BE32-E72D297353CC}">
              <c16:uniqueId val="{00000000-CB23-4E6D-9A50-456127DAD990}"/>
            </c:ext>
          </c:extLst>
        </c:ser>
        <c:ser>
          <c:idx val="1"/>
          <c:order val="1"/>
          <c:tx>
            <c:v>Methane</c:v>
          </c:tx>
          <c:spPr>
            <a:ln w="19050" cap="rnd">
              <a:solidFill>
                <a:srgbClr val="00B050"/>
              </a:solidFill>
              <a:prstDash val="sysDot"/>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inventory!$H$5:$H$505</c:f>
              <c:numCache>
                <c:formatCode>0.00</c:formatCode>
                <c:ptCount val="501"/>
                <c:pt idx="0">
                  <c:v>1</c:v>
                </c:pt>
                <c:pt idx="1">
                  <c:v>0.92252097952795942</c:v>
                </c:pt>
                <c:pt idx="2">
                  <c:v>0.85104495766922572</c:v>
                </c:pt>
                <c:pt idx="3">
                  <c:v>0.7851068279713449</c:v>
                </c:pt>
                <c:pt idx="4">
                  <c:v>0.72427751997421419</c:v>
                </c:pt>
                <c:pt idx="5">
                  <c:v>0.66816120717669325</c:v>
                </c:pt>
                <c:pt idx="6">
                  <c:v>0.61639273132722694</c:v>
                </c:pt>
                <c:pt idx="7">
                  <c:v>0.56863522627790775</c:v>
                </c:pt>
                <c:pt idx="8">
                  <c:v>0.5245779259399983</c:v>
                </c:pt>
                <c:pt idx="9">
                  <c:v>0.4839341420769126</c:v>
                </c:pt>
                <c:pt idx="10">
                  <c:v>0.44643939877581607</c:v>
                </c:pt>
                <c:pt idx="11">
                  <c:v>0.4118497114585391</c:v>
                </c:pt>
                <c:pt idx="12">
                  <c:v>0.37993999923303895</c:v>
                </c:pt>
                <c:pt idx="13">
                  <c:v>0.35050262025431522</c:v>
                </c:pt>
                <c:pt idx="14">
                  <c:v>0.32334602056412726</c:v>
                </c:pt>
                <c:pt idx="15">
                  <c:v>0.29829348761728641</c:v>
                </c:pt>
                <c:pt idx="16">
                  <c:v>0.27518200038351032</c:v>
                </c:pt>
                <c:pt idx="17">
                  <c:v>0.25386116854225926</c:v>
                </c:pt>
                <c:pt idx="18">
                  <c:v>0.23419225386771741</c:v>
                </c:pt>
                <c:pt idx="19">
                  <c:v>0.21604726743590721</c:v>
                </c:pt>
                <c:pt idx="20">
                  <c:v>0.19930813677931214</c:v>
                </c:pt>
                <c:pt idx="21">
                  <c:v>0.18386593756954356</c:v>
                </c:pt>
                <c:pt idx="22">
                  <c:v>0.16962018482848196</c:v>
                </c:pt>
                <c:pt idx="23">
                  <c:v>0.1564781790556847</c:v>
                </c:pt>
                <c:pt idx="24">
                  <c:v>0.14435440301720168</c:v>
                </c:pt>
                <c:pt idx="25">
                  <c:v>0.13316996527060271</c:v>
                </c:pt>
                <c:pt idx="26">
                  <c:v>0.12285208680514074</c:v>
                </c:pt>
                <c:pt idx="27">
                  <c:v>0.11333362745653233</c:v>
                </c:pt>
                <c:pt idx="28">
                  <c:v>0.10455264901465704</c:v>
                </c:pt>
                <c:pt idx="29">
                  <c:v>9.6452012181244356E-2</c:v>
                </c:pt>
                <c:pt idx="30">
                  <c:v>8.8979004754884211E-2</c:v>
                </c:pt>
                <c:pt idx="31">
                  <c:v>8.2084998623898744E-2</c:v>
                </c:pt>
                <c:pt idx="32">
                  <c:v>7.5725133335070277E-2</c:v>
                </c:pt>
                <c:pt idx="33">
                  <c:v>6.9858024179154363E-2</c:v>
                </c:pt>
                <c:pt idx="34">
                  <c:v>6.4445492893641362E-2</c:v>
                </c:pt>
                <c:pt idx="35">
                  <c:v>5.9452319230404178E-2</c:v>
                </c:pt>
                <c:pt idx="36">
                  <c:v>5.4846011771641404E-2</c:v>
                </c:pt>
                <c:pt idx="37">
                  <c:v>5.059659650277662E-2</c:v>
                </c:pt>
                <c:pt idx="38">
                  <c:v>4.6676421766522411E-2</c:v>
                </c:pt>
                <c:pt idx="39">
                  <c:v>4.3059978328912417E-2</c:v>
                </c:pt>
                <c:pt idx="40">
                  <c:v>3.9723733386440988E-2</c:v>
                </c:pt>
                <c:pt idx="41">
                  <c:v>3.6645977434167046E-2</c:v>
                </c:pt>
                <c:pt idx="42">
                  <c:v>3.380668299832728E-2</c:v>
                </c:pt>
                <c:pt idx="43">
                  <c:v>3.1187374314208094E-2</c:v>
                </c:pt>
                <c:pt idx="44">
                  <c:v>2.8771007101248372E-2</c:v>
                </c:pt>
                <c:pt idx="45">
                  <c:v>2.6541857653049523E-2</c:v>
                </c:pt>
                <c:pt idx="46">
                  <c:v>2.4485420520582911E-2</c:v>
                </c:pt>
                <c:pt idx="47">
                  <c:v>2.2588314122802145E-2</c:v>
                </c:pt>
                <c:pt idx="48">
                  <c:v>2.0838193670452674E-2</c:v>
                </c:pt>
                <c:pt idx="49">
                  <c:v>1.9223670836459324E-2</c:v>
                </c:pt>
                <c:pt idx="50">
                  <c:v>1.7734239650173522E-2</c:v>
                </c:pt>
                <c:pt idx="51">
                  <c:v>1.6360208133261653E-2</c:v>
                </c:pt>
                <c:pt idx="52">
                  <c:v>1.5092635232377829E-2</c:v>
                </c:pt>
                <c:pt idx="53">
                  <c:v>1.3923272638231387E-2</c:v>
                </c:pt>
                <c:pt idx="54">
                  <c:v>1.2844511112456054E-2</c:v>
                </c:pt>
                <c:pt idx="55">
                  <c:v>1.1849330973020719E-2</c:v>
                </c:pt>
                <c:pt idx="56">
                  <c:v>1.0931256415982063E-2</c:v>
                </c:pt>
                <c:pt idx="57">
                  <c:v>1.0084313376343064E-2</c:v>
                </c:pt>
                <c:pt idx="58">
                  <c:v>9.302990653810907E-3</c:v>
                </c:pt>
                <c:pt idx="59">
                  <c:v>8.5822040504930901E-3</c:v>
                </c:pt>
                <c:pt idx="60">
                  <c:v>7.9172632871697072E-3</c:v>
                </c:pt>
                <c:pt idx="61">
                  <c:v>7.3038414828605503E-3</c:v>
                </c:pt>
                <c:pt idx="62">
                  <c:v>6.7379469990854583E-3</c:v>
                </c:pt>
                <c:pt idx="63">
                  <c:v>6.2158974656037914E-3</c:v>
                </c:pt>
                <c:pt idx="64">
                  <c:v>5.7342958186141699E-3</c:v>
                </c:pt>
                <c:pt idx="65">
                  <c:v>5.2900081954910258E-3</c:v>
                </c:pt>
                <c:pt idx="66">
                  <c:v>4.8801435422153143E-3</c:v>
                </c:pt>
                <c:pt idx="67">
                  <c:v>4.5020348008015174E-3</c:v>
                </c:pt>
                <c:pt idx="68">
                  <c:v>4.153221554304377E-3</c:v>
                </c:pt>
                <c:pt idx="69">
                  <c:v>3.8314340164735082E-3</c:v>
                </c:pt>
                <c:pt idx="70">
                  <c:v>3.5345782618738846E-3</c:v>
                </c:pt>
                <c:pt idx="71">
                  <c:v>3.2607226003621283E-3</c:v>
                </c:pt>
                <c:pt idx="72">
                  <c:v>3.0080850072550253E-3</c:v>
                </c:pt>
                <c:pt idx="73">
                  <c:v>2.775021527396275E-3</c:v>
                </c:pt>
                <c:pt idx="74">
                  <c:v>2.5600155776647855E-3</c:v>
                </c:pt>
                <c:pt idx="75">
                  <c:v>2.3616680783141528E-3</c:v>
                </c:pt>
                <c:pt idx="76">
                  <c:v>2.1786883489262857E-3</c:v>
                </c:pt>
                <c:pt idx="77">
                  <c:v>2.0098857097376297E-3</c:v>
                </c:pt>
                <c:pt idx="78">
                  <c:v>1.8541617336864061E-3</c:v>
                </c:pt>
                <c:pt idx="79">
                  <c:v>1.7105030987636428E-3</c:v>
                </c:pt>
                <c:pt idx="80">
                  <c:v>1.5779749941570457E-3</c:v>
                </c:pt>
                <c:pt idx="81">
                  <c:v>1.4557150372803839E-3</c:v>
                </c:pt>
                <c:pt idx="82">
                  <c:v>1.3429276621054797E-3</c:v>
                </c:pt>
                <c:pt idx="83">
                  <c:v>1.2388789422807397E-3</c:v>
                </c:pt>
                <c:pt idx="84">
                  <c:v>1.1428918153493903E-3</c:v>
                </c:pt>
                <c:pt idx="85">
                  <c:v>1.0543416769906073E-3</c:v>
                </c:pt>
                <c:pt idx="86">
                  <c:v>9.7265231661452644E-4</c:v>
                </c:pt>
                <c:pt idx="87">
                  <c:v>8.972921678633718E-4</c:v>
                </c:pt>
                <c:pt idx="88">
                  <c:v>8.2777084962008395E-4</c:v>
                </c:pt>
                <c:pt idx="89">
                  <c:v>7.6363597501621103E-4</c:v>
                </c:pt>
                <c:pt idx="90">
                  <c:v>7.044702076747433E-4</c:v>
                </c:pt>
                <c:pt idx="91">
                  <c:v>6.4988854603236922E-4</c:v>
                </c:pt>
                <c:pt idx="92">
                  <c:v>5.995358180697826E-4</c:v>
                </c:pt>
                <c:pt idx="93">
                  <c:v>5.5308437014783233E-4</c:v>
                </c:pt>
                <c:pt idx="94">
                  <c:v>5.1023193491038271E-4</c:v>
                </c:pt>
                <c:pt idx="95">
                  <c:v>4.706996643799723E-4</c:v>
                </c:pt>
                <c:pt idx="96">
                  <c:v>4.342303154472938E-4</c:v>
                </c:pt>
                <c:pt idx="97">
                  <c:v>4.0058657594717225E-4</c:v>
                </c:pt>
                <c:pt idx="98">
                  <c:v>3.6954952042853663E-4</c:v>
                </c:pt>
                <c:pt idx="99">
                  <c:v>3.4091718556982127E-4</c:v>
                </c:pt>
                <c:pt idx="100">
                  <c:v>3.1450325596978665E-4</c:v>
                </c:pt>
                <c:pt idx="101">
                  <c:v>2.9013585176198013E-4</c:v>
                </c:pt>
                <c:pt idx="102">
                  <c:v>2.6765641016364075E-4</c:v>
                </c:pt>
                <c:pt idx="103">
                  <c:v>2.4691865368109916E-4</c:v>
                </c:pt>
                <c:pt idx="104">
                  <c:v>2.2778763825761258E-4</c:v>
                </c:pt>
                <c:pt idx="105">
                  <c:v>2.1013887516977325E-4</c:v>
                </c:pt>
                <c:pt idx="106">
                  <c:v>1.9385752095852282E-4</c:v>
                </c:pt>
                <c:pt idx="107">
                  <c:v>1.7883763012351838E-4</c:v>
                </c:pt>
                <c:pt idx="108">
                  <c:v>1.6498146571800707E-4</c:v>
                </c:pt>
                <c:pt idx="109">
                  <c:v>1.5219886335813434E-4</c:v>
                </c:pt>
                <c:pt idx="110">
                  <c:v>1.4040664450818815E-4</c:v>
                </c:pt>
                <c:pt idx="111">
                  <c:v>1.2952807522392771E-4</c:v>
                </c:pt>
                <c:pt idx="112">
                  <c:v>1.19492366831949E-4</c:v>
                </c:pt>
                <c:pt idx="113">
                  <c:v>1.1023421529592385E-4</c:v>
                </c:pt>
                <c:pt idx="114">
                  <c:v>1.0169337627229163E-4</c:v>
                </c:pt>
                <c:pt idx="115">
                  <c:v>9.3814273090219824E-5</c:v>
                </c:pt>
                <c:pt idx="116">
                  <c:v>8.654563510489308E-5</c:v>
                </c:pt>
                <c:pt idx="117">
                  <c:v>7.9840164070835309E-5</c:v>
                </c:pt>
                <c:pt idx="118">
                  <c:v>7.3654226364299982E-5</c:v>
                </c:pt>
                <c:pt idx="119">
                  <c:v>6.7947569051968068E-5</c:v>
                </c:pt>
                <c:pt idx="120">
                  <c:v>6.2683057958365249E-5</c:v>
                </c:pt>
                <c:pt idx="121">
                  <c:v>5.782643602755896E-5</c:v>
                </c:pt>
                <c:pt idx="122">
                  <c:v>5.3346100406754573E-5</c:v>
                </c:pt>
                <c:pt idx="123">
                  <c:v>4.9212896801236105E-5</c:v>
                </c:pt>
                <c:pt idx="124">
                  <c:v>4.5399929762484712E-5</c:v>
                </c:pt>
                <c:pt idx="125">
                  <c:v>4.1882387674987954E-5</c:v>
                </c:pt>
                <c:pt idx="126">
                  <c:v>3.8637381302899624E-5</c:v>
                </c:pt>
                <c:pt idx="127">
                  <c:v>3.5643794845946227E-5</c:v>
                </c:pt>
                <c:pt idx="128">
                  <c:v>3.2882148535375942E-5</c:v>
                </c:pt>
                <c:pt idx="129">
                  <c:v>3.0334471875838871E-5</c:v>
                </c:pt>
                <c:pt idx="130">
                  <c:v>2.7984186708362213E-5</c:v>
                </c:pt>
                <c:pt idx="131">
                  <c:v>2.5815999333491612E-5</c:v>
                </c:pt>
                <c:pt idx="132">
                  <c:v>2.3815800992625829E-5</c:v>
                </c:pt>
                <c:pt idx="133">
                  <c:v>2.1970576059960128E-5</c:v>
                </c:pt>
                <c:pt idx="134">
                  <c:v>2.0268317347627953E-5</c:v>
                </c:pt>
                <c:pt idx="135">
                  <c:v>1.8697947972917271E-5</c:v>
                </c:pt>
                <c:pt idx="136">
                  <c:v>1.7249249279138462E-5</c:v>
                </c:pt>
                <c:pt idx="137">
                  <c:v>1.5912794341112763E-5</c:v>
                </c:pt>
                <c:pt idx="138">
                  <c:v>1.4679886622590316E-5</c:v>
                </c:pt>
                <c:pt idx="139">
                  <c:v>1.3542503386431405E-5</c:v>
                </c:pt>
                <c:pt idx="140">
                  <c:v>1.2493243489311408E-5</c:v>
                </c:pt>
                <c:pt idx="141">
                  <c:v>1.1525279221240861E-5</c:v>
                </c:pt>
                <c:pt idx="142">
                  <c:v>1.0632311876512357E-5</c:v>
                </c:pt>
                <c:pt idx="143">
                  <c:v>9.8085307669669357E-6</c:v>
                </c:pt>
                <c:pt idx="144">
                  <c:v>9.0485754108724639E-6</c:v>
                </c:pt>
                <c:pt idx="145">
                  <c:v>8.3475006513706735E-6</c:v>
                </c:pt>
                <c:pt idx="146">
                  <c:v>7.7007444775127532E-6</c:v>
                </c:pt>
                <c:pt idx="147">
                  <c:v>7.1040983384895893E-6</c:v>
                </c:pt>
                <c:pt idx="148">
                  <c:v>6.5536797578863647E-6</c:v>
                </c:pt>
                <c:pt idx="149">
                  <c:v>6.0459070697578888E-6</c:v>
                </c:pt>
                <c:pt idx="150">
                  <c:v>5.5774761121280622E-6</c:v>
                </c:pt>
                <c:pt idx="151">
                  <c:v>5.1453387262541749E-6</c:v>
                </c:pt>
                <c:pt idx="152">
                  <c:v>4.746682921747144E-6</c:v>
                </c:pt>
                <c:pt idx="153">
                  <c:v>4.3789145784788115E-6</c:v>
                </c:pt>
                <c:pt idx="154">
                  <c:v>4.0396405662075343E-6</c:v>
                </c:pt>
                <c:pt idx="155">
                  <c:v>3.7266531720786553E-6</c:v>
                </c:pt>
                <c:pt idx="156">
                  <c:v>3.4379157346669781E-6</c:v>
                </c:pt>
                <c:pt idx="157">
                  <c:v>3.1715493910795649E-6</c:v>
                </c:pt>
                <c:pt idx="158">
                  <c:v>2.9258208508800237E-6</c:v>
                </c:pt>
                <c:pt idx="159">
                  <c:v>2.6991311172771672E-6</c:v>
                </c:pt>
                <c:pt idx="160">
                  <c:v>2.4900050821849279E-6</c:v>
                </c:pt>
                <c:pt idx="161">
                  <c:v>2.2970819274468367E-6</c:v>
                </c:pt>
                <c:pt idx="162">
                  <c:v>2.1191062697642286E-6</c:v>
                </c:pt>
                <c:pt idx="163">
                  <c:v>1.9549199917067362E-6</c:v>
                </c:pt>
                <c:pt idx="164">
                  <c:v>1.8034547056480887E-6</c:v>
                </c:pt>
                <c:pt idx="165">
                  <c:v>1.6637248015887825E-6</c:v>
                </c:pt>
                <c:pt idx="166">
                  <c:v>1.5348210336266435E-6</c:v>
                </c:pt>
                <c:pt idx="167">
                  <c:v>1.4159046033413663E-6</c:v>
                </c:pt>
                <c:pt idx="168">
                  <c:v>1.3062017015926241E-6</c:v>
                </c:pt>
                <c:pt idx="169">
                  <c:v>1.204998473214315E-6</c:v>
                </c:pt>
                <c:pt idx="170">
                  <c:v>1.1116363718393654E-6</c:v>
                </c:pt>
                <c:pt idx="171">
                  <c:v>1.0255078746281583E-6</c:v>
                </c:pt>
                <c:pt idx="172">
                  <c:v>9.4605252901560435E-7</c:v>
                </c:pt>
                <c:pt idx="173">
                  <c:v>8.7275330575237855E-7</c:v>
                </c:pt>
                <c:pt idx="174">
                  <c:v>8.0513323450894895E-7</c:v>
                </c:pt>
                <c:pt idx="175">
                  <c:v>7.4275230014970988E-7</c:v>
                </c:pt>
                <c:pt idx="176">
                  <c:v>6.8520457948075526E-7</c:v>
                </c:pt>
                <c:pt idx="177">
                  <c:v>6.3211559983962987E-7</c:v>
                </c:pt>
                <c:pt idx="178">
                  <c:v>5.8313990233895896E-7</c:v>
                </c:pt>
                <c:pt idx="179">
                  <c:v>5.3795879390757505E-7</c:v>
                </c:pt>
                <c:pt idx="180">
                  <c:v>4.9627827350129578E-7</c:v>
                </c:pt>
                <c:pt idx="181">
                  <c:v>4.5782711898885992E-7</c:v>
                </c:pt>
                <c:pt idx="182">
                  <c:v>4.2235512226406667E-7</c:v>
                </c:pt>
                <c:pt idx="183">
                  <c:v>3.8963146109969782E-7</c:v>
                </c:pt>
                <c:pt idx="184">
                  <c:v>3.5944319714860325E-7</c:v>
                </c:pt>
                <c:pt idx="185">
                  <c:v>3.3159389031819089E-7</c:v>
                </c:pt>
                <c:pt idx="186">
                  <c:v>3.059023205018242E-7</c:v>
                </c:pt>
                <c:pt idx="187">
                  <c:v>2.8220130834921867E-7</c:v>
                </c:pt>
                <c:pt idx="188">
                  <c:v>2.6033662740239291E-7</c:v>
                </c:pt>
                <c:pt idx="189">
                  <c:v>2.4016600051826093E-7</c:v>
                </c:pt>
                <c:pt idx="190">
                  <c:v>2.2155817404741849E-7</c:v>
                </c:pt>
                <c:pt idx="191">
                  <c:v>2.0439206374465063E-7</c:v>
                </c:pt>
                <c:pt idx="192">
                  <c:v>1.8855596685345623E-7</c:v>
                </c:pt>
                <c:pt idx="193">
                  <c:v>1.7394683523749189E-7</c:v>
                </c:pt>
                <c:pt idx="194">
                  <c:v>1.6046960482907958E-7</c:v>
                </c:pt>
                <c:pt idx="195">
                  <c:v>1.4803657703138706E-7</c:v>
                </c:pt>
                <c:pt idx="196">
                  <c:v>1.365668480489614E-7</c:v>
                </c:pt>
                <c:pt idx="197">
                  <c:v>1.2598578243317387E-7</c:v>
                </c:pt>
                <c:pt idx="198">
                  <c:v>1.1622452741684794E-7</c:v>
                </c:pt>
                <c:pt idx="199">
                  <c:v>1.0721956487776474E-7</c:v>
                </c:pt>
                <c:pt idx="200">
                  <c:v>9.8912298015597121E-8</c:v>
                </c:pt>
                <c:pt idx="201">
                  <c:v>9.1248670052710099E-8</c:v>
                </c:pt>
                <c:pt idx="202">
                  <c:v>8.4178812477649696E-8</c:v>
                </c:pt>
                <c:pt idx="203">
                  <c:v>7.7656720542381807E-8</c:v>
                </c:pt>
                <c:pt idx="204">
                  <c:v>7.1639953901687073E-8</c:v>
                </c:pt>
                <c:pt idx="205">
                  <c:v>6.6089360446722211E-8</c:v>
                </c:pt>
                <c:pt idx="206">
                  <c:v>6.0968821535686553E-8</c:v>
                </c:pt>
                <c:pt idx="207">
                  <c:v>5.6245016963766909E-8</c:v>
                </c:pt>
                <c:pt idx="208">
                  <c:v>5.1887208142980942E-8</c:v>
                </c:pt>
                <c:pt idx="209">
                  <c:v>4.7867038081033888E-8</c:v>
                </c:pt>
                <c:pt idx="210">
                  <c:v>4.4158346857617519E-8</c:v>
                </c:pt>
                <c:pt idx="211">
                  <c:v>4.0737001397424702E-8</c:v>
                </c:pt>
                <c:pt idx="212">
                  <c:v>3.7580738432184089E-8</c:v>
                </c:pt>
                <c:pt idx="213">
                  <c:v>3.4669019629842497E-8</c:v>
                </c:pt>
                <c:pt idx="214">
                  <c:v>3.1982897948196355E-8</c:v>
                </c:pt>
                <c:pt idx="215">
                  <c:v>2.9504894343312864E-8</c:v>
                </c:pt>
                <c:pt idx="216">
                  <c:v>2.7218884030461932E-8</c:v>
                </c:pt>
                <c:pt idx="217">
                  <c:v>2.5109991557439673E-8</c:v>
                </c:pt>
                <c:pt idx="218">
                  <c:v>2.3164494007508037E-8</c:v>
                </c:pt>
                <c:pt idx="219">
                  <c:v>2.136973170207586E-8</c:v>
                </c:pt>
                <c:pt idx="220">
                  <c:v>1.971402582204871E-8</c:v>
                </c:pt>
                <c:pt idx="221">
                  <c:v>1.8186602411795862E-8</c:v>
                </c:pt>
                <c:pt idx="222">
                  <c:v>1.6777522271215469E-8</c:v>
                </c:pt>
                <c:pt idx="223">
                  <c:v>1.5477616279693851E-8</c:v>
                </c:pt>
                <c:pt idx="224">
                  <c:v>1.4278425731101062E-8</c:v>
                </c:pt>
                <c:pt idx="225">
                  <c:v>1.3172147291572572E-8</c:v>
                </c:pt>
                <c:pt idx="226">
                  <c:v>1.2151582221908088E-8</c:v>
                </c:pt>
                <c:pt idx="227">
                  <c:v>1.1210089534169186E-8</c:v>
                </c:pt>
                <c:pt idx="228">
                  <c:v>1.0341542777657884E-8</c:v>
                </c:pt>
                <c:pt idx="229">
                  <c:v>9.5402901730752458E-9</c:v>
                </c:pt>
                <c:pt idx="230">
                  <c:v>8.801117835446342E-9</c:v>
                </c:pt>
                <c:pt idx="231">
                  <c:v>8.1192158464969529E-9</c:v>
                </c:pt>
                <c:pt idx="232">
                  <c:v>7.4901469557092991E-9</c:v>
                </c:pt>
                <c:pt idx="233">
                  <c:v>6.9098177063893061E-9</c:v>
                </c:pt>
                <c:pt idx="234">
                  <c:v>6.3744517988579008E-9</c:v>
                </c:pt>
                <c:pt idx="235">
                  <c:v>5.8805655174361537E-9</c:v>
                </c:pt>
                <c:pt idx="236">
                  <c:v>5.4249450613235422E-9</c:v>
                </c:pt>
                <c:pt idx="237">
                  <c:v>5.0046256318575599E-9</c:v>
                </c:pt>
                <c:pt idx="238">
                  <c:v>4.6168721400719689E-9</c:v>
                </c:pt>
                <c:pt idx="239">
                  <c:v>4.2591614090145387E-9</c:v>
                </c:pt>
                <c:pt idx="240">
                  <c:v>3.9291657550117764E-9</c:v>
                </c:pt>
                <c:pt idx="241">
                  <c:v>3.624737841041178E-9</c:v>
                </c:pt>
                <c:pt idx="242">
                  <c:v>3.3438967036493684E-9</c:v>
                </c:pt>
                <c:pt idx="243">
                  <c:v>3.0848148624909299E-9</c:v>
                </c:pt>
                <c:pt idx="244">
                  <c:v>2.84580642860754E-9</c:v>
                </c:pt>
                <c:pt idx="245">
                  <c:v>2.6253161340659915E-9</c:v>
                </c:pt>
                <c:pt idx="246">
                  <c:v>2.421909211569114E-9</c:v>
                </c:pt>
                <c:pt idx="247">
                  <c:v>2.2342620581845269E-9</c:v>
                </c:pt>
                <c:pt idx="248">
                  <c:v>2.0611536224385442E-9</c:v>
                </c:pt>
                <c:pt idx="249">
                  <c:v>1.9014574587296078E-9</c:v>
                </c:pt>
                <c:pt idx="250">
                  <c:v>1.7541343973579822E-9</c:v>
                </c:pt>
                <c:pt idx="251">
                  <c:v>1.6182257824743726E-9</c:v>
                </c:pt>
                <c:pt idx="252">
                  <c:v>1.4928472339456568E-9</c:v>
                </c:pt>
                <c:pt idx="253">
                  <c:v>1.3771828925451521E-9</c:v>
                </c:pt>
                <c:pt idx="254">
                  <c:v>1.2704801110199021E-9</c:v>
                </c:pt>
                <c:pt idx="255">
                  <c:v>1.1720445564888707E-9</c:v>
                </c:pt>
                <c:pt idx="256">
                  <c:v>1.0812356923025258E-9</c:v>
                </c:pt>
                <c:pt idx="257">
                  <c:v>9.9746260996351744E-10</c:v>
                </c:pt>
                <c:pt idx="258">
                  <c:v>9.2018018398605908E-10</c:v>
                </c:pt>
                <c:pt idx="259">
                  <c:v>8.4888552467303719E-10</c:v>
                </c:pt>
                <c:pt idx="260">
                  <c:v>7.8311470572847601E-10</c:v>
                </c:pt>
                <c:pt idx="261">
                  <c:v>7.2243974541138343E-10</c:v>
                </c:pt>
                <c:pt idx="262">
                  <c:v>6.6646582158683906E-10</c:v>
                </c:pt>
                <c:pt idx="263">
                  <c:v>6.1482870255219706E-10</c:v>
                </c:pt>
                <c:pt idx="264">
                  <c:v>5.6719237692035719E-10</c:v>
                </c:pt>
                <c:pt idx="265">
                  <c:v>5.2324686713735945E-10</c:v>
                </c:pt>
                <c:pt idx="266">
                  <c:v>4.8270621240649283E-10</c:v>
                </c:pt>
                <c:pt idx="267">
                  <c:v>4.45306607893469E-10</c:v>
                </c:pt>
                <c:pt idx="268">
                  <c:v>4.1080468810415598E-10</c:v>
                </c:pt>
                <c:pt idx="269">
                  <c:v>3.7897594326452384E-10</c:v>
                </c:pt>
                <c:pt idx="270">
                  <c:v>3.4961325839792092E-10</c:v>
                </c:pt>
                <c:pt idx="271">
                  <c:v>3.2252556559321161E-10</c:v>
                </c:pt>
                <c:pt idx="272">
                  <c:v>2.9753660069385868E-10</c:v>
                </c:pt>
                <c:pt idx="273">
                  <c:v>2.7448375631751782E-10</c:v>
                </c:pt>
                <c:pt idx="274">
                  <c:v>2.5321702374255024E-10</c:v>
                </c:pt>
                <c:pt idx="275">
                  <c:v>2.3359801677613198E-10</c:v>
                </c:pt>
                <c:pt idx="276">
                  <c:v>2.1549907125210598E-10</c:v>
                </c:pt>
                <c:pt idx="277">
                  <c:v>1.9880241429885832E-10</c:v>
                </c:pt>
                <c:pt idx="278">
                  <c:v>1.8339939797150599E-10</c:v>
                </c:pt>
                <c:pt idx="279">
                  <c:v>1.6918979226151175E-10</c:v>
                </c:pt>
                <c:pt idx="280">
                  <c:v>1.5608113288322179E-10</c:v>
                </c:pt>
                <c:pt idx="281">
                  <c:v>1.4398811959326336E-10</c:v>
                </c:pt>
                <c:pt idx="282">
                  <c:v>1.3283206112756628E-10</c:v>
                </c:pt>
                <c:pt idx="283">
                  <c:v>1.2254036314412023E-10</c:v>
                </c:pt>
                <c:pt idx="284">
                  <c:v>1.1304605583942566E-10</c:v>
                </c:pt>
                <c:pt idx="285">
                  <c:v>1.0428735816475936E-10</c:v>
                </c:pt>
                <c:pt idx="286">
                  <c:v>9.6207275806536931E-11</c:v>
                </c:pt>
                <c:pt idx="287">
                  <c:v>8.8753230314763E-11</c:v>
                </c:pt>
                <c:pt idx="288">
                  <c:v>8.1876716966245749E-11</c:v>
                </c:pt>
                <c:pt idx="289">
                  <c:v>7.5532989136234524E-11</c:v>
                </c:pt>
                <c:pt idx="290">
                  <c:v>6.9680767124633793E-11</c:v>
                </c:pt>
                <c:pt idx="291">
                  <c:v>6.4281969542076803E-11</c:v>
                </c:pt>
                <c:pt idx="292">
                  <c:v>5.9301465507943145E-11</c:v>
                </c:pt>
                <c:pt idx="293">
                  <c:v>5.4706846047831208E-11</c:v>
                </c:pt>
                <c:pt idx="294">
                  <c:v>5.0468213202930524E-11</c:v>
                </c:pt>
                <c:pt idx="295">
                  <c:v>4.6557985478993363E-11</c:v>
                </c:pt>
                <c:pt idx="296">
                  <c:v>4.2950718368929467E-11</c:v>
                </c:pt>
                <c:pt idx="297">
                  <c:v>3.9622938781134328E-11</c:v>
                </c:pt>
                <c:pt idx="298">
                  <c:v>3.6552992296148412E-11</c:v>
                </c:pt>
                <c:pt idx="299">
                  <c:v>3.3720902257720791E-11</c:v>
                </c:pt>
                <c:pt idx="300">
                  <c:v>3.1108239781359163E-11</c:v>
                </c:pt>
                <c:pt idx="301">
                  <c:v>2.869800383449009E-11</c:v>
                </c:pt>
                <c:pt idx="302">
                  <c:v>2.6474510607890934E-11</c:v>
                </c:pt>
                <c:pt idx="303">
                  <c:v>2.4423291458514897E-11</c:v>
                </c:pt>
                <c:pt idx="304">
                  <c:v>2.2530998759606008E-11</c:v>
                </c:pt>
                <c:pt idx="305">
                  <c:v>2.0785319045454973E-11</c:v>
                </c:pt>
                <c:pt idx="306">
                  <c:v>1.9174892885614273E-11</c:v>
                </c:pt>
                <c:pt idx="307">
                  <c:v>1.7689240967180579E-11</c:v>
                </c:pt>
                <c:pt idx="308">
                  <c:v>1.6318695904149537E-11</c:v>
                </c:pt>
                <c:pt idx="309">
                  <c:v>1.5054339330114932E-11</c:v>
                </c:pt>
                <c:pt idx="310">
                  <c:v>1.3887943864963911E-11</c:v>
                </c:pt>
                <c:pt idx="311">
                  <c:v>1.2811919577935822E-11</c:v>
                </c:pt>
                <c:pt idx="312">
                  <c:v>1.1819264598670795E-11</c:v>
                </c:pt>
                <c:pt idx="313">
                  <c:v>1.0903519554865916E-11</c:v>
                </c:pt>
                <c:pt idx="314">
                  <c:v>1.0058725540057164E-11</c:v>
                </c:pt>
                <c:pt idx="315">
                  <c:v>9.2793853380164372E-12</c:v>
                </c:pt>
                <c:pt idx="316">
                  <c:v>8.5604276514443078E-12</c:v>
                </c:pt>
                <c:pt idx="317">
                  <c:v>7.8971741021886314E-12</c:v>
                </c:pt>
                <c:pt idx="318">
                  <c:v>7.2853087882538894E-12</c:v>
                </c:pt>
                <c:pt idx="319">
                  <c:v>6.7208501995036287E-12</c:v>
                </c:pt>
                <c:pt idx="320">
                  <c:v>6.2001253093067689E-12</c:v>
                </c:pt>
                <c:pt idx="321">
                  <c:v>5.7197456735377725E-12</c:v>
                </c:pt>
                <c:pt idx="322">
                  <c:v>5.2765853814028739E-12</c:v>
                </c:pt>
                <c:pt idx="323">
                  <c:v>4.8677607146146907E-12</c:v>
                </c:pt>
                <c:pt idx="324">
                  <c:v>4.4906113825540641E-12</c:v>
                </c:pt>
                <c:pt idx="325">
                  <c:v>4.1426832113131797E-12</c:v>
                </c:pt>
                <c:pt idx="326">
                  <c:v>3.8217121739746667E-12</c:v>
                </c:pt>
                <c:pt idx="327">
                  <c:v>3.5256096582090367E-12</c:v>
                </c:pt>
                <c:pt idx="328">
                  <c:v>3.2524488753242347E-12</c:v>
                </c:pt>
                <c:pt idx="329">
                  <c:v>3.0004523223287231E-12</c:v>
                </c:pt>
                <c:pt idx="330">
                  <c:v>2.7679802154216344E-12</c:v>
                </c:pt>
                <c:pt idx="331">
                  <c:v>2.5535198196447783E-12</c:v>
                </c:pt>
                <c:pt idx="332">
                  <c:v>2.3556756052627591E-12</c:v>
                </c:pt>
                <c:pt idx="333">
                  <c:v>2.1731601668171191E-12</c:v>
                </c:pt>
                <c:pt idx="334">
                  <c:v>2.0047858457632726E-12</c:v>
                </c:pt>
                <c:pt idx="335">
                  <c:v>1.8494570021773227E-12</c:v>
                </c:pt>
                <c:pt idx="336">
                  <c:v>1.7061628852434672E-12</c:v>
                </c:pt>
                <c:pt idx="337">
                  <c:v>1.5739710561290527E-12</c:v>
                </c:pt>
                <c:pt idx="338">
                  <c:v>1.4520213204488305E-12</c:v>
                </c:pt>
                <c:pt idx="339">
                  <c:v>1.3395201308359361E-12</c:v>
                </c:pt>
                <c:pt idx="340">
                  <c:v>1.2357354231961882E-12</c:v>
                </c:pt>
                <c:pt idx="341">
                  <c:v>1.1399918530443451E-12</c:v>
                </c:pt>
                <c:pt idx="342">
                  <c:v>1.0516664009243629E-12</c:v>
                </c:pt>
                <c:pt idx="343">
                  <c:v>9.7018431831738684E-13</c:v>
                </c:pt>
                <c:pt idx="344">
                  <c:v>8.9501538765682133E-13</c:v>
                </c:pt>
                <c:pt idx="345">
                  <c:v>8.2567047211376714E-13</c:v>
                </c:pt>
                <c:pt idx="346">
                  <c:v>7.6169833270170513E-13</c:v>
                </c:pt>
                <c:pt idx="347">
                  <c:v>7.0268269198879054E-13</c:v>
                </c:pt>
                <c:pt idx="348">
                  <c:v>6.482395253108424E-13</c:v>
                </c:pt>
                <c:pt idx="349">
                  <c:v>5.9801456185849781E-13</c:v>
                </c:pt>
                <c:pt idx="350">
                  <c:v>5.5168097937768485E-13</c:v>
                </c:pt>
                <c:pt idx="351">
                  <c:v>5.0893727748244585E-13</c:v>
                </c:pt>
                <c:pt idx="352">
                  <c:v>4.6950531574139882E-13</c:v>
                </c:pt>
                <c:pt idx="353">
                  <c:v>4.331285037713391E-13</c:v>
                </c:pt>
                <c:pt idx="354">
                  <c:v>3.9957013156061521E-13</c:v>
                </c:pt>
                <c:pt idx="355">
                  <c:v>3.6861182915741438E-13</c:v>
                </c:pt>
                <c:pt idx="356">
                  <c:v>3.4005214569989076E-13</c:v>
                </c:pt>
                <c:pt idx="357">
                  <c:v>3.1370523854164759E-13</c:v>
                </c:pt>
                <c:pt idx="358">
                  <c:v>2.8939966394249289E-13</c:v>
                </c:pt>
                <c:pt idx="359">
                  <c:v>2.669772614552908E-13</c:v>
                </c:pt>
                <c:pt idx="360">
                  <c:v>2.46292124749427E-13</c:v>
                </c:pt>
                <c:pt idx="361">
                  <c:v>2.2720965217386377E-13</c:v>
                </c:pt>
                <c:pt idx="362">
                  <c:v>2.0960567088163974E-13</c:v>
                </c:pt>
                <c:pt idx="363">
                  <c:v>1.9336562881634537E-13</c:v>
                </c:pt>
                <c:pt idx="364">
                  <c:v>1.7838384930269474E-13</c:v>
                </c:pt>
                <c:pt idx="365">
                  <c:v>1.6456284339068985E-13</c:v>
                </c:pt>
                <c:pt idx="366">
                  <c:v>1.5181267547868538E-13</c:v>
                </c:pt>
                <c:pt idx="367">
                  <c:v>1.4005037808735706E-13</c:v>
                </c:pt>
                <c:pt idx="368">
                  <c:v>1.291994119764097E-13</c:v>
                </c:pt>
                <c:pt idx="369">
                  <c:v>1.1918916809091385E-13</c:v>
                </c:pt>
                <c:pt idx="370">
                  <c:v>1.0995450809635245E-13</c:v>
                </c:pt>
                <c:pt idx="371">
                  <c:v>1.0143534051256201E-13</c:v>
                </c:pt>
                <c:pt idx="372">
                  <c:v>9.3576229688400814E-14</c:v>
                </c:pt>
                <c:pt idx="373">
                  <c:v>8.6326035072676831E-14</c:v>
                </c:pt>
                <c:pt idx="374">
                  <c:v>7.9637578434010806E-14</c:v>
                </c:pt>
                <c:pt idx="375">
                  <c:v>7.3467336864178342E-14</c:v>
                </c:pt>
                <c:pt idx="376">
                  <c:v>6.7775159567252367E-14</c:v>
                </c:pt>
                <c:pt idx="377">
                  <c:v>6.2524006591645407E-14</c:v>
                </c:pt>
                <c:pt idx="378">
                  <c:v>5.7679707804937319E-14</c:v>
                </c:pt>
                <c:pt idx="379">
                  <c:v>5.3210740543097261E-14</c:v>
                </c:pt>
                <c:pt idx="380">
                  <c:v>4.9088024487226191E-14</c:v>
                </c:pt>
                <c:pt idx="381">
                  <c:v>4.5284732433048366E-14</c:v>
                </c:pt>
                <c:pt idx="382">
                  <c:v>4.1776115721797333E-14</c:v>
                </c:pt>
                <c:pt idx="383">
                  <c:v>3.853934319654586E-14</c:v>
                </c:pt>
                <c:pt idx="384">
                  <c:v>3.5553352636041685E-14</c:v>
                </c:pt>
                <c:pt idx="385">
                  <c:v>3.2798713699304134E-14</c:v>
                </c:pt>
                <c:pt idx="386">
                  <c:v>3.0257501489139153E-14</c:v>
                </c:pt>
                <c:pt idx="387">
                  <c:v>2.7913179911829341E-14</c:v>
                </c:pt>
                <c:pt idx="388">
                  <c:v>2.5750494074000965E-14</c:v>
                </c:pt>
                <c:pt idx="389">
                  <c:v>2.3755371016476286E-14</c:v>
                </c:pt>
                <c:pt idx="390">
                  <c:v>2.19148281391698E-14</c:v>
                </c:pt>
                <c:pt idx="391">
                  <c:v>2.0216888721133811E-14</c:v>
                </c:pt>
                <c:pt idx="392">
                  <c:v>1.8650503986028117E-14</c:v>
                </c:pt>
                <c:pt idx="393">
                  <c:v>1.7205481205880771E-14</c:v>
                </c:pt>
                <c:pt idx="394">
                  <c:v>1.5872417375299026E-14</c:v>
                </c:pt>
                <c:pt idx="395">
                  <c:v>1.4642638024537461E-14</c:v>
                </c:pt>
                <c:pt idx="396">
                  <c:v>1.3508140773269643E-14</c:v>
                </c:pt>
                <c:pt idx="397">
                  <c:v>1.2461543257758278E-14</c:v>
                </c:pt>
                <c:pt idx="398">
                  <c:v>1.1496035092577204E-14</c:v>
                </c:pt>
                <c:pt idx="399">
                  <c:v>1.0605333554292119E-14</c:v>
                </c:pt>
                <c:pt idx="400">
                  <c:v>9.7836426987263013E-15</c:v>
                </c:pt>
                <c:pt idx="401">
                  <c:v>9.0256156457805559E-15</c:v>
                </c:pt>
                <c:pt idx="402">
                  <c:v>8.3263197863883542E-15</c:v>
                </c:pt>
                <c:pt idx="403">
                  <c:v>7.6812046852020149E-15</c:v>
                </c:pt>
                <c:pt idx="404">
                  <c:v>7.0860724701473142E-15</c:v>
                </c:pt>
                <c:pt idx="405">
                  <c:v>6.5370505161664073E-15</c:v>
                </c:pt>
                <c:pt idx="406">
                  <c:v>6.0305662453975871E-15</c:v>
                </c:pt>
                <c:pt idx="407">
                  <c:v>5.5633238798124301E-15</c:v>
                </c:pt>
                <c:pt idx="408">
                  <c:v>5.1322829950358507E-15</c:v>
                </c:pt>
                <c:pt idx="409">
                  <c:v>4.7346387357951625E-15</c:v>
                </c:pt>
                <c:pt idx="410">
                  <c:v>4.367803564256773E-15</c:v>
                </c:pt>
                <c:pt idx="411">
                  <c:v>4.0293904224838703E-15</c:v>
                </c:pt>
                <c:pt idx="412">
                  <c:v>3.7171971994503985E-15</c:v>
                </c:pt>
                <c:pt idx="413">
                  <c:v>3.429192401535569E-15</c:v>
                </c:pt>
                <c:pt idx="414">
                  <c:v>3.1635019332544286E-15</c:v>
                </c:pt>
                <c:pt idx="415">
                  <c:v>2.9183969022044687E-15</c:v>
                </c:pt>
                <c:pt idx="416">
                  <c:v>2.692282368873029E-15</c:v>
                </c:pt>
                <c:pt idx="417">
                  <c:v>2.4836869680986015E-15</c:v>
                </c:pt>
                <c:pt idx="418">
                  <c:v>2.2912533346511496E-15</c:v>
                </c:pt>
                <c:pt idx="419">
                  <c:v>2.1137292706290821E-15</c:v>
                </c:pt>
                <c:pt idx="420">
                  <c:v>1.9499595971976599E-15</c:v>
                </c:pt>
                <c:pt idx="421">
                  <c:v>1.7988786376467305E-15</c:v>
                </c:pt>
                <c:pt idx="422">
                  <c:v>1.6595032828537831E-15</c:v>
                </c:pt>
                <c:pt idx="423">
                  <c:v>1.5309265940281362E-15</c:v>
                </c:pt>
                <c:pt idx="424">
                  <c:v>1.4123119011082389E-15</c:v>
                </c:pt>
                <c:pt idx="425">
                  <c:v>1.3028873584093671E-15</c:v>
                </c:pt>
                <c:pt idx="426">
                  <c:v>1.201940922094405E-15</c:v>
                </c:pt>
                <c:pt idx="427">
                  <c:v>1.1088157167852693E-15</c:v>
                </c:pt>
                <c:pt idx="428">
                  <c:v>1.0229057611647429E-15</c:v>
                </c:pt>
                <c:pt idx="429">
                  <c:v>9.4365202475449159E-16</c:v>
                </c:pt>
                <c:pt idx="430">
                  <c:v>8.7053879021005577E-16</c:v>
                </c:pt>
                <c:pt idx="431">
                  <c:v>8.0309029746166545E-16</c:v>
                </c:pt>
                <c:pt idx="432">
                  <c:v>7.4086764786373595E-16</c:v>
                </c:pt>
                <c:pt idx="433">
                  <c:v>6.83465948207829E-16</c:v>
                </c:pt>
                <c:pt idx="434">
                  <c:v>6.3051167601469202E-16</c:v>
                </c:pt>
                <c:pt idx="435">
                  <c:v>5.8166024896088907E-16</c:v>
                </c:pt>
                <c:pt idx="436">
                  <c:v>5.3659378262387613E-16</c:v>
                </c:pt>
                <c:pt idx="437">
                  <c:v>4.950190219547911E-16</c:v>
                </c:pt>
                <c:pt idx="438">
                  <c:v>4.5666543301870633E-16</c:v>
                </c:pt>
                <c:pt idx="439">
                  <c:v>4.2128344258497672E-16</c:v>
                </c:pt>
                <c:pt idx="440">
                  <c:v>3.8864281411240356E-16</c:v>
                </c:pt>
                <c:pt idx="441">
                  <c:v>3.5853114956147717E-16</c:v>
                </c:pt>
                <c:pt idx="442">
                  <c:v>3.3075250728473923E-16</c:v>
                </c:pt>
                <c:pt idx="443">
                  <c:v>3.0512612700164614E-16</c:v>
                </c:pt>
                <c:pt idx="444">
                  <c:v>2.8148525356113115E-16</c:v>
                </c:pt>
                <c:pt idx="445">
                  <c:v>2.5967605183789073E-16</c:v>
                </c:pt>
                <c:pt idx="446">
                  <c:v>2.3955660570144413E-16</c:v>
                </c:pt>
                <c:pt idx="447">
                  <c:v>2.209959945440894E-16</c:v>
                </c:pt>
                <c:pt idx="448">
                  <c:v>2.0387344135856892E-16</c:v>
                </c:pt>
                <c:pt idx="449">
                  <c:v>1.88077526821843E-16</c:v>
                </c:pt>
                <c:pt idx="450">
                  <c:v>1.7350546427088265E-16</c:v>
                </c:pt>
                <c:pt idx="451">
                  <c:v>1.6006243085262802E-16</c:v>
                </c:pt>
                <c:pt idx="452">
                  <c:v>1.4766095049579266E-16</c:v>
                </c:pt>
                <c:pt idx="453">
                  <c:v>1.3622032468940817E-16</c:v>
                </c:pt>
                <c:pt idx="454">
                  <c:v>1.2566610736408949E-16</c:v>
                </c:pt>
                <c:pt idx="455">
                  <c:v>1.1592962045898554E-16</c:v>
                </c:pt>
                <c:pt idx="456">
                  <c:v>1.0694750702212791E-16</c:v>
                </c:pt>
                <c:pt idx="457">
                  <c:v>9.8661318936126757E-17</c:v>
                </c:pt>
                <c:pt idx="458">
                  <c:v>9.1017136586476067E-17</c:v>
                </c:pt>
                <c:pt idx="459">
                  <c:v>8.396521799758597E-17</c:v>
                </c:pt>
                <c:pt idx="460">
                  <c:v>7.7459675153411656E-17</c:v>
                </c:pt>
                <c:pt idx="461">
                  <c:v>7.1458175396442864E-17</c:v>
                </c:pt>
                <c:pt idx="462">
                  <c:v>6.5921665962007199E-17</c:v>
                </c:pt>
                <c:pt idx="463">
                  <c:v>6.0814119855385828E-17</c:v>
                </c:pt>
                <c:pt idx="464">
                  <c:v>5.6102301418121254E-17</c:v>
                </c:pt>
                <c:pt idx="465">
                  <c:v>5.1755550058018047E-17</c:v>
                </c:pt>
                <c:pt idx="466">
                  <c:v>4.7745580735531147E-17</c:v>
                </c:pt>
                <c:pt idx="467">
                  <c:v>4.4046299908273463E-17</c:v>
                </c:pt>
                <c:pt idx="468">
                  <c:v>4.0633635735962702E-17</c:v>
                </c:pt>
                <c:pt idx="469">
                  <c:v>3.7485381440922606E-17</c:v>
                </c:pt>
                <c:pt idx="470">
                  <c:v>3.4581050804859111E-17</c:v>
                </c:pt>
                <c:pt idx="471">
                  <c:v>3.1901744861604756E-17</c:v>
                </c:pt>
                <c:pt idx="472">
                  <c:v>2.9430028918378668E-17</c:v>
                </c:pt>
                <c:pt idx="473">
                  <c:v>2.7149819105318861E-17</c:v>
                </c:pt>
                <c:pt idx="474">
                  <c:v>2.5046277715045661E-17</c:v>
                </c:pt>
                <c:pt idx="475">
                  <c:v>2.3105716651213225E-17</c:v>
                </c:pt>
                <c:pt idx="476">
                  <c:v>2.1315508357772708E-17</c:v>
                </c:pt>
                <c:pt idx="477">
                  <c:v>1.9664003649348885E-17</c:v>
                </c:pt>
                <c:pt idx="478">
                  <c:v>1.8140455908038703E-17</c:v>
                </c:pt>
                <c:pt idx="479">
                  <c:v>1.6734951153367622E-17</c:v>
                </c:pt>
                <c:pt idx="480">
                  <c:v>1.5438343530357252E-17</c:v>
                </c:pt>
                <c:pt idx="481">
                  <c:v>1.4242195795914308E-17</c:v>
                </c:pt>
                <c:pt idx="482">
                  <c:v>1.3138724416275854E-17</c:v>
                </c:pt>
                <c:pt idx="483">
                  <c:v>1.2120748918250717E-17</c:v>
                </c:pt>
                <c:pt idx="484">
                  <c:v>1.1181645164677105E-17</c:v>
                </c:pt>
                <c:pt idx="485">
                  <c:v>1.0315302250051994E-17</c:v>
                </c:pt>
                <c:pt idx="486">
                  <c:v>9.5160827358449296E-18</c:v>
                </c:pt>
                <c:pt idx="487">
                  <c:v>8.7787859667407681E-18</c:v>
                </c:pt>
                <c:pt idx="488">
                  <c:v>8.0986142291039981E-18</c:v>
                </c:pt>
                <c:pt idx="489">
                  <c:v>7.47114153145209E-18</c:v>
                </c:pt>
                <c:pt idx="490">
                  <c:v>6.8922848037872013E-18</c:v>
                </c:pt>
                <c:pt idx="491">
                  <c:v>6.3582773283754381E-18</c:v>
                </c:pt>
                <c:pt idx="492">
                  <c:v>5.8656442290833263E-18</c:v>
                </c:pt>
                <c:pt idx="493">
                  <c:v>5.4111798597764726E-18</c:v>
                </c:pt>
                <c:pt idx="494">
                  <c:v>4.9919269446429574E-18</c:v>
                </c:pt>
                <c:pt idx="495">
                  <c:v>4.6051573347040349E-18</c:v>
                </c:pt>
                <c:pt idx="496">
                  <c:v>4.2483542552915334E-18</c:v>
                </c:pt>
                <c:pt idx="497">
                  <c:v>3.9191959289733202E-18</c:v>
                </c:pt>
                <c:pt idx="498">
                  <c:v>3.615540467358458E-18</c:v>
                </c:pt>
                <c:pt idx="499">
                  <c:v>3.335411933470501E-18</c:v>
                </c:pt>
                <c:pt idx="500">
                  <c:v>3.0769874839944516E-18</c:v>
                </c:pt>
              </c:numCache>
            </c:numRef>
          </c:yVal>
          <c:smooth val="1"/>
          <c:extLst>
            <c:ext xmlns:c16="http://schemas.microsoft.com/office/drawing/2014/chart" uri="{C3380CC4-5D6E-409C-BE32-E72D297353CC}">
              <c16:uniqueId val="{00000001-CB23-4E6D-9A50-456127DAD990}"/>
            </c:ext>
          </c:extLst>
        </c:ser>
        <c:ser>
          <c:idx val="2"/>
          <c:order val="2"/>
          <c:tx>
            <c:v>Nitrous oxide</c:v>
          </c:tx>
          <c:spPr>
            <a:ln w="19050" cap="rnd">
              <a:solidFill>
                <a:srgbClr val="FF0000"/>
              </a:solidFill>
              <a:prstDash val="sysDash"/>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inventory!$I$5:$I$505</c:f>
              <c:numCache>
                <c:formatCode>0.00</c:formatCode>
                <c:ptCount val="501"/>
                <c:pt idx="0">
                  <c:v>1</c:v>
                </c:pt>
                <c:pt idx="1">
                  <c:v>0.99176959397791975</c:v>
                </c:pt>
                <c:pt idx="2">
                  <c:v>0.98360692753912782</c:v>
                </c:pt>
                <c:pt idx="3">
                  <c:v>0.9755114431593499</c:v>
                </c:pt>
                <c:pt idx="4">
                  <c:v>0.96748258790296304</c:v>
                </c:pt>
                <c:pt idx="5">
                  <c:v>0.95951981338522874</c:v>
                </c:pt>
                <c:pt idx="6">
                  <c:v>0.95162257573483766</c:v>
                </c:pt>
                <c:pt idx="7">
                  <c:v>0.94379033555676217</c:v>
                </c:pt>
                <c:pt idx="8">
                  <c:v>0.93602255789541466</c:v>
                </c:pt>
                <c:pt idx="9">
                  <c:v>0.92831871219810924</c:v>
                </c:pt>
                <c:pt idx="10">
                  <c:v>0.92067827227882415</c:v>
                </c:pt>
                <c:pt idx="11">
                  <c:v>0.91310071628226208</c:v>
                </c:pt>
                <c:pt idx="12">
                  <c:v>0.9055855266482068</c:v>
                </c:pt>
                <c:pt idx="13">
                  <c:v>0.89813219007617273</c:v>
                </c:pt>
                <c:pt idx="14">
                  <c:v>0.89074019749034572</c:v>
                </c:pt>
                <c:pt idx="15">
                  <c:v>0.88340904400481224</c:v>
                </c:pt>
                <c:pt idx="16">
                  <c:v>0.87613822888907489</c:v>
                </c:pt>
                <c:pt idx="17">
                  <c:v>0.86892725553385153</c:v>
                </c:pt>
                <c:pt idx="18">
                  <c:v>0.86177563141715607</c:v>
                </c:pt>
                <c:pt idx="19">
                  <c:v>0.8546828680706583</c:v>
                </c:pt>
                <c:pt idx="20">
                  <c:v>0.84764848104632073</c:v>
                </c:pt>
                <c:pt idx="21">
                  <c:v>0.84067198988330993</c:v>
                </c:pt>
                <c:pt idx="22">
                  <c:v>0.83375291807518015</c:v>
                </c:pt>
                <c:pt idx="23">
                  <c:v>0.82689079303732715</c:v>
                </c:pt>
                <c:pt idx="24">
                  <c:v>0.82008514607471006</c:v>
                </c:pt>
                <c:pt idx="25">
                  <c:v>0.81333551234983825</c:v>
                </c:pt>
                <c:pt idx="26">
                  <c:v>0.80664143085102247</c:v>
                </c:pt>
                <c:pt idx="27">
                  <c:v>0.80000244436088674</c:v>
                </c:pt>
                <c:pt idx="28">
                  <c:v>0.79341809942513997</c:v>
                </c:pt>
                <c:pt idx="29">
                  <c:v>0.78688794632160386</c:v>
                </c:pt>
                <c:pt idx="30">
                  <c:v>0.78041153902949612</c:v>
                </c:pt>
                <c:pt idx="31">
                  <c:v>0.77398843519896687</c:v>
                </c:pt>
                <c:pt idx="32">
                  <c:v>0.76761819612088478</c:v>
                </c:pt>
                <c:pt idx="33">
                  <c:v>0.76130038669687305</c:v>
                </c:pt>
                <c:pt idx="34">
                  <c:v>0.75503457540959107</c:v>
                </c:pt>
                <c:pt idx="35">
                  <c:v>0.74882033429326111</c:v>
                </c:pt>
                <c:pt idx="36">
                  <c:v>0.74265723890443769</c:v>
                </c:pt>
                <c:pt idx="37">
                  <c:v>0.73654486829301713</c:v>
                </c:pt>
                <c:pt idx="38">
                  <c:v>0.73048280497348594</c:v>
                </c:pt>
                <c:pt idx="39">
                  <c:v>0.72447063489640606</c:v>
                </c:pt>
                <c:pt idx="40">
                  <c:v>0.71850794742013435</c:v>
                </c:pt>
                <c:pt idx="41">
                  <c:v>0.71259433528277516</c:v>
                </c:pt>
                <c:pt idx="42">
                  <c:v>0.70672939457436357</c:v>
                </c:pt>
                <c:pt idx="43">
                  <c:v>0.70091272470927757</c:v>
                </c:pt>
                <c:pt idx="44">
                  <c:v>0.69514392839887762</c:v>
                </c:pt>
                <c:pt idx="45">
                  <c:v>0.68942261162437102</c:v>
                </c:pt>
                <c:pt idx="46">
                  <c:v>0.68374838360989953</c:v>
                </c:pt>
                <c:pt idx="47">
                  <c:v>0.67812085679584899</c:v>
                </c:pt>
                <c:pt idx="48">
                  <c:v>0.67253964681237821</c:v>
                </c:pt>
                <c:pt idx="49">
                  <c:v>0.66700437245316591</c:v>
                </c:pt>
                <c:pt idx="50">
                  <c:v>0.66151465564937351</c:v>
                </c:pt>
                <c:pt idx="51">
                  <c:v>0.6560701214438226</c:v>
                </c:pt>
                <c:pt idx="52">
                  <c:v>0.6506703979653844</c:v>
                </c:pt>
                <c:pt idx="53">
                  <c:v>0.64531511640358075</c:v>
                </c:pt>
                <c:pt idx="54">
                  <c:v>0.64000391098339326</c:v>
                </c:pt>
                <c:pt idx="55">
                  <c:v>0.63473641894028066</c:v>
                </c:pt>
                <c:pt idx="56">
                  <c:v>0.62951228049540087</c:v>
                </c:pt>
                <c:pt idx="57">
                  <c:v>0.62433113883103808</c:v>
                </c:pt>
                <c:pt idx="58">
                  <c:v>0.61919264006623087</c:v>
                </c:pt>
                <c:pt idx="59">
                  <c:v>0.61409643323260199</c:v>
                </c:pt>
                <c:pt idx="60">
                  <c:v>0.60904217025038643</c:v>
                </c:pt>
                <c:pt idx="61">
                  <c:v>0.60402950590465687</c:v>
                </c:pt>
                <c:pt idx="62">
                  <c:v>0.59905809782174502</c:v>
                </c:pt>
                <c:pt idx="63">
                  <c:v>0.59412760644585694</c:v>
                </c:pt>
                <c:pt idx="64">
                  <c:v>0.58923769501588086</c:v>
                </c:pt>
                <c:pt idx="65">
                  <c:v>0.58438802954238545</c:v>
                </c:pt>
                <c:pt idx="66">
                  <c:v>0.57957827878480817</c:v>
                </c:pt>
                <c:pt idx="67">
                  <c:v>0.57480811422883082</c:v>
                </c:pt>
                <c:pt idx="68">
                  <c:v>0.5700772100639413</c:v>
                </c:pt>
                <c:pt idx="69">
                  <c:v>0.56538524316118033</c:v>
                </c:pt>
                <c:pt idx="70">
                  <c:v>0.5607318930510713</c:v>
                </c:pt>
                <c:pt idx="71">
                  <c:v>0.55611684190173127</c:v>
                </c:pt>
                <c:pt idx="72">
                  <c:v>0.55153977449716296</c:v>
                </c:pt>
                <c:pt idx="73">
                  <c:v>0.54700037821572478</c:v>
                </c:pt>
                <c:pt idx="74">
                  <c:v>0.54249834300877786</c:v>
                </c:pt>
                <c:pt idx="75">
                  <c:v>0.53803336137950986</c:v>
                </c:pt>
                <c:pt idx="76">
                  <c:v>0.53360512836193186</c:v>
                </c:pt>
                <c:pt idx="77">
                  <c:v>0.52921334150004895</c:v>
                </c:pt>
                <c:pt idx="78">
                  <c:v>0.52485770082720173</c:v>
                </c:pt>
                <c:pt idx="79">
                  <c:v>0.52053790884557838</c:v>
                </c:pt>
                <c:pt idx="80">
                  <c:v>0.51625367050589466</c:v>
                </c:pt>
                <c:pt idx="81">
                  <c:v>0.51200469318724195</c:v>
                </c:pt>
                <c:pt idx="82">
                  <c:v>0.50779068667710037</c:v>
                </c:pt>
                <c:pt idx="83">
                  <c:v>0.50361136315151689</c:v>
                </c:pt>
                <c:pt idx="84">
                  <c:v>0.49946643715544659</c:v>
                </c:pt>
                <c:pt idx="85">
                  <c:v>0.49535562558325541</c:v>
                </c:pt>
                <c:pt idx="86">
                  <c:v>0.49127864765938367</c:v>
                </c:pt>
                <c:pt idx="87">
                  <c:v>0.48723522491916843</c:v>
                </c:pt>
                <c:pt idx="88">
                  <c:v>0.4832250811898241</c:v>
                </c:pt>
                <c:pt idx="89">
                  <c:v>0.47924794257157916</c:v>
                </c:pt>
                <c:pt idx="90">
                  <c:v>0.47530353741896847</c:v>
                </c:pt>
                <c:pt idx="91">
                  <c:v>0.47139159632227934</c:v>
                </c:pt>
                <c:pt idx="92">
                  <c:v>0.46751185208915041</c:v>
                </c:pt>
                <c:pt idx="93">
                  <c:v>0.46366403972632197</c:v>
                </c:pt>
                <c:pt idx="94">
                  <c:v>0.4598478964215364</c:v>
                </c:pt>
                <c:pt idx="95">
                  <c:v>0.45606316152558762</c:v>
                </c:pt>
                <c:pt idx="96">
                  <c:v>0.45230957653451848</c:v>
                </c:pt>
                <c:pt idx="97">
                  <c:v>0.4485868850719642</c:v>
                </c:pt>
                <c:pt idx="98">
                  <c:v>0.44489483287164167</c:v>
                </c:pt>
                <c:pt idx="99">
                  <c:v>0.4412331677599825</c:v>
                </c:pt>
                <c:pt idx="100">
                  <c:v>0.43760163963890919</c:v>
                </c:pt>
                <c:pt idx="101">
                  <c:v>0.43400000046875292</c:v>
                </c:pt>
                <c:pt idx="102">
                  <c:v>0.43042800425131206</c:v>
                </c:pt>
                <c:pt idx="103">
                  <c:v>0.42688540701305006</c:v>
                </c:pt>
                <c:pt idx="104">
                  <c:v>0.4233719667884317</c:v>
                </c:pt>
                <c:pt idx="105">
                  <c:v>0.41988744360339625</c:v>
                </c:pt>
                <c:pt idx="106">
                  <c:v>0.41643159945896696</c:v>
                </c:pt>
                <c:pt idx="107">
                  <c:v>0.41300419831499535</c:v>
                </c:pt>
                <c:pt idx="108">
                  <c:v>0.40960500607403921</c:v>
                </c:pt>
                <c:pt idx="109">
                  <c:v>0.40623379056537323</c:v>
                </c:pt>
                <c:pt idx="110">
                  <c:v>0.40289032152913151</c:v>
                </c:pt>
                <c:pt idx="111">
                  <c:v>0.39957437060058032</c:v>
                </c:pt>
                <c:pt idx="112">
                  <c:v>0.39628571129452039</c:v>
                </c:pt>
                <c:pt idx="113">
                  <c:v>0.39302411898981759</c:v>
                </c:pt>
                <c:pt idx="114">
                  <c:v>0.38978937091406102</c:v>
                </c:pt>
                <c:pt idx="115">
                  <c:v>0.38658124612834704</c:v>
                </c:pt>
                <c:pt idx="116">
                  <c:v>0.38339952551218903</c:v>
                </c:pt>
                <c:pt idx="117">
                  <c:v>0.38024399174855078</c:v>
                </c:pt>
                <c:pt idx="118">
                  <c:v>0.37711442930900368</c:v>
                </c:pt>
                <c:pt idx="119">
                  <c:v>0.37401062443900551</c:v>
                </c:pt>
                <c:pt idx="120">
                  <c:v>0.37093236514330075</c:v>
                </c:pt>
                <c:pt idx="121">
                  <c:v>0.36787944117144084</c:v>
                </c:pt>
                <c:pt idx="122">
                  <c:v>0.3648516440034239</c:v>
                </c:pt>
                <c:pt idx="123">
                  <c:v>0.36184876683545225</c:v>
                </c:pt>
                <c:pt idx="124">
                  <c:v>0.35887060456580744</c:v>
                </c:pt>
                <c:pt idx="125">
                  <c:v>0.35591695378084143</c:v>
                </c:pt>
                <c:pt idx="126">
                  <c:v>0.35298761274108315</c:v>
                </c:pt>
                <c:pt idx="127">
                  <c:v>0.35008238136745923</c:v>
                </c:pt>
                <c:pt idx="128">
                  <c:v>0.34720106122762828</c:v>
                </c:pt>
                <c:pt idx="129">
                  <c:v>0.34434345552242773</c:v>
                </c:pt>
                <c:pt idx="130">
                  <c:v>0.34150936907243201</c:v>
                </c:pt>
                <c:pt idx="131">
                  <c:v>0.33869860830462145</c:v>
                </c:pt>
                <c:pt idx="132">
                  <c:v>0.33591098123916091</c:v>
                </c:pt>
                <c:pt idx="133">
                  <c:v>0.33314629747628721</c:v>
                </c:pt>
                <c:pt idx="134">
                  <c:v>0.33040436818330465</c:v>
                </c:pt>
                <c:pt idx="135">
                  <c:v>0.32768500608168716</c:v>
                </c:pt>
                <c:pt idx="136">
                  <c:v>0.32498802543428701</c:v>
                </c:pt>
                <c:pt idx="137">
                  <c:v>0.32231324203264866</c:v>
                </c:pt>
                <c:pt idx="138">
                  <c:v>0.31966047318442692</c:v>
                </c:pt>
                <c:pt idx="139">
                  <c:v>0.3170295377009088</c:v>
                </c:pt>
                <c:pt idx="140">
                  <c:v>0.3144202558846379</c:v>
                </c:pt>
                <c:pt idx="141">
                  <c:v>0.31183244951714095</c:v>
                </c:pt>
                <c:pt idx="142">
                  <c:v>0.30926594184675504</c:v>
                </c:pt>
                <c:pt idx="143">
                  <c:v>0.3067205575765552</c:v>
                </c:pt>
                <c:pt idx="144">
                  <c:v>0.30419612285238129</c:v>
                </c:pt>
                <c:pt idx="145">
                  <c:v>0.3016924652509636</c:v>
                </c:pt>
                <c:pt idx="146">
                  <c:v>0.29920941376814586</c:v>
                </c:pt>
                <c:pt idx="147">
                  <c:v>0.29674679880720539</c:v>
                </c:pt>
                <c:pt idx="148">
                  <c:v>0.29430445216726953</c:v>
                </c:pt>
                <c:pt idx="149">
                  <c:v>0.29188220703182699</c:v>
                </c:pt>
                <c:pt idx="150">
                  <c:v>0.28947989795733414</c:v>
                </c:pt>
                <c:pt idx="151">
                  <c:v>0.2870973608619149</c:v>
                </c:pt>
                <c:pt idx="152">
                  <c:v>0.28473443301415363</c:v>
                </c:pt>
                <c:pt idx="153">
                  <c:v>0.28239095302198036</c:v>
                </c:pt>
                <c:pt idx="154">
                  <c:v>0.28006676082164728</c:v>
                </c:pt>
                <c:pt idx="155">
                  <c:v>0.27776169766679626</c:v>
                </c:pt>
                <c:pt idx="156">
                  <c:v>0.27547560611761623</c:v>
                </c:pt>
                <c:pt idx="157">
                  <c:v>0.2732083300300896</c:v>
                </c:pt>
                <c:pt idx="158">
                  <c:v>0.27095971454532747</c:v>
                </c:pt>
                <c:pt idx="159">
                  <c:v>0.26872960607899243</c:v>
                </c:pt>
                <c:pt idx="160">
                  <c:v>0.26651785231080866</c:v>
                </c:pt>
                <c:pt idx="161">
                  <c:v>0.26432430217415787</c:v>
                </c:pt>
                <c:pt idx="162">
                  <c:v>0.2621488058457615</c:v>
                </c:pt>
                <c:pt idx="163">
                  <c:v>0.2599912147354474</c:v>
                </c:pt>
                <c:pt idx="164">
                  <c:v>0.25785138147600078</c:v>
                </c:pt>
                <c:pt idx="165">
                  <c:v>0.25572915991309897</c:v>
                </c:pt>
                <c:pt idx="166">
                  <c:v>0.25362440509532869</c:v>
                </c:pt>
                <c:pt idx="167">
                  <c:v>0.25153697326428559</c:v>
                </c:pt>
                <c:pt idx="168">
                  <c:v>0.24946672184475538</c:v>
                </c:pt>
                <c:pt idx="169">
                  <c:v>0.2474135094349757</c:v>
                </c:pt>
                <c:pt idx="170">
                  <c:v>0.24537719579697806</c:v>
                </c:pt>
                <c:pt idx="171">
                  <c:v>0.24335764184700945</c:v>
                </c:pt>
                <c:pt idx="172">
                  <c:v>0.24135470964603256</c:v>
                </c:pt>
                <c:pt idx="173">
                  <c:v>0.23936826239030443</c:v>
                </c:pt>
                <c:pt idx="174">
                  <c:v>0.23739816440203237</c:v>
                </c:pt>
                <c:pt idx="175">
                  <c:v>0.2354442811201071</c:v>
                </c:pt>
                <c:pt idx="176">
                  <c:v>0.23350647909091182</c:v>
                </c:pt>
                <c:pt idx="177">
                  <c:v>0.23158462595920723</c:v>
                </c:pt>
                <c:pt idx="178">
                  <c:v>0.22967859045909136</c:v>
                </c:pt>
                <c:pt idx="179">
                  <c:v>0.22778824240503395</c:v>
                </c:pt>
                <c:pt idx="180">
                  <c:v>0.22591345268298449</c:v>
                </c:pt>
                <c:pt idx="181">
                  <c:v>0.22405409324155351</c:v>
                </c:pt>
                <c:pt idx="182">
                  <c:v>0.2222100370832665</c:v>
                </c:pt>
                <c:pt idx="183">
                  <c:v>0.22038115825588972</c:v>
                </c:pt>
                <c:pt idx="184">
                  <c:v>0.21856733184382743</c:v>
                </c:pt>
                <c:pt idx="185">
                  <c:v>0.21676843395958997</c:v>
                </c:pt>
                <c:pt idx="186">
                  <c:v>0.21498434173533207</c:v>
                </c:pt>
                <c:pt idx="187">
                  <c:v>0.21321493331446062</c:v>
                </c:pt>
                <c:pt idx="188">
                  <c:v>0.21146008784331186</c:v>
                </c:pt>
                <c:pt idx="189">
                  <c:v>0.20971968546289665</c:v>
                </c:pt>
                <c:pt idx="190">
                  <c:v>0.20799360730071406</c:v>
                </c:pt>
                <c:pt idx="191">
                  <c:v>0.20628173546263207</c:v>
                </c:pt>
                <c:pt idx="192">
                  <c:v>0.20458395302483526</c:v>
                </c:pt>
                <c:pt idx="193">
                  <c:v>0.20290014402583867</c:v>
                </c:pt>
                <c:pt idx="194">
                  <c:v>0.20123019345856746</c:v>
                </c:pt>
                <c:pt idx="195">
                  <c:v>0.1995739872625017</c:v>
                </c:pt>
                <c:pt idx="196">
                  <c:v>0.19793141231588585</c:v>
                </c:pt>
                <c:pt idx="197">
                  <c:v>0.19630235642800234</c:v>
                </c:pt>
                <c:pt idx="198">
                  <c:v>0.19468670833150878</c:v>
                </c:pt>
                <c:pt idx="199">
                  <c:v>0.19308435767483814</c:v>
                </c:pt>
                <c:pt idx="200">
                  <c:v>0.19149519501466167</c:v>
                </c:pt>
                <c:pt idx="201">
                  <c:v>0.18991911180841356</c:v>
                </c:pt>
                <c:pt idx="202">
                  <c:v>0.18835600040687747</c:v>
                </c:pt>
                <c:pt idx="203">
                  <c:v>0.18680575404683375</c:v>
                </c:pt>
                <c:pt idx="204">
                  <c:v>0.18526826684376746</c:v>
                </c:pt>
                <c:pt idx="205">
                  <c:v>0.18374343378463615</c:v>
                </c:pt>
                <c:pt idx="206">
                  <c:v>0.18223115072069737</c:v>
                </c:pt>
                <c:pt idx="207">
                  <c:v>0.18073131436039513</c:v>
                </c:pt>
                <c:pt idx="208">
                  <c:v>0.17924382226230487</c:v>
                </c:pt>
                <c:pt idx="209">
                  <c:v>0.17776857282813652</c:v>
                </c:pt>
                <c:pt idx="210">
                  <c:v>0.17630546529579522</c:v>
                </c:pt>
                <c:pt idx="211">
                  <c:v>0.17485439973249906</c:v>
                </c:pt>
                <c:pt idx="212">
                  <c:v>0.17341527702795348</c:v>
                </c:pt>
                <c:pt idx="213">
                  <c:v>0.1719879988875819</c:v>
                </c:pt>
                <c:pt idx="214">
                  <c:v>0.17057246782581201</c:v>
                </c:pt>
                <c:pt idx="215">
                  <c:v>0.16916858715941735</c:v>
                </c:pt>
                <c:pt idx="216">
                  <c:v>0.16777626100091367</c:v>
                </c:pt>
                <c:pt idx="217">
                  <c:v>0.16639539425200964</c:v>
                </c:pt>
                <c:pt idx="218">
                  <c:v>0.16502589259711148</c:v>
                </c:pt>
                <c:pt idx="219">
                  <c:v>0.16366766249688106</c:v>
                </c:pt>
                <c:pt idx="220">
                  <c:v>0.16232061118184693</c:v>
                </c:pt>
                <c:pt idx="221">
                  <c:v>0.1609846466460681</c:v>
                </c:pt>
                <c:pt idx="222">
                  <c:v>0.15965967764084985</c:v>
                </c:pt>
                <c:pt idx="223">
                  <c:v>0.15834561366851121</c:v>
                </c:pt>
                <c:pt idx="224">
                  <c:v>0.15704236497620391</c:v>
                </c:pt>
                <c:pt idx="225">
                  <c:v>0.15574984254978205</c:v>
                </c:pt>
                <c:pt idx="226">
                  <c:v>0.15446795810772226</c:v>
                </c:pt>
                <c:pt idx="227">
                  <c:v>0.15319662409509402</c:v>
                </c:pt>
                <c:pt idx="228">
                  <c:v>0.15193575367757939</c:v>
                </c:pt>
                <c:pt idx="229">
                  <c:v>0.15068526073554214</c:v>
                </c:pt>
                <c:pt idx="230">
                  <c:v>0.1494450598581456</c:v>
                </c:pt>
                <c:pt idx="231">
                  <c:v>0.14821506633751896</c:v>
                </c:pt>
                <c:pt idx="232">
                  <c:v>0.14699519616297163</c:v>
                </c:pt>
                <c:pt idx="233">
                  <c:v>0.14578536601525505</c:v>
                </c:pt>
                <c:pt idx="234">
                  <c:v>0.14458549326087192</c:v>
                </c:pt>
                <c:pt idx="235">
                  <c:v>0.14339549594643219</c:v>
                </c:pt>
                <c:pt idx="236">
                  <c:v>0.1422152927930555</c:v>
                </c:pt>
                <c:pt idx="237">
                  <c:v>0.14104480319081963</c:v>
                </c:pt>
                <c:pt idx="238">
                  <c:v>0.13988394719325478</c:v>
                </c:pt>
                <c:pt idx="239">
                  <c:v>0.13873264551188305</c:v>
                </c:pt>
                <c:pt idx="240">
                  <c:v>0.13759081951080293</c:v>
                </c:pt>
                <c:pt idx="241">
                  <c:v>0.13645839120131825</c:v>
                </c:pt>
                <c:pt idx="242">
                  <c:v>0.13533528323661154</c:v>
                </c:pt>
                <c:pt idx="243">
                  <c:v>0.134221418906461</c:v>
                </c:pt>
                <c:pt idx="244">
                  <c:v>0.1331167221320011</c:v>
                </c:pt>
                <c:pt idx="245">
                  <c:v>0.1320211174605263</c:v>
                </c:pt>
                <c:pt idx="246">
                  <c:v>0.13093453006033742</c:v>
                </c:pt>
                <c:pt idx="247">
                  <c:v>0.12985688571563059</c:v>
                </c:pt>
                <c:pt idx="248">
                  <c:v>0.12878811082142808</c:v>
                </c:pt>
                <c:pt idx="249">
                  <c:v>0.12772813237855105</c:v>
                </c:pt>
                <c:pt idx="250">
                  <c:v>0.12667687798863356</c:v>
                </c:pt>
                <c:pt idx="251">
                  <c:v>0.12563427584917758</c:v>
                </c:pt>
                <c:pt idx="252">
                  <c:v>0.12460025474864882</c:v>
                </c:pt>
                <c:pt idx="253">
                  <c:v>0.1235747440616128</c:v>
                </c:pt>
                <c:pt idx="254">
                  <c:v>0.12255767374391108</c:v>
                </c:pt>
                <c:pt idx="255">
                  <c:v>0.12154897432787705</c:v>
                </c:pt>
                <c:pt idx="256">
                  <c:v>0.12054857691759122</c:v>
                </c:pt>
                <c:pt idx="257">
                  <c:v>0.11955641318417547</c:v>
                </c:pt>
                <c:pt idx="258">
                  <c:v>0.11857241536112612</c:v>
                </c:pt>
                <c:pt idx="259">
                  <c:v>0.1175965162396853</c:v>
                </c:pt>
                <c:pt idx="260">
                  <c:v>0.11662864916425053</c:v>
                </c:pt>
                <c:pt idx="261">
                  <c:v>0.115668748027822</c:v>
                </c:pt>
                <c:pt idx="262">
                  <c:v>0.11471674726748733</c:v>
                </c:pt>
                <c:pt idx="263">
                  <c:v>0.11377258185994354</c:v>
                </c:pt>
                <c:pt idx="264">
                  <c:v>0.11283618731705584</c:v>
                </c:pt>
                <c:pt idx="265">
                  <c:v>0.11190749968145297</c:v>
                </c:pt>
                <c:pt idx="266">
                  <c:v>0.1109864555221588</c:v>
                </c:pt>
                <c:pt idx="267">
                  <c:v>0.11007299193025988</c:v>
                </c:pt>
                <c:pt idx="268">
                  <c:v>0.10916704651460868</c:v>
                </c:pt>
                <c:pt idx="269">
                  <c:v>0.10826855739756212</c:v>
                </c:pt>
                <c:pt idx="270">
                  <c:v>0.10737746321075528</c:v>
                </c:pt>
                <c:pt idx="271">
                  <c:v>0.10649370309090977</c:v>
                </c:pt>
                <c:pt idx="272">
                  <c:v>0.10561721667567672</c:v>
                </c:pt>
                <c:pt idx="273">
                  <c:v>0.10474794409951388</c:v>
                </c:pt>
                <c:pt idx="274">
                  <c:v>0.10388582598959671</c:v>
                </c:pt>
                <c:pt idx="275">
                  <c:v>0.10303080346176316</c:v>
                </c:pt>
                <c:pt idx="276">
                  <c:v>0.1021828181164917</c:v>
                </c:pt>
                <c:pt idx="277">
                  <c:v>0.10134181203491259</c:v>
                </c:pt>
                <c:pt idx="278">
                  <c:v>0.10050772777485192</c:v>
                </c:pt>
                <c:pt idx="279">
                  <c:v>9.9680508366908185E-2</c:v>
                </c:pt>
                <c:pt idx="280">
                  <c:v>9.8860097310561168E-2</c:v>
                </c:pt>
                <c:pt idx="281">
                  <c:v>9.804643857031288E-2</c:v>
                </c:pt>
                <c:pt idx="282">
                  <c:v>9.7239476571860259E-2</c:v>
                </c:pt>
                <c:pt idx="283">
                  <c:v>9.6439156198299292E-2</c:v>
                </c:pt>
                <c:pt idx="284">
                  <c:v>9.5645422786360471E-2</c:v>
                </c:pt>
                <c:pt idx="285">
                  <c:v>9.4858222122675195E-2</c:v>
                </c:pt>
                <c:pt idx="286">
                  <c:v>9.4077500440072903E-2</c:v>
                </c:pt>
                <c:pt idx="287">
                  <c:v>9.3303204413908672E-2</c:v>
                </c:pt>
                <c:pt idx="288">
                  <c:v>9.2535281158421051E-2</c:v>
                </c:pt>
                <c:pt idx="289">
                  <c:v>9.1773678223119895E-2</c:v>
                </c:pt>
                <c:pt idx="290">
                  <c:v>9.1018343589203868E-2</c:v>
                </c:pt>
                <c:pt idx="291">
                  <c:v>9.0269225666007522E-2</c:v>
                </c:pt>
                <c:pt idx="292">
                  <c:v>8.952627328747749E-2</c:v>
                </c:pt>
                <c:pt idx="293">
                  <c:v>8.8789435708677839E-2</c:v>
                </c:pt>
                <c:pt idx="294">
                  <c:v>8.8058662602324034E-2</c:v>
                </c:pt>
                <c:pt idx="295">
                  <c:v>8.7333904055345538E-2</c:v>
                </c:pt>
                <c:pt idx="296">
                  <c:v>8.6615110565476647E-2</c:v>
                </c:pt>
                <c:pt idx="297">
                  <c:v>8.5902233037875406E-2</c:v>
                </c:pt>
                <c:pt idx="298">
                  <c:v>8.519522278177033E-2</c:v>
                </c:pt>
                <c:pt idx="299">
                  <c:v>8.4494031507134776E-2</c:v>
                </c:pt>
                <c:pt idx="300">
                  <c:v>8.3798611321388619E-2</c:v>
                </c:pt>
                <c:pt idx="301">
                  <c:v>8.3108914726127095E-2</c:v>
                </c:pt>
                <c:pt idx="302">
                  <c:v>8.2424894613876629E-2</c:v>
                </c:pt>
                <c:pt idx="303">
                  <c:v>8.1746504264877243E-2</c:v>
                </c:pt>
                <c:pt idx="304">
                  <c:v>8.1073697343891582E-2</c:v>
                </c:pt>
                <c:pt idx="305">
                  <c:v>8.0406427897040111E-2</c:v>
                </c:pt>
                <c:pt idx="306">
                  <c:v>7.9744650348662349E-2</c:v>
                </c:pt>
                <c:pt idx="307">
                  <c:v>7.9088319498204038E-2</c:v>
                </c:pt>
                <c:pt idx="308">
                  <c:v>7.8437390517129807E-2</c:v>
                </c:pt>
                <c:pt idx="309">
                  <c:v>7.779181894586136E-2</c:v>
                </c:pt>
                <c:pt idx="310">
                  <c:v>7.7151560690740764E-2</c:v>
                </c:pt>
                <c:pt idx="311">
                  <c:v>7.6516572021018803E-2</c:v>
                </c:pt>
                <c:pt idx="312">
                  <c:v>7.5886809565868074E-2</c:v>
                </c:pt>
                <c:pt idx="313">
                  <c:v>7.5262230311420694E-2</c:v>
                </c:pt>
                <c:pt idx="314">
                  <c:v>7.4642791597830382E-2</c:v>
                </c:pt>
                <c:pt idx="315">
                  <c:v>7.4028451116358723E-2</c:v>
                </c:pt>
                <c:pt idx="316">
                  <c:v>7.3419166906485367E-2</c:v>
                </c:pt>
                <c:pt idx="317">
                  <c:v>7.2814897353042113E-2</c:v>
                </c:pt>
                <c:pt idx="318">
                  <c:v>7.2215601183370476E-2</c:v>
                </c:pt>
                <c:pt idx="319">
                  <c:v>7.1621237464502718E-2</c:v>
                </c:pt>
                <c:pt idx="320">
                  <c:v>7.1031765600366031E-2</c:v>
                </c:pt>
                <c:pt idx="321">
                  <c:v>7.044714532900978E-2</c:v>
                </c:pt>
                <c:pt idx="322">
                  <c:v>6.9867336719855538E-2</c:v>
                </c:pt>
                <c:pt idx="323">
                  <c:v>6.9292300170969726E-2</c:v>
                </c:pt>
                <c:pt idx="324">
                  <c:v>6.8721996406358787E-2</c:v>
                </c:pt>
                <c:pt idx="325">
                  <c:v>6.815638647328652E-2</c:v>
                </c:pt>
                <c:pt idx="326">
                  <c:v>6.7595431739613548E-2</c:v>
                </c:pt>
                <c:pt idx="327">
                  <c:v>6.7039093891158724E-2</c:v>
                </c:pt>
                <c:pt idx="328">
                  <c:v>6.6487334929082126E-2</c:v>
                </c:pt>
                <c:pt idx="329">
                  <c:v>6.5940117167289744E-2</c:v>
                </c:pt>
                <c:pt idx="330">
                  <c:v>6.5397403229859402E-2</c:v>
                </c:pt>
                <c:pt idx="331">
                  <c:v>6.4859156048487951E-2</c:v>
                </c:pt>
                <c:pt idx="332">
                  <c:v>6.4325338859959433E-2</c:v>
                </c:pt>
                <c:pt idx="333">
                  <c:v>6.3795915203634077E-2</c:v>
                </c:pt>
                <c:pt idx="334">
                  <c:v>6.327084891895797E-2</c:v>
                </c:pt>
                <c:pt idx="335">
                  <c:v>6.2750104142993243E-2</c:v>
                </c:pt>
                <c:pt idx="336">
                  <c:v>6.2233645307968592E-2</c:v>
                </c:pt>
                <c:pt idx="337">
                  <c:v>6.172143713884988E-2</c:v>
                </c:pt>
                <c:pt idx="338">
                  <c:v>6.1213444650930843E-2</c:v>
                </c:pt>
                <c:pt idx="339">
                  <c:v>6.0709633147443542E-2</c:v>
                </c:pt>
                <c:pt idx="340">
                  <c:v>6.0209968217188541E-2</c:v>
                </c:pt>
                <c:pt idx="341">
                  <c:v>5.9714415732184528E-2</c:v>
                </c:pt>
                <c:pt idx="342">
                  <c:v>5.922294184533735E-2</c:v>
                </c:pt>
                <c:pt idx="343">
                  <c:v>5.873551298812818E-2</c:v>
                </c:pt>
                <c:pt idx="344">
                  <c:v>5.8252095868320718E-2</c:v>
                </c:pt>
                <c:pt idx="345">
                  <c:v>5.7772657467687297E-2</c:v>
                </c:pt>
                <c:pt idx="346">
                  <c:v>5.7297165039753663E-2</c:v>
                </c:pt>
                <c:pt idx="347">
                  <c:v>5.6825586107562345E-2</c:v>
                </c:pt>
                <c:pt idx="348">
                  <c:v>5.6357888461454425E-2</c:v>
                </c:pt>
                <c:pt idx="349">
                  <c:v>5.5894040156869544E-2</c:v>
                </c:pt>
                <c:pt idx="350">
                  <c:v>5.5434009512164047E-2</c:v>
                </c:pt>
                <c:pt idx="351">
                  <c:v>5.4977765106447078E-2</c:v>
                </c:pt>
                <c:pt idx="352">
                  <c:v>5.4525275777434462E-2</c:v>
                </c:pt>
                <c:pt idx="353">
                  <c:v>5.4076510619320277E-2</c:v>
                </c:pt>
                <c:pt idx="354">
                  <c:v>5.3631438980665934E-2</c:v>
                </c:pt>
                <c:pt idx="355">
                  <c:v>5.319003046230663E-2</c:v>
                </c:pt>
                <c:pt idx="356">
                  <c:v>5.2752254915275028E-2</c:v>
                </c:pt>
                <c:pt idx="357">
                  <c:v>5.2318082438742038E-2</c:v>
                </c:pt>
                <c:pt idx="358">
                  <c:v>5.1887483377974525E-2</c:v>
                </c:pt>
                <c:pt idx="359">
                  <c:v>5.1460428322309855E-2</c:v>
                </c:pt>
                <c:pt idx="360">
                  <c:v>5.1036888103147084E-2</c:v>
                </c:pt>
                <c:pt idx="361">
                  <c:v>5.0616833791954703E-2</c:v>
                </c:pt>
                <c:pt idx="362">
                  <c:v>5.0200236698294765E-2</c:v>
                </c:pt>
                <c:pt idx="363">
                  <c:v>4.9787068367863264E-2</c:v>
                </c:pt>
                <c:pt idx="364">
                  <c:v>4.9377300580546679E-2</c:v>
                </c:pt>
                <c:pt idx="365">
                  <c:v>4.8970905348494478E-2</c:v>
                </c:pt>
                <c:pt idx="366">
                  <c:v>4.8567854914207509E-2</c:v>
                </c:pt>
                <c:pt idx="367">
                  <c:v>4.8168121748642094E-2</c:v>
                </c:pt>
                <c:pt idx="368">
                  <c:v>4.7771678549329774E-2</c:v>
                </c:pt>
                <c:pt idx="369">
                  <c:v>4.7378498238512486E-2</c:v>
                </c:pt>
                <c:pt idx="370">
                  <c:v>4.6988553961293117E-2</c:v>
                </c:pt>
                <c:pt idx="371">
                  <c:v>4.6601819083801246E-2</c:v>
                </c:pt>
                <c:pt idx="372">
                  <c:v>4.6218267191374035E-2</c:v>
                </c:pt>
                <c:pt idx="373">
                  <c:v>4.5837872086752038E-2</c:v>
                </c:pt>
                <c:pt idx="374">
                  <c:v>4.5460607788289892E-2</c:v>
                </c:pt>
                <c:pt idx="375">
                  <c:v>4.5086448528181722E-2</c:v>
                </c:pt>
                <c:pt idx="376">
                  <c:v>4.4715368750701166E-2</c:v>
                </c:pt>
                <c:pt idx="377">
                  <c:v>4.4347343110455857E-2</c:v>
                </c:pt>
                <c:pt idx="378">
                  <c:v>4.3982346470656304E-2</c:v>
                </c:pt>
                <c:pt idx="379">
                  <c:v>4.3620353901398998E-2</c:v>
                </c:pt>
                <c:pt idx="380">
                  <c:v>4.3261340677963653E-2</c:v>
                </c:pt>
                <c:pt idx="381">
                  <c:v>4.2905282279124476E-2</c:v>
                </c:pt>
                <c:pt idx="382">
                  <c:v>4.255215438547532E-2</c:v>
                </c:pt>
                <c:pt idx="383">
                  <c:v>4.2201932877768612E-2</c:v>
                </c:pt>
                <c:pt idx="384">
                  <c:v>4.1854593835267996E-2</c:v>
                </c:pt>
                <c:pt idx="385">
                  <c:v>4.1510113534114483E-2</c:v>
                </c:pt>
                <c:pt idx="386">
                  <c:v>4.1168468445706069E-2</c:v>
                </c:pt>
                <c:pt idx="387">
                  <c:v>4.0829635235090707E-2</c:v>
                </c:pt>
                <c:pt idx="388">
                  <c:v>4.0493590759372478E-2</c:v>
                </c:pt>
                <c:pt idx="389">
                  <c:v>4.0160312066130882E-2</c:v>
                </c:pt>
                <c:pt idx="390">
                  <c:v>3.9829776391853179E-2</c:v>
                </c:pt>
                <c:pt idx="391">
                  <c:v>3.9501961160379559E-2</c:v>
                </c:pt>
                <c:pt idx="392">
                  <c:v>3.917684398136119E-2</c:v>
                </c:pt>
                <c:pt idx="393">
                  <c:v>3.8854402648730899E-2</c:v>
                </c:pt>
                <c:pt idx="394">
                  <c:v>3.8534615139186455E-2</c:v>
                </c:pt>
                <c:pt idx="395">
                  <c:v>3.8217459610686351E-2</c:v>
                </c:pt>
                <c:pt idx="396">
                  <c:v>3.790291440095795E-2</c:v>
                </c:pt>
                <c:pt idx="397">
                  <c:v>3.7590958026017911E-2</c:v>
                </c:pt>
                <c:pt idx="398">
                  <c:v>3.7281569178704808E-2</c:v>
                </c:pt>
                <c:pt idx="399">
                  <c:v>3.6974726727223794E-2</c:v>
                </c:pt>
                <c:pt idx="400">
                  <c:v>3.6670409713703278E-2</c:v>
                </c:pt>
                <c:pt idx="401">
                  <c:v>3.6368597352763467E-2</c:v>
                </c:pt>
                <c:pt idx="402">
                  <c:v>3.6069269030096669E-2</c:v>
                </c:pt>
                <c:pt idx="403">
                  <c:v>3.5772404301059331E-2</c:v>
                </c:pt>
                <c:pt idx="404">
                  <c:v>3.5477982889275603E-2</c:v>
                </c:pt>
                <c:pt idx="405">
                  <c:v>3.5185984685252449E-2</c:v>
                </c:pt>
                <c:pt idx="406">
                  <c:v>3.4896389745006126E-2</c:v>
                </c:pt>
                <c:pt idx="407">
                  <c:v>3.4609178288699971E-2</c:v>
                </c:pt>
                <c:pt idx="408">
                  <c:v>3.4324330699293408E-2</c:v>
                </c:pt>
                <c:pt idx="409">
                  <c:v>3.4041827521202071E-2</c:v>
                </c:pt>
                <c:pt idx="410">
                  <c:v>3.3761649458968951E-2</c:v>
                </c:pt>
                <c:pt idx="411">
                  <c:v>3.3483777375946489E-2</c:v>
                </c:pt>
                <c:pt idx="412">
                  <c:v>3.3208192292989505E-2</c:v>
                </c:pt>
                <c:pt idx="413">
                  <c:v>3.2934875387158884E-2</c:v>
                </c:pt>
                <c:pt idx="414">
                  <c:v>3.2663807990435952E-2</c:v>
                </c:pt>
                <c:pt idx="415">
                  <c:v>3.2394971588447397E-2</c:v>
                </c:pt>
                <c:pt idx="416">
                  <c:v>3.2128347819200723E-2</c:v>
                </c:pt>
                <c:pt idx="417">
                  <c:v>3.1863918471830087E-2</c:v>
                </c:pt>
                <c:pt idx="418">
                  <c:v>3.1601665485352461E-2</c:v>
                </c:pt>
                <c:pt idx="419">
                  <c:v>3.1341570947434047E-2</c:v>
                </c:pt>
                <c:pt idx="420">
                  <c:v>3.1083617093166829E-2</c:v>
                </c:pt>
                <c:pt idx="421">
                  <c:v>3.0827786303855194E-2</c:v>
                </c:pt>
                <c:pt idx="422">
                  <c:v>3.0574061105812542E-2</c:v>
                </c:pt>
                <c:pt idx="423">
                  <c:v>3.0322424169167812E-2</c:v>
                </c:pt>
                <c:pt idx="424">
                  <c:v>3.0072858306681823E-2</c:v>
                </c:pt>
                <c:pt idx="425">
                  <c:v>2.9825346472573344E-2</c:v>
                </c:pt>
                <c:pt idx="426">
                  <c:v>2.9579871761354848E-2</c:v>
                </c:pt>
                <c:pt idx="427">
                  <c:v>2.933641740667783E-2</c:v>
                </c:pt>
                <c:pt idx="428">
                  <c:v>2.909496678018765E-2</c:v>
                </c:pt>
                <c:pt idx="429">
                  <c:v>2.8855503390387768E-2</c:v>
                </c:pt>
                <c:pt idx="430">
                  <c:v>2.8618010881513365E-2</c:v>
                </c:pt>
                <c:pt idx="431">
                  <c:v>2.8382473032414198E-2</c:v>
                </c:pt>
                <c:pt idx="432">
                  <c:v>2.8148873755446686E-2</c:v>
                </c:pt>
                <c:pt idx="433">
                  <c:v>2.7917197095375081E-2</c:v>
                </c:pt>
                <c:pt idx="434">
                  <c:v>2.7687427228281703E-2</c:v>
                </c:pt>
                <c:pt idx="435">
                  <c:v>2.7459548460486146E-2</c:v>
                </c:pt>
                <c:pt idx="436">
                  <c:v>2.7233545227473357E-2</c:v>
                </c:pt>
                <c:pt idx="437">
                  <c:v>2.7009402092830564E-2</c:v>
                </c:pt>
                <c:pt idx="438">
                  <c:v>2.6787103747192946E-2</c:v>
                </c:pt>
                <c:pt idx="439">
                  <c:v>2.6566635007197959E-2</c:v>
                </c:pt>
                <c:pt idx="440">
                  <c:v>2.6347980814448307E-2</c:v>
                </c:pt>
                <c:pt idx="441">
                  <c:v>2.6131126234483416E-2</c:v>
                </c:pt>
                <c:pt idx="442">
                  <c:v>2.5916056455759385E-2</c:v>
                </c:pt>
                <c:pt idx="443">
                  <c:v>2.5702756788637333E-2</c:v>
                </c:pt>
                <c:pt idx="444">
                  <c:v>2.5491212664380068E-2</c:v>
                </c:pt>
                <c:pt idx="445">
                  <c:v>2.5281409634157027E-2</c:v>
                </c:pt>
                <c:pt idx="446">
                  <c:v>2.5073333368057383E-2</c:v>
                </c:pt>
                <c:pt idx="447">
                  <c:v>2.4866969654111299E-2</c:v>
                </c:pt>
                <c:pt idx="448">
                  <c:v>2.4662304397319215E-2</c:v>
                </c:pt>
                <c:pt idx="449">
                  <c:v>2.4459323618689143E-2</c:v>
                </c:pt>
                <c:pt idx="450">
                  <c:v>2.4258013454281874E-2</c:v>
                </c:pt>
                <c:pt idx="451">
                  <c:v>2.405836015426405E-2</c:v>
                </c:pt>
                <c:pt idx="452">
                  <c:v>2.3860350081969021E-2</c:v>
                </c:pt>
                <c:pt idx="453">
                  <c:v>2.366396971296544E-2</c:v>
                </c:pt>
                <c:pt idx="454">
                  <c:v>2.3469205634133523E-2</c:v>
                </c:pt>
                <c:pt idx="455">
                  <c:v>2.3276044542748911E-2</c:v>
                </c:pt>
                <c:pt idx="456">
                  <c:v>2.3084473245574062E-2</c:v>
                </c:pt>
                <c:pt idx="457">
                  <c:v>2.289447865795714E-2</c:v>
                </c:pt>
                <c:pt idx="458">
                  <c:v>2.2706047802938303E-2</c:v>
                </c:pt>
                <c:pt idx="459">
                  <c:v>2.2519167810363356E-2</c:v>
                </c:pt>
                <c:pt idx="460">
                  <c:v>2.2333825916004704E-2</c:v>
                </c:pt>
                <c:pt idx="461">
                  <c:v>2.2150009460689526E-2</c:v>
                </c:pt>
                <c:pt idx="462">
                  <c:v>2.1967705889435134E-2</c:v>
                </c:pt>
                <c:pt idx="463">
                  <c:v>2.178690275059144E-2</c:v>
                </c:pt>
                <c:pt idx="464">
                  <c:v>2.1607587694990497E-2</c:v>
                </c:pt>
                <c:pt idx="465">
                  <c:v>2.1429748475103021E-2</c:v>
                </c:pt>
                <c:pt idx="466">
                  <c:v>2.1253372944201869E-2</c:v>
                </c:pt>
                <c:pt idx="467">
                  <c:v>2.1078449055532394E-2</c:v>
                </c:pt>
                <c:pt idx="468">
                  <c:v>2.0904964861489628E-2</c:v>
                </c:pt>
                <c:pt idx="469">
                  <c:v>2.0732908512802246E-2</c:v>
                </c:pt>
                <c:pt idx="470">
                  <c:v>2.056226825772324E-2</c:v>
                </c:pt>
                <c:pt idx="471">
                  <c:v>2.0393032441227244E-2</c:v>
                </c:pt>
                <c:pt idx="472">
                  <c:v>2.0225189504214491E-2</c:v>
                </c:pt>
                <c:pt idx="473">
                  <c:v>2.0058727982721288E-2</c:v>
                </c:pt>
                <c:pt idx="474">
                  <c:v>1.989363650713703E-2</c:v>
                </c:pt>
                <c:pt idx="475">
                  <c:v>1.9729903801427612E-2</c:v>
                </c:pt>
                <c:pt idx="476">
                  <c:v>1.9567518682365278E-2</c:v>
                </c:pt>
                <c:pt idx="477">
                  <c:v>1.9406470058764769E-2</c:v>
                </c:pt>
                <c:pt idx="478">
                  <c:v>1.924674693072579E-2</c:v>
                </c:pt>
                <c:pt idx="479">
                  <c:v>1.9088338388881691E-2</c:v>
                </c:pt>
                <c:pt idx="480">
                  <c:v>1.8931233613654334E-2</c:v>
                </c:pt>
                <c:pt idx="481">
                  <c:v>1.8775421874515107E-2</c:v>
                </c:pt>
                <c:pt idx="482">
                  <c:v>1.8620892529252E-2</c:v>
                </c:pt>
                <c:pt idx="483">
                  <c:v>1.8467635023242734E-2</c:v>
                </c:pt>
                <c:pt idx="484">
                  <c:v>1.8315638888733856E-2</c:v>
                </c:pt>
                <c:pt idx="485">
                  <c:v>1.8164893744125773E-2</c:v>
                </c:pt>
                <c:pt idx="486">
                  <c:v>1.8015389293263673E-2</c:v>
                </c:pt>
                <c:pt idx="487">
                  <c:v>1.7867115324734277E-2</c:v>
                </c:pt>
                <c:pt idx="488">
                  <c:v>1.7720061711168383E-2</c:v>
                </c:pt>
                <c:pt idx="489">
                  <c:v>1.7574218408549148E-2</c:v>
                </c:pt>
                <c:pt idx="490">
                  <c:v>1.7429575455526071E-2</c:v>
                </c:pt>
                <c:pt idx="491">
                  <c:v>1.7286122972734606E-2</c:v>
                </c:pt>
                <c:pt idx="492">
                  <c:v>1.7143851162121391E-2</c:v>
                </c:pt>
                <c:pt idx="493">
                  <c:v>1.700275030627502E-2</c:v>
                </c:pt>
                <c:pt idx="494">
                  <c:v>1.6862810767762328E-2</c:v>
                </c:pt>
                <c:pt idx="495">
                  <c:v>1.6724022988470137E-2</c:v>
                </c:pt>
                <c:pt idx="496">
                  <c:v>1.6586377488952423E-2</c:v>
                </c:pt>
                <c:pt idx="497">
                  <c:v>1.6449864867782854E-2</c:v>
                </c:pt>
                <c:pt idx="498">
                  <c:v>1.6314475800912647E-2</c:v>
                </c:pt>
                <c:pt idx="499">
                  <c:v>1.6180201041033734E-2</c:v>
                </c:pt>
                <c:pt idx="500">
                  <c:v>1.604703141694714E-2</c:v>
                </c:pt>
              </c:numCache>
            </c:numRef>
          </c:yVal>
          <c:smooth val="1"/>
          <c:extLst>
            <c:ext xmlns:c16="http://schemas.microsoft.com/office/drawing/2014/chart" uri="{C3380CC4-5D6E-409C-BE32-E72D297353CC}">
              <c16:uniqueId val="{00000002-CB23-4E6D-9A50-456127DAD990}"/>
            </c:ext>
          </c:extLst>
        </c:ser>
        <c:dLbls>
          <c:showLegendKey val="0"/>
          <c:showVal val="0"/>
          <c:showCatName val="0"/>
          <c:showSerName val="0"/>
          <c:showPercent val="0"/>
          <c:showBubbleSize val="0"/>
        </c:dLbls>
        <c:axId val="1134309328"/>
        <c:axId val="1134310960"/>
      </c:scatterChart>
      <c:valAx>
        <c:axId val="1134309328"/>
        <c:scaling>
          <c:orientation val="minMax"/>
          <c:max val="15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200">
                    <a:solidFill>
                      <a:schemeClr val="tx1"/>
                    </a:solidFill>
                  </a:rPr>
                  <a:t>year</a:t>
                </a:r>
              </a:p>
            </c:rich>
          </c:tx>
          <c:layout>
            <c:manualLayout>
              <c:xMode val="edge"/>
              <c:yMode val="edge"/>
              <c:x val="0.80766782579493923"/>
              <c:y val="0.9416480524750827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34310960"/>
        <c:crosses val="autoZero"/>
        <c:crossBetween val="midCat"/>
      </c:valAx>
      <c:valAx>
        <c:axId val="1134310960"/>
        <c:scaling>
          <c:orientation val="minMax"/>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r>
                  <a:rPr lang="en-GB" sz="1200">
                    <a:solidFill>
                      <a:sysClr val="windowText" lastClr="000000"/>
                    </a:solidFill>
                  </a:rPr>
                  <a:t>kg</a:t>
                </a:r>
              </a:p>
            </c:rich>
          </c:tx>
          <c:layout>
            <c:manualLayout>
              <c:xMode val="edge"/>
              <c:yMode val="edge"/>
              <c:x val="2.9101150441339811E-2"/>
              <c:y val="0.11891771552718035"/>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34309328"/>
        <c:crosses val="autoZero"/>
        <c:crossBetween val="midCat"/>
      </c:valAx>
      <c:spPr>
        <a:noFill/>
        <a:ln>
          <a:noFill/>
        </a:ln>
        <a:effectLst/>
      </c:spPr>
    </c:plotArea>
    <c:legend>
      <c:legendPos val="r"/>
      <c:layout>
        <c:manualLayout>
          <c:xMode val="edge"/>
          <c:yMode val="edge"/>
          <c:x val="0.65082863648721656"/>
          <c:y val="0.1940540878255885"/>
          <c:w val="0.27618229275525708"/>
          <c:h val="0.1129190125527039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Integrated</a:t>
            </a:r>
            <a:r>
              <a:rPr lang="en-GB" baseline="0">
                <a:solidFill>
                  <a:schemeClr val="tx1"/>
                </a:solidFill>
              </a:rPr>
              <a:t> radiative forcing</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338113125767537"/>
          <c:y val="7.2407002188183814E-2"/>
          <c:w val="0.74663223289749336"/>
          <c:h val="0.80794672547769608"/>
        </c:manualLayout>
      </c:layout>
      <c:scatterChart>
        <c:scatterStyle val="lineMarker"/>
        <c:varyColors val="0"/>
        <c:ser>
          <c:idx val="0"/>
          <c:order val="0"/>
          <c:tx>
            <c:v>Total</c:v>
          </c:tx>
          <c:spPr>
            <a:ln w="19050" cap="rnd">
              <a:solidFill>
                <a:schemeClr val="tx1"/>
              </a:solidFill>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inventory!$E$5:$E$505</c:f>
              <c:numCache>
                <c:formatCode>0.0E+00</c:formatCode>
                <c:ptCount val="501"/>
                <c:pt idx="0">
                  <c:v>0</c:v>
                </c:pt>
                <c:pt idx="1">
                  <c:v>5.6011316455704585E-13</c:v>
                </c:pt>
                <c:pt idx="2">
                  <c:v>1.1014765196692833E-12</c:v>
                </c:pt>
                <c:pt idx="3">
                  <c:v>1.62535103831351E-12</c:v>
                </c:pt>
                <c:pt idx="4">
                  <c:v>2.1328992699497363E-12</c:v>
                </c:pt>
                <c:pt idx="5">
                  <c:v>2.6251934518124666E-12</c:v>
                </c:pt>
                <c:pt idx="6">
                  <c:v>3.103222888263515E-12</c:v>
                </c:pt>
                <c:pt idx="7">
                  <c:v>3.5679006763958101E-12</c:v>
                </c:pt>
                <c:pt idx="8">
                  <c:v>4.0200698455661093E-12</c:v>
                </c:pt>
                <c:pt idx="9">
                  <c:v>4.4605089697607331E-12</c:v>
                </c:pt>
                <c:pt idx="10">
                  <c:v>4.8899373043363228E-12</c:v>
                </c:pt>
                <c:pt idx="11">
                  <c:v>5.3090194924660778E-12</c:v>
                </c:pt>
                <c:pt idx="12">
                  <c:v>5.7183698813515184E-12</c:v>
                </c:pt>
                <c:pt idx="13">
                  <c:v>6.1185564837622945E-12</c:v>
                </c:pt>
                <c:pt idx="14">
                  <c:v>6.5101046166064434E-12</c:v>
                </c:pt>
                <c:pt idx="15">
                  <c:v>6.8935002449015206E-12</c:v>
                </c:pt>
                <c:pt idx="16">
                  <c:v>7.2691930566247673E-12</c:v>
                </c:pt>
                <c:pt idx="17">
                  <c:v>7.6375992913961981E-12</c:v>
                </c:pt>
                <c:pt idx="18">
                  <c:v>7.9991043437339241E-12</c:v>
                </c:pt>
                <c:pt idx="19">
                  <c:v>8.3540651596684131E-12</c:v>
                </c:pt>
                <c:pt idx="20">
                  <c:v>8.7028124437727739E-12</c:v>
                </c:pt>
                <c:pt idx="21">
                  <c:v>9.0456526921273682E-12</c:v>
                </c:pt>
                <c:pt idx="22">
                  <c:v>9.3828700653625179E-12</c:v>
                </c:pt>
                <c:pt idx="23">
                  <c:v>9.7147281146907247E-12</c:v>
                </c:pt>
                <c:pt idx="24">
                  <c:v>1.0041471372731311E-11</c:v>
                </c:pt>
                <c:pt idx="25">
                  <c:v>1.0363326819930109E-11</c:v>
                </c:pt>
                <c:pt idx="26">
                  <c:v>1.0680505236471916E-11</c:v>
                </c:pt>
                <c:pt idx="27">
                  <c:v>1.0993202448762668E-11</c:v>
                </c:pt>
                <c:pt idx="28">
                  <c:v>1.1301600478812302E-11</c:v>
                </c:pt>
                <c:pt idx="29">
                  <c:v>1.1605868604169978E-11</c:v>
                </c:pt>
                <c:pt idx="30">
                  <c:v>1.1906164335443615E-11</c:v>
                </c:pt>
                <c:pt idx="31">
                  <c:v>1.2202634317869666E-11</c:v>
                </c:pt>
                <c:pt idx="32">
                  <c:v>1.2495415162881151E-11</c:v>
                </c:pt>
                <c:pt idx="33">
                  <c:v>1.2784634215147824E-11</c:v>
                </c:pt>
                <c:pt idx="34">
                  <c:v>1.3070410260127642E-11</c:v>
                </c:pt>
                <c:pt idx="35">
                  <c:v>1.3352854176769848E-11</c:v>
                </c:pt>
                <c:pt idx="36">
                  <c:v>1.3632069539643862E-11</c:v>
                </c:pt>
                <c:pt idx="37">
                  <c:v>1.3908153174431696E-11</c:v>
                </c:pt>
                <c:pt idx="38">
                  <c:v>1.4181195670412378E-11</c:v>
                </c:pt>
                <c:pt idx="39">
                  <c:v>1.4451281853282418E-11</c:v>
                </c:pt>
                <c:pt idx="40">
                  <c:v>1.4718491221394629E-11</c:v>
                </c:pt>
                <c:pt idx="41">
                  <c:v>1.4982898348256776E-11</c:v>
                </c:pt>
                <c:pt idx="42">
                  <c:v>1.5244573253909616E-11</c:v>
                </c:pt>
                <c:pt idx="43">
                  <c:v>1.5503581747599819E-11</c:v>
                </c:pt>
                <c:pt idx="44">
                  <c:v>1.5759985743974838E-11</c:v>
                </c:pt>
                <c:pt idx="45">
                  <c:v>1.6013843554853685E-11</c:v>
                </c:pt>
                <c:pt idx="46">
                  <c:v>1.6265210158467581E-11</c:v>
                </c:pt>
                <c:pt idx="47">
                  <c:v>1.6514137447917326E-11</c:v>
                </c:pt>
                <c:pt idx="48">
                  <c:v>1.6760674460458418E-11</c:v>
                </c:pt>
                <c:pt idx="49">
                  <c:v>1.7004867589099874E-11</c:v>
                </c:pt>
                <c:pt idx="50">
                  <c:v>1.7246760777887261E-11</c:v>
                </c:pt>
                <c:pt idx="51">
                  <c:v>1.7486395702134122E-11</c:v>
                </c:pt>
                <c:pt idx="52">
                  <c:v>1.7723811934767827E-11</c:v>
                </c:pt>
                <c:pt idx="53">
                  <c:v>1.7959047099865484E-11</c:v>
                </c:pt>
                <c:pt idx="54">
                  <c:v>1.8192137014372024E-11</c:v>
                </c:pt>
                <c:pt idx="55">
                  <c:v>1.8423115818915732E-11</c:v>
                </c:pt>
                <c:pt idx="56">
                  <c:v>1.8652016098565416E-11</c:v>
                </c:pt>
                <c:pt idx="57">
                  <c:v>1.8878868994308083E-11</c:v>
                </c:pt>
                <c:pt idx="58">
                  <c:v>1.9103704305965488E-11</c:v>
                </c:pt>
                <c:pt idx="59">
                  <c:v>1.9326550587212316E-11</c:v>
                </c:pt>
                <c:pt idx="60">
                  <c:v>1.9547435233307373E-11</c:v>
                </c:pt>
                <c:pt idx="61">
                  <c:v>1.9766384562101774E-11</c:v>
                </c:pt>
                <c:pt idx="62">
                  <c:v>1.9983423888844397E-11</c:v>
                </c:pt>
                <c:pt idx="63">
                  <c:v>2.0198577595264596E-11</c:v>
                </c:pt>
                <c:pt idx="64">
                  <c:v>2.0411869193374917E-11</c:v>
                </c:pt>
                <c:pt idx="65">
                  <c:v>2.062332138440233E-11</c:v>
                </c:pt>
                <c:pt idx="66">
                  <c:v>2.0832956113224764E-11</c:v>
                </c:pt>
                <c:pt idx="67">
                  <c:v>2.1040794618660564E-11</c:v>
                </c:pt>
                <c:pt idx="68">
                  <c:v>2.1246857479931625E-11</c:v>
                </c:pt>
                <c:pt idx="69">
                  <c:v>2.1451164659595993E-11</c:v>
                </c:pt>
                <c:pt idx="70">
                  <c:v>2.1653735543222877E-11</c:v>
                </c:pt>
                <c:pt idx="71">
                  <c:v>2.1854588976061936E-11</c:v>
                </c:pt>
                <c:pt idx="72">
                  <c:v>2.2053743296939002E-11</c:v>
                </c:pt>
                <c:pt idx="73">
                  <c:v>2.2251216369592652E-11</c:v>
                </c:pt>
                <c:pt idx="74">
                  <c:v>2.2447025611649271E-11</c:v>
                </c:pt>
                <c:pt idx="75">
                  <c:v>2.2641188021418966E-11</c:v>
                </c:pt>
                <c:pt idx="76">
                  <c:v>2.2833720202680675E-11</c:v>
                </c:pt>
                <c:pt idx="77">
                  <c:v>2.3024638387611607E-11</c:v>
                </c:pt>
                <c:pt idx="78">
                  <c:v>2.3213958458004264E-11</c:v>
                </c:pt>
                <c:pt idx="79">
                  <c:v>2.3401695964903164E-11</c:v>
                </c:pt>
                <c:pt idx="80">
                  <c:v>2.3587866146783147E-11</c:v>
                </c:pt>
                <c:pt idx="81">
                  <c:v>2.3772483946381683E-11</c:v>
                </c:pt>
                <c:pt idx="82">
                  <c:v>2.3955564026288965E-11</c:v>
                </c:pt>
                <c:pt idx="83">
                  <c:v>2.4137120783391469E-11</c:v>
                </c:pt>
                <c:pt idx="84">
                  <c:v>2.4317168362257261E-11</c:v>
                </c:pt>
                <c:pt idx="85">
                  <c:v>2.4495720667544578E-11</c:v>
                </c:pt>
                <c:pt idx="86">
                  <c:v>2.4672791375508749E-11</c:v>
                </c:pt>
                <c:pt idx="87">
                  <c:v>2.4848393944676865E-11</c:v>
                </c:pt>
                <c:pt idx="88">
                  <c:v>2.5022541625754128E-11</c:v>
                </c:pt>
                <c:pt idx="89">
                  <c:v>2.5195247470820914E-11</c:v>
                </c:pt>
                <c:pt idx="90">
                  <c:v>2.5366524341874996E-11</c:v>
                </c:pt>
                <c:pt idx="91">
                  <c:v>2.5536384918769161E-11</c:v>
                </c:pt>
                <c:pt idx="92">
                  <c:v>2.5704841706590586E-11</c:v>
                </c:pt>
                <c:pt idx="93">
                  <c:v>2.5871907042524692E-11</c:v>
                </c:pt>
                <c:pt idx="94">
                  <c:v>2.6037593102242992E-11</c:v>
                </c:pt>
                <c:pt idx="95">
                  <c:v>2.6201911905851294E-11</c:v>
                </c:pt>
                <c:pt idx="96">
                  <c:v>2.6364875323431842E-11</c:v>
                </c:pt>
                <c:pt idx="97">
                  <c:v>2.6526495080210412E-11</c:v>
                </c:pt>
                <c:pt idx="98">
                  <c:v>2.6686782761376925E-11</c:v>
                </c:pt>
                <c:pt idx="99">
                  <c:v>2.6845749816585988E-11</c:v>
                </c:pt>
                <c:pt idx="100">
                  <c:v>2.7003407564161669E-11</c:v>
                </c:pt>
                <c:pt idx="101">
                  <c:v>2.7159767195029001E-11</c:v>
                </c:pt>
                <c:pt idx="102">
                  <c:v>2.7314839776392911E-11</c:v>
                </c:pt>
                <c:pt idx="103">
                  <c:v>2.7468636255183711E-11</c:v>
                </c:pt>
                <c:pt idx="104">
                  <c:v>2.762116746128679E-11</c:v>
                </c:pt>
                <c:pt idx="105">
                  <c:v>2.777244411057281E-11</c:v>
                </c:pt>
                <c:pt idx="106">
                  <c:v>2.7922476807743371E-11</c:v>
                </c:pt>
                <c:pt idx="107">
                  <c:v>2.8071276049006089E-11</c:v>
                </c:pt>
                <c:pt idx="108">
                  <c:v>2.8218852224591831E-11</c:v>
                </c:pt>
                <c:pt idx="109">
                  <c:v>2.836521562112592E-11</c:v>
                </c:pt>
                <c:pt idx="110">
                  <c:v>2.8510376423864213E-11</c:v>
                </c:pt>
                <c:pt idx="111">
                  <c:v>2.8654344718804087E-11</c:v>
                </c:pt>
                <c:pt idx="112">
                  <c:v>2.8797130494679685E-11</c:v>
                </c:pt>
                <c:pt idx="113">
                  <c:v>2.8938743644849879E-11</c:v>
                </c:pt>
                <c:pt idx="114">
                  <c:v>2.9079193969086921E-11</c:v>
                </c:pt>
                <c:pt idx="115">
                  <c:v>2.9218491175273082E-11</c:v>
                </c:pt>
                <c:pt idx="116">
                  <c:v>2.9356644881012012E-11</c:v>
                </c:pt>
                <c:pt idx="117">
                  <c:v>2.9493664615160975E-11</c:v>
                </c:pt>
                <c:pt idx="118">
                  <c:v>2.9629559819289771E-11</c:v>
                </c:pt>
                <c:pt idx="119">
                  <c:v>2.976433984907165E-11</c:v>
                </c:pt>
                <c:pt idx="120">
                  <c:v>2.9898013975611031E-11</c:v>
                </c:pt>
                <c:pt idx="121">
                  <c:v>3.0030591386712582E-11</c:v>
                </c:pt>
                <c:pt idx="122">
                  <c:v>3.016208118809589E-11</c:v>
                </c:pt>
                <c:pt idx="123">
                  <c:v>3.029249240455943E-11</c:v>
                </c:pt>
                <c:pt idx="124">
                  <c:v>3.0421833981097542E-11</c:v>
                </c:pt>
                <c:pt idx="125">
                  <c:v>3.0550114783973604E-11</c:v>
                </c:pt>
                <c:pt idx="126">
                  <c:v>3.067734360175241E-11</c:v>
                </c:pt>
                <c:pt idx="127">
                  <c:v>3.0803529146294654E-11</c:v>
                </c:pt>
                <c:pt idx="128">
                  <c:v>3.092868005371604E-11</c:v>
                </c:pt>
                <c:pt idx="129">
                  <c:v>3.1052804885313362E-11</c:v>
                </c:pt>
                <c:pt idx="130">
                  <c:v>3.1175912128459871E-11</c:v>
                </c:pt>
                <c:pt idx="131">
                  <c:v>3.1298010197471884E-11</c:v>
                </c:pt>
                <c:pt idx="132">
                  <c:v>3.1419107434448539E-11</c:v>
                </c:pt>
                <c:pt idx="133">
                  <c:v>3.1539212110086449E-11</c:v>
                </c:pt>
                <c:pt idx="134">
                  <c:v>3.1658332424470856E-11</c:v>
                </c:pt>
                <c:pt idx="135">
                  <c:v>3.1776476507844772E-11</c:v>
                </c:pt>
                <c:pt idx="136">
                  <c:v>3.1893652421357481E-11</c:v>
                </c:pt>
                <c:pt idx="137">
                  <c:v>3.2009868157793661E-11</c:v>
                </c:pt>
                <c:pt idx="138">
                  <c:v>3.2125131642284359E-11</c:v>
                </c:pt>
                <c:pt idx="139">
                  <c:v>3.2239450733000809E-11</c:v>
                </c:pt>
                <c:pt idx="140">
                  <c:v>3.2352833221832195E-11</c:v>
                </c:pt>
                <c:pt idx="141">
                  <c:v>3.2465286835048203E-11</c:v>
                </c:pt>
                <c:pt idx="142">
                  <c:v>3.2576819233947342E-11</c:v>
                </c:pt>
                <c:pt idx="143">
                  <c:v>3.2687438015491671E-11</c:v>
                </c:pt>
                <c:pt idx="144">
                  <c:v>3.2797150712928819E-11</c:v>
                </c:pt>
                <c:pt idx="145">
                  <c:v>3.2905964796401903E-11</c:v>
                </c:pt>
                <c:pt idx="146">
                  <c:v>3.3013887673547988E-11</c:v>
                </c:pt>
                <c:pt idx="147">
                  <c:v>3.3120926690085697E-11</c:v>
                </c:pt>
                <c:pt idx="148">
                  <c:v>3.3227089130392478E-11</c:v>
                </c:pt>
                <c:pt idx="149">
                  <c:v>3.3332382218072095E-11</c:v>
                </c:pt>
                <c:pt idx="150">
                  <c:v>3.343681311651273E-11</c:v>
                </c:pt>
                <c:pt idx="151">
                  <c:v>3.3540388929436207E-11</c:v>
                </c:pt>
                <c:pt idx="152">
                  <c:v>3.3643116701438692E-11</c:v>
                </c:pt>
                <c:pt idx="153">
                  <c:v>3.3745003418523253E-11</c:v>
                </c:pt>
                <c:pt idx="154">
                  <c:v>3.3846056008624653E-11</c:v>
                </c:pt>
                <c:pt idx="155">
                  <c:v>3.3946281342126653E-11</c:v>
                </c:pt>
                <c:pt idx="156">
                  <c:v>3.4045686232372191E-11</c:v>
                </c:pt>
                <c:pt idx="157">
                  <c:v>3.4144277436166648E-11</c:v>
                </c:pt>
                <c:pt idx="158">
                  <c:v>3.4242061654274484E-11</c:v>
                </c:pt>
                <c:pt idx="159">
                  <c:v>3.4339045531909548E-11</c:v>
                </c:pt>
                <c:pt idx="160">
                  <c:v>3.4435235659219174E-11</c:v>
                </c:pt>
                <c:pt idx="161">
                  <c:v>3.4530638571762377E-11</c:v>
                </c:pt>
                <c:pt idx="162">
                  <c:v>3.4625260750982284E-11</c:v>
                </c:pt>
                <c:pt idx="163">
                  <c:v>3.4719108624673014E-11</c:v>
                </c:pt>
                <c:pt idx="164">
                  <c:v>3.4812188567441167E-11</c:v>
                </c:pt>
                <c:pt idx="165">
                  <c:v>3.490450690116209E-11</c:v>
                </c:pt>
                <c:pt idx="166">
                  <c:v>3.4996069895431047E-11</c:v>
                </c:pt>
                <c:pt idx="167">
                  <c:v>3.5086883768009497E-11</c:v>
                </c:pt>
                <c:pt idx="168">
                  <c:v>3.5176954685266509E-11</c:v>
                </c:pt>
                <c:pt idx="169">
                  <c:v>3.5266288762615535E-11</c:v>
                </c:pt>
                <c:pt idx="170">
                  <c:v>3.5354892064946641E-11</c:v>
                </c:pt>
                <c:pt idx="171">
                  <c:v>3.5442770607054221E-11</c:v>
                </c:pt>
                <c:pt idx="172">
                  <c:v>3.5529930354060422E-11</c:v>
                </c:pt>
                <c:pt idx="173">
                  <c:v>3.5616377221834283E-11</c:v>
                </c:pt>
                <c:pt idx="174">
                  <c:v>3.5702117077406732E-11</c:v>
                </c:pt>
                <c:pt idx="175">
                  <c:v>3.5787155739381503E-11</c:v>
                </c:pt>
                <c:pt idx="176">
                  <c:v>3.587149897834206E-11</c:v>
                </c:pt>
                <c:pt idx="177">
                  <c:v>3.5955152517254601E-11</c:v>
                </c:pt>
                <c:pt idx="178">
                  <c:v>3.6038122031867237E-11</c:v>
                </c:pt>
                <c:pt idx="179">
                  <c:v>3.6120413151105418E-11</c:v>
                </c:pt>
                <c:pt idx="180">
                  <c:v>3.620203145746357E-11</c:v>
                </c:pt>
                <c:pt idx="181">
                  <c:v>3.6282982487393214E-11</c:v>
                </c:pt>
                <c:pt idx="182">
                  <c:v>3.6363271731687418E-11</c:v>
                </c:pt>
                <c:pt idx="183">
                  <c:v>3.6442904635861765E-11</c:v>
                </c:pt>
                <c:pt idx="184">
                  <c:v>3.6521886600531816E-11</c:v>
                </c:pt>
                <c:pt idx="185">
                  <c:v>3.6600222981787222E-11</c:v>
                </c:pt>
                <c:pt idx="186">
                  <c:v>3.6677919091562383E-11</c:v>
                </c:pt>
                <c:pt idx="187">
                  <c:v>3.6754980198003892E-11</c:v>
                </c:pt>
                <c:pt idx="188">
                  <c:v>3.6831411525834596E-11</c:v>
                </c:pt>
                <c:pt idx="189">
                  <c:v>3.6907218256714548E-11</c:v>
                </c:pt>
                <c:pt idx="190">
                  <c:v>3.6982405529598655E-11</c:v>
                </c:pt>
                <c:pt idx="191">
                  <c:v>3.7056978441091295E-11</c:v>
                </c:pt>
                <c:pt idx="192">
                  <c:v>3.7130942045797759E-11</c:v>
                </c:pt>
                <c:pt idx="193">
                  <c:v>3.7204301356672635E-11</c:v>
                </c:pt>
                <c:pt idx="194">
                  <c:v>3.7277061345365214E-11</c:v>
                </c:pt>
                <c:pt idx="195">
                  <c:v>3.7349226942561824E-11</c:v>
                </c:pt>
                <c:pt idx="196">
                  <c:v>3.7420803038325304E-11</c:v>
                </c:pt>
                <c:pt idx="197">
                  <c:v>3.7491794482431456E-11</c:v>
                </c:pt>
                <c:pt idx="198">
                  <c:v>3.7562206084702679E-11</c:v>
                </c:pt>
                <c:pt idx="199">
                  <c:v>3.763204261533872E-11</c:v>
                </c:pt>
                <c:pt idx="200">
                  <c:v>3.7701308805244586E-11</c:v>
                </c:pt>
                <c:pt idx="201">
                  <c:v>3.7770009346355671E-11</c:v>
                </c:pt>
                <c:pt idx="202">
                  <c:v>3.7838148891960124E-11</c:v>
                </c:pt>
                <c:pt idx="203">
                  <c:v>3.7905732057018451E-11</c:v>
                </c:pt>
                <c:pt idx="204">
                  <c:v>3.7972763418480441E-11</c:v>
                </c:pt>
                <c:pt idx="205">
                  <c:v>3.803924751559938E-11</c:v>
                </c:pt>
                <c:pt idx="206">
                  <c:v>3.8105188850243622E-11</c:v>
                </c:pt>
                <c:pt idx="207">
                  <c:v>3.8170591887205518E-11</c:v>
                </c:pt>
                <c:pt idx="208">
                  <c:v>3.8235461054507763E-11</c:v>
                </c:pt>
                <c:pt idx="209">
                  <c:v>3.8299800743707142E-11</c:v>
                </c:pt>
                <c:pt idx="210">
                  <c:v>3.8363615310195725E-11</c:v>
                </c:pt>
                <c:pt idx="211">
                  <c:v>3.8426909073499537E-11</c:v>
                </c:pt>
                <c:pt idx="212">
                  <c:v>3.8489686317574742E-11</c:v>
                </c:pt>
                <c:pt idx="213">
                  <c:v>3.8551951291101285E-11</c:v>
                </c:pt>
                <c:pt idx="214">
                  <c:v>3.8613708207774139E-11</c:v>
                </c:pt>
                <c:pt idx="215">
                  <c:v>3.8674961246592074E-11</c:v>
                </c:pt>
                <c:pt idx="216">
                  <c:v>3.8735714552144036E-11</c:v>
                </c:pt>
                <c:pt idx="217">
                  <c:v>3.8795972234893127E-11</c:v>
                </c:pt>
                <c:pt idx="218">
                  <c:v>3.8855738371458182E-11</c:v>
                </c:pt>
                <c:pt idx="219">
                  <c:v>3.8915017004893057E-11</c:v>
                </c:pt>
                <c:pt idx="220">
                  <c:v>3.8973812144963531E-11</c:v>
                </c:pt>
                <c:pt idx="221">
                  <c:v>3.9032127768421947E-11</c:v>
                </c:pt>
                <c:pt idx="222">
                  <c:v>3.9089967819279536E-11</c:v>
                </c:pt>
                <c:pt idx="223">
                  <c:v>3.9147336209076461E-11</c:v>
                </c:pt>
                <c:pt idx="224">
                  <c:v>3.9204236817149671E-11</c:v>
                </c:pt>
                <c:pt idx="225">
                  <c:v>3.9260673490898473E-11</c:v>
                </c:pt>
                <c:pt idx="226">
                  <c:v>3.9316650046047902E-11</c:v>
                </c:pt>
                <c:pt idx="227">
                  <c:v>3.9372170266909949E-11</c:v>
                </c:pt>
                <c:pt idx="228">
                  <c:v>3.9427237906642562E-11</c:v>
                </c:pt>
                <c:pt idx="229">
                  <c:v>3.9481856687506527E-11</c:v>
                </c:pt>
                <c:pt idx="230">
                  <c:v>3.9536030301120215E-11</c:v>
                </c:pt>
                <c:pt idx="231">
                  <c:v>3.958976240871221E-11</c:v>
                </c:pt>
                <c:pt idx="232">
                  <c:v>3.9643056641371838E-11</c:v>
                </c:pt>
                <c:pt idx="233">
                  <c:v>3.9695916600297634E-11</c:v>
                </c:pt>
                <c:pt idx="234">
                  <c:v>3.9748345857043726E-11</c:v>
                </c:pt>
                <c:pt idx="235">
                  <c:v>3.9800347953764198E-11</c:v>
                </c:pt>
                <c:pt idx="236">
                  <c:v>3.9851926403455434E-11</c:v>
                </c:pt>
                <c:pt idx="237">
                  <c:v>3.9903084690196416E-11</c:v>
                </c:pt>
                <c:pt idx="238">
                  <c:v>3.995382626938707E-11</c:v>
                </c:pt>
                <c:pt idx="239">
                  <c:v>4.0004154567984638E-11</c:v>
                </c:pt>
                <c:pt idx="240">
                  <c:v>4.0054072984738051E-11</c:v>
                </c:pt>
                <c:pt idx="241">
                  <c:v>4.0103584890420428E-11</c:v>
                </c:pt>
                <c:pt idx="242">
                  <c:v>4.0152693628059591E-11</c:v>
                </c:pt>
                <c:pt idx="243">
                  <c:v>4.0201402513166698E-11</c:v>
                </c:pt>
                <c:pt idx="244">
                  <c:v>4.0249714833963015E-11</c:v>
                </c:pt>
                <c:pt idx="245">
                  <c:v>4.0297633851604726E-11</c:v>
                </c:pt>
                <c:pt idx="246">
                  <c:v>4.0345162800405998E-11</c:v>
                </c:pt>
                <c:pt idx="247">
                  <c:v>4.0392304888060111E-11</c:v>
                </c:pt>
                <c:pt idx="248">
                  <c:v>4.0439063295858795E-11</c:v>
                </c:pt>
                <c:pt idx="249">
                  <c:v>4.0485441178909769E-11</c:v>
                </c:pt>
                <c:pt idx="250">
                  <c:v>4.0531441666352428E-11</c:v>
                </c:pt>
                <c:pt idx="251">
                  <c:v>4.0577067861571826E-11</c:v>
                </c:pt>
                <c:pt idx="252">
                  <c:v>4.062232284241083E-11</c:v>
                </c:pt>
                <c:pt idx="253">
                  <c:v>4.0667209661380516E-11</c:v>
                </c:pt>
                <c:pt idx="254">
                  <c:v>4.0711731345868912E-11</c:v>
                </c:pt>
                <c:pt idx="255">
                  <c:v>4.0755890898347887E-11</c:v>
                </c:pt>
                <c:pt idx="256">
                  <c:v>4.0799691296578448E-11</c:v>
                </c:pt>
                <c:pt idx="257">
                  <c:v>4.0843135493814268E-11</c:v>
                </c:pt>
                <c:pt idx="258">
                  <c:v>4.0886226419003576E-11</c:v>
                </c:pt>
                <c:pt idx="259">
                  <c:v>4.0928966976989334E-11</c:v>
                </c:pt>
                <c:pt idx="260">
                  <c:v>4.0971360048707824E-11</c:v>
                </c:pt>
                <c:pt idx="261">
                  <c:v>4.1013408491385556E-11</c:v>
                </c:pt>
                <c:pt idx="262">
                  <c:v>4.1055115138734521E-11</c:v>
                </c:pt>
                <c:pt idx="263">
                  <c:v>4.1096482801145908E-11</c:v>
                </c:pt>
                <c:pt idx="264">
                  <c:v>4.1137514265882156E-11</c:v>
                </c:pt>
                <c:pt idx="265">
                  <c:v>4.117821229726746E-11</c:v>
                </c:pt>
                <c:pt idx="266">
                  <c:v>4.121857963687667E-11</c:v>
                </c:pt>
                <c:pt idx="267">
                  <c:v>4.1258619003722693E-11</c:v>
                </c:pt>
                <c:pt idx="268">
                  <c:v>4.1298333094442251E-11</c:v>
                </c:pt>
                <c:pt idx="269">
                  <c:v>4.1337724583480216E-11</c:v>
                </c:pt>
                <c:pt idx="270">
                  <c:v>4.1376796123272325E-11</c:v>
                </c:pt>
                <c:pt idx="271">
                  <c:v>4.141555034442646E-11</c:v>
                </c:pt>
                <c:pt idx="272">
                  <c:v>4.1453989855902416E-11</c:v>
                </c:pt>
                <c:pt idx="273">
                  <c:v>4.1492117245190135E-11</c:v>
                </c:pt>
                <c:pt idx="274">
                  <c:v>4.1529935078486547E-11</c:v>
                </c:pt>
                <c:pt idx="275">
                  <c:v>4.1567445900870905E-11</c:v>
                </c:pt>
                <c:pt idx="276">
                  <c:v>4.1604652236478672E-11</c:v>
                </c:pt>
                <c:pt idx="277">
                  <c:v>4.1641556588673996E-11</c:v>
                </c:pt>
                <c:pt idx="278">
                  <c:v>4.1678161440220769E-11</c:v>
                </c:pt>
                <c:pt idx="279">
                  <c:v>4.1714469253452229E-11</c:v>
                </c:pt>
                <c:pt idx="280">
                  <c:v>4.1750482470439191E-11</c:v>
                </c:pt>
                <c:pt idx="281">
                  <c:v>4.1786203513156942E-11</c:v>
                </c:pt>
                <c:pt idx="282">
                  <c:v>4.1821634783650657E-11</c:v>
                </c:pt>
                <c:pt idx="283">
                  <c:v>4.1856778664199516E-11</c:v>
                </c:pt>
                <c:pt idx="284">
                  <c:v>4.1891637517479485E-11</c:v>
                </c:pt>
                <c:pt idx="285">
                  <c:v>4.1926213686724694E-11</c:v>
                </c:pt>
                <c:pt idx="286">
                  <c:v>4.1960509495887532E-11</c:v>
                </c:pt>
                <c:pt idx="287">
                  <c:v>4.1994527249797408E-11</c:v>
                </c:pt>
                <c:pt idx="288">
                  <c:v>4.2028269234318184E-11</c:v>
                </c:pt>
                <c:pt idx="289">
                  <c:v>4.2061737716504353E-11</c:v>
                </c:pt>
                <c:pt idx="290">
                  <c:v>4.2094934944755889E-11</c:v>
                </c:pt>
                <c:pt idx="291">
                  <c:v>4.212786314897185E-11</c:v>
                </c:pt>
                <c:pt idx="292">
                  <c:v>4.2160524540702678E-11</c:v>
                </c:pt>
                <c:pt idx="293">
                  <c:v>4.2192921313301285E-11</c:v>
                </c:pt>
                <c:pt idx="294">
                  <c:v>4.2225055642072876E-11</c:v>
                </c:pt>
                <c:pt idx="295">
                  <c:v>4.2256929684423529E-11</c:v>
                </c:pt>
                <c:pt idx="296">
                  <c:v>4.2288545580007559E-11</c:v>
                </c:pt>
                <c:pt idx="297">
                  <c:v>4.2319905450873649E-11</c:v>
                </c:pt>
                <c:pt idx="298">
                  <c:v>4.2351011401609852E-11</c:v>
                </c:pt>
                <c:pt idx="299">
                  <c:v>4.2381865519487265E-11</c:v>
                </c:pt>
                <c:pt idx="300">
                  <c:v>4.2412469874602647E-11</c:v>
                </c:pt>
                <c:pt idx="301">
                  <c:v>4.2442826520019785E-11</c:v>
                </c:pt>
                <c:pt idx="302">
                  <c:v>4.2472937491909717E-11</c:v>
                </c:pt>
                <c:pt idx="303">
                  <c:v>4.2502804809689812E-11</c:v>
                </c:pt>
                <c:pt idx="304">
                  <c:v>4.2532430476161706E-11</c:v>
                </c:pt>
                <c:pt idx="305">
                  <c:v>4.2561816477648046E-11</c:v>
                </c:pt>
                <c:pt idx="306">
                  <c:v>4.2590964784128194E-11</c:v>
                </c:pt>
                <c:pt idx="307">
                  <c:v>4.2619877349372744E-11</c:v>
                </c:pt>
                <c:pt idx="308">
                  <c:v>4.2648556111076956E-11</c:v>
                </c:pt>
                <c:pt idx="309">
                  <c:v>4.2677002990993105E-11</c:v>
                </c:pt>
                <c:pt idx="310">
                  <c:v>4.270521989506171E-11</c:v>
                </c:pt>
                <c:pt idx="311">
                  <c:v>4.2733208713541695E-11</c:v>
                </c:pt>
                <c:pt idx="312">
                  <c:v>4.276097132113949E-11</c:v>
                </c:pt>
                <c:pt idx="313">
                  <c:v>4.2788509577137052E-11</c:v>
                </c:pt>
                <c:pt idx="314">
                  <c:v>4.2815825325518843E-11</c:v>
                </c:pt>
                <c:pt idx="315">
                  <c:v>4.2842920395097724E-11</c:v>
                </c:pt>
                <c:pt idx="316">
                  <c:v>4.2869796599639894E-11</c:v>
                </c:pt>
                <c:pt idx="317">
                  <c:v>4.2896455737988717E-11</c:v>
                </c:pt>
                <c:pt idx="318">
                  <c:v>4.2922899594187556E-11</c:v>
                </c:pt>
                <c:pt idx="319">
                  <c:v>4.2949129937601617E-11</c:v>
                </c:pt>
                <c:pt idx="320">
                  <c:v>4.2975148523038768E-11</c:v>
                </c:pt>
                <c:pt idx="321">
                  <c:v>4.3000957090869367E-11</c:v>
                </c:pt>
                <c:pt idx="322">
                  <c:v>4.3026557367145106E-11</c:v>
                </c:pt>
                <c:pt idx="323">
                  <c:v>4.3051951063716848E-11</c:v>
                </c:pt>
                <c:pt idx="324">
                  <c:v>4.307713987835156E-11</c:v>
                </c:pt>
                <c:pt idx="325">
                  <c:v>4.3102125494848217E-11</c:v>
                </c:pt>
                <c:pt idx="326">
                  <c:v>4.3126909583152777E-11</c:v>
                </c:pt>
                <c:pt idx="327">
                  <c:v>4.3151493799472211E-11</c:v>
                </c:pt>
                <c:pt idx="328">
                  <c:v>4.3175879786387586E-11</c:v>
                </c:pt>
                <c:pt idx="329">
                  <c:v>4.320006917296623E-11</c:v>
                </c:pt>
                <c:pt idx="330">
                  <c:v>4.3224063574872968E-11</c:v>
                </c:pt>
                <c:pt idx="331">
                  <c:v>4.3247864594480412E-11</c:v>
                </c:pt>
                <c:pt idx="332">
                  <c:v>4.3271473820978406E-11</c:v>
                </c:pt>
                <c:pt idx="333">
                  <c:v>4.3294892830482491E-11</c:v>
                </c:pt>
                <c:pt idx="334">
                  <c:v>4.3318123186141559E-11</c:v>
                </c:pt>
                <c:pt idx="335">
                  <c:v>4.3341166438244557E-11</c:v>
                </c:pt>
                <c:pt idx="336">
                  <c:v>4.3364024124326334E-11</c:v>
                </c:pt>
                <c:pt idx="337">
                  <c:v>4.3386697769272636E-11</c:v>
                </c:pt>
                <c:pt idx="338">
                  <c:v>4.3409188885424181E-11</c:v>
                </c:pt>
                <c:pt idx="339">
                  <c:v>4.3431498972679955E-11</c:v>
                </c:pt>
                <c:pt idx="340">
                  <c:v>4.345362951859959E-11</c:v>
                </c:pt>
                <c:pt idx="341">
                  <c:v>4.3475581998504933E-11</c:v>
                </c:pt>
                <c:pt idx="342">
                  <c:v>4.3497357875580777E-11</c:v>
                </c:pt>
                <c:pt idx="343">
                  <c:v>4.3518958600974737E-11</c:v>
                </c:pt>
                <c:pt idx="344">
                  <c:v>4.3540385613896332E-11</c:v>
                </c:pt>
                <c:pt idx="345">
                  <c:v>4.3561640341715257E-11</c:v>
                </c:pt>
                <c:pt idx="346">
                  <c:v>4.3582724200058796E-11</c:v>
                </c:pt>
                <c:pt idx="347">
                  <c:v>4.3603638592908513E-11</c:v>
                </c:pt>
                <c:pt idx="348">
                  <c:v>4.3624384912696048E-11</c:v>
                </c:pt>
                <c:pt idx="349">
                  <c:v>4.3644964540398219E-11</c:v>
                </c:pt>
                <c:pt idx="350">
                  <c:v>4.366537884563128E-11</c:v>
                </c:pt>
                <c:pt idx="351">
                  <c:v>4.3685629186744441E-11</c:v>
                </c:pt>
                <c:pt idx="352">
                  <c:v>4.3705716910912557E-11</c:v>
                </c:pt>
                <c:pt idx="353">
                  <c:v>4.3725643354228141E-11</c:v>
                </c:pt>
                <c:pt idx="354">
                  <c:v>4.3745409841792555E-11</c:v>
                </c:pt>
                <c:pt idx="355">
                  <c:v>4.376501768780647E-11</c:v>
                </c:pt>
                <c:pt idx="356">
                  <c:v>4.3784468195659561E-11</c:v>
                </c:pt>
                <c:pt idx="357">
                  <c:v>4.3803762658019528E-11</c:v>
                </c:pt>
                <c:pt idx="358">
                  <c:v>4.3822902356920303E-11</c:v>
                </c:pt>
                <c:pt idx="359">
                  <c:v>4.3841888563849576E-11</c:v>
                </c:pt>
                <c:pt idx="360">
                  <c:v>4.3860722539835595E-11</c:v>
                </c:pt>
                <c:pt idx="361">
                  <c:v>4.3879405535533227E-11</c:v>
                </c:pt>
                <c:pt idx="362">
                  <c:v>4.3897938791309367E-11</c:v>
                </c:pt>
                <c:pt idx="363">
                  <c:v>4.3916323537327587E-11</c:v>
                </c:pt>
                <c:pt idx="364">
                  <c:v>4.3934560993632099E-11</c:v>
                </c:pt>
                <c:pt idx="365">
                  <c:v>4.3952652370231063E-11</c:v>
                </c:pt>
                <c:pt idx="366">
                  <c:v>4.3970598867179138E-11</c:v>
                </c:pt>
                <c:pt idx="367">
                  <c:v>4.3988401674659464E-11</c:v>
                </c:pt>
                <c:pt idx="368">
                  <c:v>4.4006061973064834E-11</c:v>
                </c:pt>
                <c:pt idx="369">
                  <c:v>4.4023580933078316E-11</c:v>
                </c:pt>
                <c:pt idx="370">
                  <c:v>4.4040959715753143E-11</c:v>
                </c:pt>
                <c:pt idx="371">
                  <c:v>4.4058199472591964E-11</c:v>
                </c:pt>
                <c:pt idx="372">
                  <c:v>4.4075301345625424E-11</c:v>
                </c:pt>
                <c:pt idx="373">
                  <c:v>4.4092266467490173E-11</c:v>
                </c:pt>
                <c:pt idx="374">
                  <c:v>4.4109095961506102E-11</c:v>
                </c:pt>
                <c:pt idx="375">
                  <c:v>4.412579094175307E-11</c:v>
                </c:pt>
                <c:pt idx="376">
                  <c:v>4.4142352513146937E-11</c:v>
                </c:pt>
                <c:pt idx="377">
                  <c:v>4.4158781771514963E-11</c:v>
                </c:pt>
                <c:pt idx="378">
                  <c:v>4.4175079803670594E-11</c:v>
                </c:pt>
                <c:pt idx="379">
                  <c:v>4.4191247687487702E-11</c:v>
                </c:pt>
                <c:pt idx="380">
                  <c:v>4.4207286491974076E-11</c:v>
                </c:pt>
                <c:pt idx="381">
                  <c:v>4.4223197277344438E-11</c:v>
                </c:pt>
                <c:pt idx="382">
                  <c:v>4.4238981095092781E-11</c:v>
                </c:pt>
                <c:pt idx="383">
                  <c:v>4.425463898806415E-11</c:v>
                </c:pt>
                <c:pt idx="384">
                  <c:v>4.4270171990525818E-11</c:v>
                </c:pt>
                <c:pt idx="385">
                  <c:v>4.4285581128237847E-11</c:v>
                </c:pt>
                <c:pt idx="386">
                  <c:v>4.4300867418523154E-11</c:v>
                </c:pt>
                <c:pt idx="387">
                  <c:v>4.4316031870336879E-11</c:v>
                </c:pt>
                <c:pt idx="388">
                  <c:v>4.4331075484335307E-11</c:v>
                </c:pt>
                <c:pt idx="389">
                  <c:v>4.4345999252944107E-11</c:v>
                </c:pt>
                <c:pt idx="390">
                  <c:v>4.4360804160426098E-11</c:v>
                </c:pt>
                <c:pt idx="391">
                  <c:v>4.4375491182948435E-11</c:v>
                </c:pt>
                <c:pt idx="392">
                  <c:v>4.4390061288649183E-11</c:v>
                </c:pt>
                <c:pt idx="393">
                  <c:v>4.4404515437703434E-11</c:v>
                </c:pt>
                <c:pt idx="394">
                  <c:v>4.4418854582388825E-11</c:v>
                </c:pt>
                <c:pt idx="395">
                  <c:v>4.4433079667150512E-11</c:v>
                </c:pt>
                <c:pt idx="396">
                  <c:v>4.4447191628665653E-11</c:v>
                </c:pt>
                <c:pt idx="397">
                  <c:v>4.4461191395907308E-11</c:v>
                </c:pt>
                <c:pt idx="398">
                  <c:v>4.447507989020784E-11</c:v>
                </c:pt>
                <c:pt idx="399">
                  <c:v>4.4488858025321808E-11</c:v>
                </c:pt>
                <c:pt idx="400">
                  <c:v>4.4502526707488307E-11</c:v>
                </c:pt>
                <c:pt idx="401">
                  <c:v>4.4516086835492822E-11</c:v>
                </c:pt>
                <c:pt idx="402">
                  <c:v>4.4529539300728581E-11</c:v>
                </c:pt>
                <c:pt idx="403">
                  <c:v>4.4542884987257347E-11</c:v>
                </c:pt>
                <c:pt idx="404">
                  <c:v>4.4556124771869783E-11</c:v>
                </c:pt>
                <c:pt idx="405">
                  <c:v>4.4569259524145276E-11</c:v>
                </c:pt>
                <c:pt idx="406">
                  <c:v>4.4582290106511259E-11</c:v>
                </c:pt>
                <c:pt idx="407">
                  <c:v>4.459521737430212E-11</c:v>
                </c:pt>
                <c:pt idx="408">
                  <c:v>4.46080421758175E-11</c:v>
                </c:pt>
                <c:pt idx="409">
                  <c:v>4.4620765352380226E-11</c:v>
                </c:pt>
                <c:pt idx="410">
                  <c:v>4.4633387738393717E-11</c:v>
                </c:pt>
                <c:pt idx="411">
                  <c:v>4.4645910161398912E-11</c:v>
                </c:pt>
                <c:pt idx="412">
                  <c:v>4.465833344213075E-11</c:v>
                </c:pt>
                <c:pt idx="413">
                  <c:v>4.4670658394574159E-11</c:v>
                </c:pt>
                <c:pt idx="414">
                  <c:v>4.4682885826019638E-11</c:v>
                </c:pt>
                <c:pt idx="415">
                  <c:v>4.4695016537118309E-11</c:v>
                </c:pt>
                <c:pt idx="416">
                  <c:v>4.4707051321936559E-11</c:v>
                </c:pt>
                <c:pt idx="417">
                  <c:v>4.4718990968010232E-11</c:v>
                </c:pt>
                <c:pt idx="418">
                  <c:v>4.4730836256398378E-11</c:v>
                </c:pt>
                <c:pt idx="419">
                  <c:v>4.4742587961736512E-11</c:v>
                </c:pt>
                <c:pt idx="420">
                  <c:v>4.4754246852289502E-11</c:v>
                </c:pt>
                <c:pt idx="421">
                  <c:v>4.4765813690004002E-11</c:v>
                </c:pt>
                <c:pt idx="422">
                  <c:v>4.4777289230560412E-11</c:v>
                </c:pt>
                <c:pt idx="423">
                  <c:v>4.4788674223424448E-11</c:v>
                </c:pt>
                <c:pt idx="424">
                  <c:v>4.47999694118983E-11</c:v>
                </c:pt>
                <c:pt idx="425">
                  <c:v>4.4811175533171327E-11</c:v>
                </c:pt>
                <c:pt idx="426">
                  <c:v>4.4822293318370391E-11</c:v>
                </c:pt>
                <c:pt idx="427">
                  <c:v>4.4833323492609675E-11</c:v>
                </c:pt>
                <c:pt idx="428">
                  <c:v>4.484426677504025E-11</c:v>
                </c:pt>
                <c:pt idx="429">
                  <c:v>4.4855123878899075E-11</c:v>
                </c:pt>
                <c:pt idx="430">
                  <c:v>4.4865895511557673E-11</c:v>
                </c:pt>
                <c:pt idx="431">
                  <c:v>4.4876582374570428E-11</c:v>
                </c:pt>
                <c:pt idx="432">
                  <c:v>4.4887185163722427E-11</c:v>
                </c:pt>
                <c:pt idx="433">
                  <c:v>4.489770456907692E-11</c:v>
                </c:pt>
                <c:pt idx="434">
                  <c:v>4.4908141275022422E-11</c:v>
                </c:pt>
                <c:pt idx="435">
                  <c:v>4.4918495960319412E-11</c:v>
                </c:pt>
                <c:pt idx="436">
                  <c:v>4.4928769298146628E-11</c:v>
                </c:pt>
                <c:pt idx="437">
                  <c:v>4.4938961956147011E-11</c:v>
                </c:pt>
                <c:pt idx="438">
                  <c:v>4.4949074596473231E-11</c:v>
                </c:pt>
                <c:pt idx="439">
                  <c:v>4.4959107875832895E-11</c:v>
                </c:pt>
                <c:pt idx="440">
                  <c:v>4.4969062445533335E-11</c:v>
                </c:pt>
                <c:pt idx="441">
                  <c:v>4.4978938951526031E-11</c:v>
                </c:pt>
                <c:pt idx="442">
                  <c:v>4.4988738034450715E-11</c:v>
                </c:pt>
                <c:pt idx="443">
                  <c:v>4.4998460329679033E-11</c:v>
                </c:pt>
                <c:pt idx="444">
                  <c:v>4.5008106467357945E-11</c:v>
                </c:pt>
                <c:pt idx="445">
                  <c:v>4.5017677072452679E-11</c:v>
                </c:pt>
                <c:pt idx="446">
                  <c:v>4.5027172764789359E-11</c:v>
                </c:pt>
                <c:pt idx="447">
                  <c:v>4.5036594159097333E-11</c:v>
                </c:pt>
                <c:pt idx="448">
                  <c:v>4.5045941865051072E-11</c:v>
                </c:pt>
                <c:pt idx="449">
                  <c:v>4.5055216487311785E-11</c:v>
                </c:pt>
                <c:pt idx="450">
                  <c:v>4.5064418625568665E-11</c:v>
                </c:pt>
                <c:pt idx="451">
                  <c:v>4.5073548874579779E-11</c:v>
                </c:pt>
                <c:pt idx="452">
                  <c:v>4.5082607824212689E-11</c:v>
                </c:pt>
                <c:pt idx="453">
                  <c:v>4.5091596059484639E-11</c:v>
                </c:pt>
                <c:pt idx="454">
                  <c:v>4.510051416060249E-11</c:v>
                </c:pt>
                <c:pt idx="455">
                  <c:v>4.5109362703002314E-11</c:v>
                </c:pt>
                <c:pt idx="456">
                  <c:v>4.5118142257388636E-11</c:v>
                </c:pt>
                <c:pt idx="457">
                  <c:v>4.5126853389773336E-11</c:v>
                </c:pt>
                <c:pt idx="458">
                  <c:v>4.5135496661514324E-11</c:v>
                </c:pt>
                <c:pt idx="459">
                  <c:v>4.5144072629353774E-11</c:v>
                </c:pt>
                <c:pt idx="460">
                  <c:v>4.5152581845456125E-11</c:v>
                </c:pt>
                <c:pt idx="461">
                  <c:v>4.5161024857445774E-11</c:v>
                </c:pt>
                <c:pt idx="462">
                  <c:v>4.5169402208444372E-11</c:v>
                </c:pt>
                <c:pt idx="463">
                  <c:v>4.5177714437107928E-11</c:v>
                </c:pt>
                <c:pt idx="464">
                  <c:v>4.5185962077663532E-11</c:v>
                </c:pt>
                <c:pt idx="465">
                  <c:v>4.5194145659945782E-11</c:v>
                </c:pt>
                <c:pt idx="466">
                  <c:v>4.520226570943295E-11</c:v>
                </c:pt>
                <c:pt idx="467">
                  <c:v>4.5210322747282807E-11</c:v>
                </c:pt>
                <c:pt idx="468">
                  <c:v>4.5218317290368187E-11</c:v>
                </c:pt>
                <c:pt idx="469">
                  <c:v>4.5226249851312232E-11</c:v>
                </c:pt>
                <c:pt idx="470">
                  <c:v>4.5234120938523358E-11</c:v>
                </c:pt>
                <c:pt idx="471">
                  <c:v>4.5241931056229929E-11</c:v>
                </c:pt>
                <c:pt idx="472">
                  <c:v>4.5249680704514679E-11</c:v>
                </c:pt>
                <c:pt idx="473">
                  <c:v>4.5257370379348785E-11</c:v>
                </c:pt>
                <c:pt idx="474">
                  <c:v>4.526500057262571E-11</c:v>
                </c:pt>
                <c:pt idx="475">
                  <c:v>4.5272571772194764E-11</c:v>
                </c:pt>
                <c:pt idx="476">
                  <c:v>4.5280084461894366E-11</c:v>
                </c:pt>
                <c:pt idx="477">
                  <c:v>4.5287539121585036E-11</c:v>
                </c:pt>
                <c:pt idx="478">
                  <c:v>4.5294936227182162E-11</c:v>
                </c:pt>
                <c:pt idx="479">
                  <c:v>4.5302276250688416E-11</c:v>
                </c:pt>
                <c:pt idx="480">
                  <c:v>4.5309559660225974E-11</c:v>
                </c:pt>
                <c:pt idx="481">
                  <c:v>4.5316786920068411E-11</c:v>
                </c:pt>
                <c:pt idx="482">
                  <c:v>4.532395849067242E-11</c:v>
                </c:pt>
                <c:pt idx="483">
                  <c:v>4.5331074828709177E-11</c:v>
                </c:pt>
                <c:pt idx="484">
                  <c:v>4.533813638709549E-11</c:v>
                </c:pt>
                <c:pt idx="485">
                  <c:v>4.5345143615024687E-11</c:v>
                </c:pt>
                <c:pt idx="486">
                  <c:v>4.535209695799728E-11</c:v>
                </c:pt>
                <c:pt idx="487">
                  <c:v>4.5358996857851307E-11</c:v>
                </c:pt>
                <c:pt idx="488">
                  <c:v>4.5365843752792491E-11</c:v>
                </c:pt>
                <c:pt idx="489">
                  <c:v>4.537263807742413E-11</c:v>
                </c:pt>
                <c:pt idx="490">
                  <c:v>4.5379380262776701E-11</c:v>
                </c:pt>
                <c:pt idx="491">
                  <c:v>4.5386070736337309E-11</c:v>
                </c:pt>
                <c:pt idx="492">
                  <c:v>4.5392709922078783E-11</c:v>
                </c:pt>
                <c:pt idx="493">
                  <c:v>4.5399298240488644E-11</c:v>
                </c:pt>
                <c:pt idx="494">
                  <c:v>4.5405836108597727E-11</c:v>
                </c:pt>
                <c:pt idx="495">
                  <c:v>4.5412323940008673E-11</c:v>
                </c:pt>
                <c:pt idx="496">
                  <c:v>4.5418762144924078E-11</c:v>
                </c:pt>
                <c:pt idx="497">
                  <c:v>4.5425151130174535E-11</c:v>
                </c:pt>
                <c:pt idx="498">
                  <c:v>4.5431491299246312E-11</c:v>
                </c:pt>
                <c:pt idx="499">
                  <c:v>4.5437783052308905E-11</c:v>
                </c:pt>
                <c:pt idx="500">
                  <c:v>4.5444026786242305E-11</c:v>
                </c:pt>
              </c:numCache>
            </c:numRef>
          </c:yVal>
          <c:smooth val="0"/>
          <c:extLst>
            <c:ext xmlns:c16="http://schemas.microsoft.com/office/drawing/2014/chart" uri="{C3380CC4-5D6E-409C-BE32-E72D297353CC}">
              <c16:uniqueId val="{00000000-24C6-46F5-8E1B-8021ABCA5E23}"/>
            </c:ext>
          </c:extLst>
        </c:ser>
        <c:ser>
          <c:idx val="1"/>
          <c:order val="1"/>
          <c:tx>
            <c:v>CO2</c:v>
          </c:tx>
          <c:spPr>
            <a:ln w="19050" cap="rnd">
              <a:solidFill>
                <a:schemeClr val="accent1"/>
              </a:solidFill>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inventory!$M$5:$M$505</c:f>
              <c:numCache>
                <c:formatCode>0.00E+00</c:formatCode>
                <c:ptCount val="501"/>
                <c:pt idx="0">
                  <c:v>0</c:v>
                </c:pt>
                <c:pt idx="1">
                  <c:v>1.6923820786954033E-15</c:v>
                </c:pt>
                <c:pt idx="2">
                  <c:v>3.2810585640633728E-15</c:v>
                </c:pt>
                <c:pt idx="3">
                  <c:v>4.7849514501559841E-15</c:v>
                </c:pt>
                <c:pt idx="4">
                  <c:v>6.2191243733484353E-15</c:v>
                </c:pt>
                <c:pt idx="5">
                  <c:v>7.5955808138530563E-15</c:v>
                </c:pt>
                <c:pt idx="6">
                  <c:v>8.9238968568266811E-15</c:v>
                </c:pt>
                <c:pt idx="7">
                  <c:v>1.021172281174586E-14</c:v>
                </c:pt>
                <c:pt idx="8">
                  <c:v>1.1465180877784974E-14</c:v>
                </c:pt>
                <c:pt idx="9">
                  <c:v>1.2689180406267612E-14</c:v>
                </c:pt>
                <c:pt idx="10">
                  <c:v>1.3887667843217664E-14</c:v>
                </c:pt>
                <c:pt idx="11">
                  <c:v>1.506382489332908E-14</c:v>
                </c:pt>
                <c:pt idx="12">
                  <c:v>1.6220225639249518E-14</c:v>
                </c:pt>
                <c:pt idx="13">
                  <c:v>1.735896112469771E-14</c:v>
                </c:pt>
                <c:pt idx="14">
                  <c:v>1.8481738145934216E-14</c:v>
                </c:pt>
                <c:pt idx="15">
                  <c:v>1.9589957597825656E-14</c:v>
                </c:pt>
                <c:pt idx="16">
                  <c:v>2.0684776612360524E-14</c:v>
                </c:pt>
                <c:pt idx="17">
                  <c:v>2.1767157848887255E-14</c:v>
                </c:pt>
                <c:pt idx="18">
                  <c:v>2.2837908598910304E-14</c:v>
                </c:pt>
                <c:pt idx="19">
                  <c:v>2.3897711816232671E-14</c:v>
                </c:pt>
                <c:pt idx="20">
                  <c:v>2.4947150745638587E-14</c:v>
                </c:pt>
                <c:pt idx="21">
                  <c:v>2.598672847643901E-14</c:v>
                </c:pt>
                <c:pt idx="22">
                  <c:v>2.701688347224594E-14</c:v>
                </c:pt>
                <c:pt idx="23">
                  <c:v>2.8038001910389661E-14</c:v>
                </c:pt>
                <c:pt idx="24">
                  <c:v>2.9050427491627392E-14</c:v>
                </c:pt>
                <c:pt idx="25">
                  <c:v>3.0054469243844282E-14</c:v>
                </c:pt>
                <c:pt idx="26">
                  <c:v>3.1050407734892173E-14</c:v>
                </c:pt>
                <c:pt idx="27">
                  <c:v>3.2038500023661782E-14</c:v>
                </c:pt>
                <c:pt idx="28">
                  <c:v>3.301898361027386E-14</c:v>
                </c:pt>
                <c:pt idx="29">
                  <c:v>3.3992079592206004E-14</c:v>
                </c:pt>
                <c:pt idx="30">
                  <c:v>3.4957995190312168E-14</c:v>
                </c:pt>
                <c:pt idx="31">
                  <c:v>3.5916925774717612E-14</c:v>
                </c:pt>
                <c:pt idx="32">
                  <c:v>3.6869056493641119E-14</c:v>
                </c:pt>
                <c:pt idx="33">
                  <c:v>3.7814563586848178E-14</c:v>
                </c:pt>
                <c:pt idx="34">
                  <c:v>3.8753615448516376E-14</c:v>
                </c:pt>
                <c:pt idx="35">
                  <c:v>3.9686373490879764E-14</c:v>
                </c:pt>
                <c:pt idx="36">
                  <c:v>4.0612992849385079E-14</c:v>
                </c:pt>
                <c:pt idx="37">
                  <c:v>4.1533622961663296E-14</c:v>
                </c:pt>
                <c:pt idx="38">
                  <c:v>4.2448408045937524E-14</c:v>
                </c:pt>
                <c:pt idx="39">
                  <c:v>4.3357487499191044E-14</c:v>
                </c:pt>
                <c:pt idx="40">
                  <c:v>4.4260996231219848E-14</c:v>
                </c:pt>
                <c:pt idx="41">
                  <c:v>4.5159064947364788E-14</c:v>
                </c:pt>
                <c:pt idx="42">
                  <c:v>4.6051820390079207E-14</c:v>
                </c:pt>
                <c:pt idx="43">
                  <c:v>4.6939385547395394E-14</c:v>
                </c:pt>
                <c:pt idx="44">
                  <c:v>4.7821879834694192E-14</c:v>
                </c:pt>
                <c:pt idx="45">
                  <c:v>4.8699419254866671E-14</c:v>
                </c:pt>
                <c:pt idx="46">
                  <c:v>4.9572116540913808E-14</c:v>
                </c:pt>
                <c:pt idx="47">
                  <c:v>5.0440081284202946E-14</c:v>
                </c:pt>
                <c:pt idx="48">
                  <c:v>5.1303420050943895E-14</c:v>
                </c:pt>
                <c:pt idx="49">
                  <c:v>5.2162236488927315E-14</c:v>
                </c:pt>
                <c:pt idx="50">
                  <c:v>5.3016631426155256E-14</c:v>
                </c:pt>
                <c:pt idx="51">
                  <c:v>5.3866702962666383E-14</c:v>
                </c:pt>
                <c:pt idx="52">
                  <c:v>5.4712546556598523E-14</c:v>
                </c:pt>
                <c:pt idx="53">
                  <c:v>5.5554255105325033E-14</c:v>
                </c:pt>
                <c:pt idx="54">
                  <c:v>5.6391919022337602E-14</c:v>
                </c:pt>
                <c:pt idx="55">
                  <c:v>5.722562631041821E-14</c:v>
                </c:pt>
                <c:pt idx="56">
                  <c:v>5.8055462631539502E-14</c:v>
                </c:pt>
                <c:pt idx="57">
                  <c:v>5.8881511373850697E-14</c:v>
                </c:pt>
                <c:pt idx="58">
                  <c:v>5.9703853716040822E-14</c:v>
                </c:pt>
                <c:pt idx="59">
                  <c:v>6.0522568689318936E-14</c:v>
                </c:pt>
                <c:pt idx="60">
                  <c:v>6.1337733237209595E-14</c:v>
                </c:pt>
                <c:pt idx="61">
                  <c:v>6.2149422273328662E-14</c:v>
                </c:pt>
                <c:pt idx="62">
                  <c:v>6.2957708737278048E-14</c:v>
                </c:pt>
                <c:pt idx="63">
                  <c:v>6.3762663648776984E-14</c:v>
                </c:pt>
                <c:pt idx="64">
                  <c:v>6.4564356160130095E-14</c:v>
                </c:pt>
                <c:pt idx="65">
                  <c:v>6.5362853607119264E-14</c:v>
                </c:pt>
                <c:pt idx="66">
                  <c:v>6.6158221558394931E-14</c:v>
                </c:pt>
                <c:pt idx="67">
                  <c:v>6.6950523863433702E-14</c:v>
                </c:pt>
                <c:pt idx="68">
                  <c:v>6.7739822699121834E-14</c:v>
                </c:pt>
                <c:pt idx="69">
                  <c:v>6.852617861501822E-14</c:v>
                </c:pt>
                <c:pt idx="70">
                  <c:v>6.9309650577345685E-14</c:v>
                </c:pt>
                <c:pt idx="71">
                  <c:v>7.0090296011755256E-14</c:v>
                </c:pt>
                <c:pt idx="72">
                  <c:v>7.0868170844904771E-14</c:v>
                </c:pt>
                <c:pt idx="73">
                  <c:v>7.1643329544890434E-14</c:v>
                </c:pt>
                <c:pt idx="74">
                  <c:v>7.2415825160567396E-14</c:v>
                </c:pt>
                <c:pt idx="75">
                  <c:v>7.3185709359793436E-14</c:v>
                </c:pt>
                <c:pt idx="76">
                  <c:v>7.3953032466628176E-14</c:v>
                </c:pt>
                <c:pt idx="77">
                  <c:v>7.4717843497518442E-14</c:v>
                </c:pt>
                <c:pt idx="78">
                  <c:v>7.5480190196499346E-14</c:v>
                </c:pt>
                <c:pt idx="79">
                  <c:v>7.6240119069439156E-14</c:v>
                </c:pt>
                <c:pt idx="80">
                  <c:v>7.699767541735515E-14</c:v>
                </c:pt>
                <c:pt idx="81">
                  <c:v>7.7752903368826474E-14</c:v>
                </c:pt>
                <c:pt idx="82">
                  <c:v>7.8505845911529188E-14</c:v>
                </c:pt>
                <c:pt idx="83">
                  <c:v>7.9256544922917932E-14</c:v>
                </c:pt>
                <c:pt idx="84">
                  <c:v>8.000504120007765E-14</c:v>
                </c:pt>
                <c:pt idx="85">
                  <c:v>8.075137448876821E-14</c:v>
                </c:pt>
                <c:pt idx="86">
                  <c:v>8.1495583511684049E-14</c:v>
                </c:pt>
                <c:pt idx="87">
                  <c:v>8.2237705995950286E-14</c:v>
                </c:pt>
                <c:pt idx="88">
                  <c:v>8.2977778699876057E-14</c:v>
                </c:pt>
                <c:pt idx="89">
                  <c:v>8.3715837438985361E-14</c:v>
                </c:pt>
                <c:pt idx="90">
                  <c:v>8.4451917111345014E-14</c:v>
                </c:pt>
                <c:pt idx="91">
                  <c:v>8.5186051722208746E-14</c:v>
                </c:pt>
                <c:pt idx="92">
                  <c:v>8.5918274407996042E-14</c:v>
                </c:pt>
                <c:pt idx="93">
                  <c:v>8.6648617459623753E-14</c:v>
                </c:pt>
                <c:pt idx="94">
                  <c:v>8.7377112345207872E-14</c:v>
                </c:pt>
                <c:pt idx="95">
                  <c:v>8.8103789732152715E-14</c:v>
                </c:pt>
                <c:pt idx="96">
                  <c:v>8.8828679508643934E-14</c:v>
                </c:pt>
                <c:pt idx="97">
                  <c:v>8.9551810804561506E-14</c:v>
                </c:pt>
                <c:pt idx="98">
                  <c:v>9.02732120118284E-14</c:v>
                </c:pt>
                <c:pt idx="99">
                  <c:v>9.0992910804210175E-14</c:v>
                </c:pt>
                <c:pt idx="100">
                  <c:v>9.1710934156580298E-14</c:v>
                </c:pt>
                <c:pt idx="101">
                  <c:v>9.2427308363665656E-14</c:v>
                </c:pt>
                <c:pt idx="102">
                  <c:v>9.3142059058286304E-14</c:v>
                </c:pt>
                <c:pt idx="103">
                  <c:v>9.385521122910308E-14</c:v>
                </c:pt>
                <c:pt idx="104">
                  <c:v>9.4566789237886419E-14</c:v>
                </c:pt>
                <c:pt idx="105">
                  <c:v>9.5276816836319198E-14</c:v>
                </c:pt>
                <c:pt idx="106">
                  <c:v>9.5985317182346354E-14</c:v>
                </c:pt>
                <c:pt idx="107">
                  <c:v>9.669231285608333E-14</c:v>
                </c:pt>
                <c:pt idx="108">
                  <c:v>9.7397825875295436E-14</c:v>
                </c:pt>
                <c:pt idx="109">
                  <c:v>9.8101877710459569E-14</c:v>
                </c:pt>
                <c:pt idx="110">
                  <c:v>9.8804489299419628E-14</c:v>
                </c:pt>
                <c:pt idx="111">
                  <c:v>9.95056810616466E-14</c:v>
                </c:pt>
                <c:pt idx="112">
                  <c:v>1.0020547291211399E-13</c:v>
                </c:pt>
                <c:pt idx="113">
                  <c:v>1.0090388427479893E-13</c:v>
                </c:pt>
                <c:pt idx="114">
                  <c:v>1.0160093409581912E-13</c:v>
                </c:pt>
                <c:pt idx="115">
                  <c:v>1.0229664085621547E-13</c:v>
                </c:pt>
                <c:pt idx="116">
                  <c:v>1.0299102258438984E-13</c:v>
                </c:pt>
                <c:pt idx="117">
                  <c:v>1.0368409686820745E-13</c:v>
                </c:pt>
                <c:pt idx="118">
                  <c:v>1.0437588086677274E-13</c:v>
                </c:pt>
                <c:pt idx="119">
                  <c:v>1.0506639132188771E-13</c:v>
                </c:pt>
                <c:pt idx="120">
                  <c:v>1.0575564456920118E-13</c:v>
                </c:pt>
                <c:pt idx="121">
                  <c:v>1.0644365654905737E-13</c:v>
                </c:pt>
                <c:pt idx="122">
                  <c:v>1.0713044281705189E-13</c:v>
                </c:pt>
                <c:pt idx="123">
                  <c:v>1.0781601855430309E-13</c:v>
                </c:pt>
                <c:pt idx="124">
                  <c:v>1.0850039857744632E-13</c:v>
                </c:pt>
                <c:pt idx="125">
                  <c:v>1.0918359734835883E-13</c:v>
                </c:pt>
                <c:pt idx="126">
                  <c:v>1.0986562898362226E-13</c:v>
                </c:pt>
                <c:pt idx="127">
                  <c:v>1.1054650726373013E-13</c:v>
                </c:pt>
                <c:pt idx="128">
                  <c:v>1.1122624564204687E-13</c:v>
                </c:pt>
                <c:pt idx="129">
                  <c:v>1.1190485725352545E-13</c:v>
                </c:pt>
                <c:pt idx="130">
                  <c:v>1.1258235492318985E-13</c:v>
                </c:pt>
                <c:pt idx="131">
                  <c:v>1.1325875117438885E-13</c:v>
                </c:pt>
                <c:pt idx="132">
                  <c:v>1.1393405823682734E-13</c:v>
                </c:pt>
                <c:pt idx="133">
                  <c:v>1.1460828805438097E-13</c:v>
                </c:pt>
                <c:pt idx="134">
                  <c:v>1.1528145229270027E-13</c:v>
                </c:pt>
                <c:pt idx="135">
                  <c:v>1.1595356234660966E-13</c:v>
                </c:pt>
                <c:pt idx="136">
                  <c:v>1.1662462934730706E-13</c:v>
                </c:pt>
                <c:pt idx="137">
                  <c:v>1.1729466416936944E-13</c:v>
                </c:pt>
                <c:pt idx="138">
                  <c:v>1.179636774375694E-13</c:v>
                </c:pt>
                <c:pt idx="139">
                  <c:v>1.186316795335082E-13</c:v>
                </c:pt>
                <c:pt idx="140">
                  <c:v>1.1929868060206982E-13</c:v>
                </c:pt>
                <c:pt idx="141">
                  <c:v>1.1996469055770121E-13</c:v>
                </c:pt>
                <c:pt idx="142">
                  <c:v>1.2062971909052318E-13</c:v>
                </c:pt>
                <c:pt idx="143">
                  <c:v>1.2129377567227667E-13</c:v>
                </c:pt>
                <c:pt idx="144">
                  <c:v>1.219568695621087E-13</c:v>
                </c:pt>
                <c:pt idx="145">
                  <c:v>1.2261900981220246E-13</c:v>
                </c:pt>
                <c:pt idx="146">
                  <c:v>1.2328020527325565E-13</c:v>
                </c:pt>
                <c:pt idx="147">
                  <c:v>1.239404645998112E-13</c:v>
                </c:pt>
                <c:pt idx="148">
                  <c:v>1.2459979625544437E-13</c:v>
                </c:pt>
                <c:pt idx="149">
                  <c:v>1.2525820851781015E-13</c:v>
                </c:pt>
                <c:pt idx="150">
                  <c:v>1.2591570948355448E-13</c:v>
                </c:pt>
                <c:pt idx="151">
                  <c:v>1.2657230707309346E-13</c:v>
                </c:pt>
                <c:pt idx="152">
                  <c:v>1.2722800903526347E-13</c:v>
                </c:pt>
                <c:pt idx="153">
                  <c:v>1.2788282295184635E-13</c:v>
                </c:pt>
                <c:pt idx="154">
                  <c:v>1.2853675624197245E-13</c:v>
                </c:pt>
                <c:pt idx="155">
                  <c:v>1.2918981616640521E-13</c:v>
                </c:pt>
                <c:pt idx="156">
                  <c:v>1.2984200983171026E-13</c:v>
                </c:pt>
                <c:pt idx="157">
                  <c:v>1.3049334419431233E-13</c:v>
                </c:pt>
                <c:pt idx="158">
                  <c:v>1.3114382606444286E-13</c:v>
                </c:pt>
                <c:pt idx="159">
                  <c:v>1.3179346210998128E-13</c:v>
                </c:pt>
                <c:pt idx="160">
                  <c:v>1.3244225886019291E-13</c:v>
                </c:pt>
                <c:pt idx="161">
                  <c:v>1.3309022270936616E-13</c:v>
                </c:pt>
                <c:pt idx="162">
                  <c:v>1.3373735992035187E-13</c:v>
                </c:pt>
                <c:pt idx="163">
                  <c:v>1.3438367662800732E-13</c:v>
                </c:pt>
                <c:pt idx="164">
                  <c:v>1.3502917884254754E-13</c:v>
                </c:pt>
                <c:pt idx="165">
                  <c:v>1.3567387245280641E-13</c:v>
                </c:pt>
                <c:pt idx="166">
                  <c:v>1.3631776322941001E-13</c:v>
                </c:pt>
                <c:pt idx="167">
                  <c:v>1.3696085682786451E-13</c:v>
                </c:pt>
                <c:pt idx="168">
                  <c:v>1.3760315879156102E-13</c:v>
                </c:pt>
                <c:pt idx="169">
                  <c:v>1.3824467455469953E-13</c:v>
                </c:pt>
                <c:pt idx="170">
                  <c:v>1.3888540944513421E-13</c:v>
                </c:pt>
                <c:pt idx="171">
                  <c:v>1.3952536868714214E-13</c:v>
                </c:pt>
                <c:pt idx="172">
                  <c:v>1.4016455740411758E-13</c:v>
                </c:pt>
                <c:pt idx="173">
                  <c:v>1.4080298062119372E-13</c:v>
                </c:pt>
                <c:pt idx="174">
                  <c:v>1.4144064326779394E-13</c:v>
                </c:pt>
                <c:pt idx="175">
                  <c:v>1.4207755018011445E-13</c:v>
                </c:pt>
                <c:pt idx="176">
                  <c:v>1.4271370610354016E-13</c:v>
                </c:pt>
                <c:pt idx="177">
                  <c:v>1.4334911569499557E-13</c:v>
                </c:pt>
                <c:pt idx="178">
                  <c:v>1.4398378352523249E-13</c:v>
                </c:pt>
                <c:pt idx="179">
                  <c:v>1.4461771408105619E-13</c:v>
                </c:pt>
                <c:pt idx="180">
                  <c:v>1.4525091176749182E-13</c:v>
                </c:pt>
                <c:pt idx="181">
                  <c:v>1.4588338090989244E-13</c:v>
                </c:pt>
                <c:pt idx="182">
                  <c:v>1.4651512575599053E-13</c:v>
                </c:pt>
                <c:pt idx="183">
                  <c:v>1.4714615047789427E-13</c:v>
                </c:pt>
                <c:pt idx="184">
                  <c:v>1.4777645917403033E-13</c:v>
                </c:pt>
                <c:pt idx="185">
                  <c:v>1.4840605587103422E-13</c:v>
                </c:pt>
                <c:pt idx="186">
                  <c:v>1.4903494452559009E-13</c:v>
                </c:pt>
                <c:pt idx="187">
                  <c:v>1.4966312902622101E-13</c:v>
                </c:pt>
                <c:pt idx="188">
                  <c:v>1.502906131950311E-13</c:v>
                </c:pt>
                <c:pt idx="189">
                  <c:v>1.5091740078940106E-13</c:v>
                </c:pt>
                <c:pt idx="190">
                  <c:v>1.5154349550363797E-13</c:v>
                </c:pt>
                <c:pt idx="191">
                  <c:v>1.5216890097058098E-13</c:v>
                </c:pt>
                <c:pt idx="192">
                  <c:v>1.5279362076316373E-13</c:v>
                </c:pt>
                <c:pt idx="193">
                  <c:v>1.5341765839593499E-13</c:v>
                </c:pt>
                <c:pt idx="194">
                  <c:v>1.5404101732653839E-13</c:v>
                </c:pt>
                <c:pt idx="195">
                  <c:v>1.5466370095715249E-13</c:v>
                </c:pt>
                <c:pt idx="196">
                  <c:v>1.5528571263589217E-13</c:v>
                </c:pt>
                <c:pt idx="197">
                  <c:v>1.559070556581725E-13</c:v>
                </c:pt>
                <c:pt idx="198">
                  <c:v>1.5652773326803604E-13</c:v>
                </c:pt>
                <c:pt idx="199">
                  <c:v>1.5714774865944442E-13</c:v>
                </c:pt>
                <c:pt idx="200">
                  <c:v>1.5776710497753547E-13</c:v>
                </c:pt>
                <c:pt idx="201">
                  <c:v>1.5838580531984648E-13</c:v>
                </c:pt>
                <c:pt idx="202">
                  <c:v>1.5900385273750487E-13</c:v>
                </c:pt>
                <c:pt idx="203">
                  <c:v>1.5962125023638672E-13</c:v>
                </c:pt>
                <c:pt idx="204">
                  <c:v>1.6023800077824454E-13</c:v>
                </c:pt>
                <c:pt idx="205">
                  <c:v>1.6085410728180453E-13</c:v>
                </c:pt>
                <c:pt idx="206">
                  <c:v>1.6146957262383473E-13</c:v>
                </c:pt>
                <c:pt idx="207">
                  <c:v>1.6208439964018438E-13</c:v>
                </c:pt>
                <c:pt idx="208">
                  <c:v>1.6269859112679553E-13</c:v>
                </c:pt>
                <c:pt idx="209">
                  <c:v>1.6331214984068765E-13</c:v>
                </c:pt>
                <c:pt idx="210">
                  <c:v>1.6392507850091572E-13</c:v>
                </c:pt>
                <c:pt idx="211">
                  <c:v>1.6453737978950285E-13</c:v>
                </c:pt>
                <c:pt idx="212">
                  <c:v>1.6514905635234784E-13</c:v>
                </c:pt>
                <c:pt idx="213">
                  <c:v>1.6576011080010861E-13</c:v>
                </c:pt>
                <c:pt idx="214">
                  <c:v>1.6637054570906183E-13</c:v>
                </c:pt>
                <c:pt idx="215">
                  <c:v>1.6698036362193976E-13</c:v>
                </c:pt>
                <c:pt idx="216">
                  <c:v>1.6758956704874459E-13</c:v>
                </c:pt>
                <c:pt idx="217">
                  <c:v>1.6819815846754112E-13</c:v>
                </c:pt>
                <c:pt idx="218">
                  <c:v>1.6880614032522819E-13</c:v>
                </c:pt>
                <c:pt idx="219">
                  <c:v>1.6941351503828963E-13</c:v>
                </c:pt>
                <c:pt idx="220">
                  <c:v>1.7002028499352501E-13</c:v>
                </c:pt>
                <c:pt idx="221">
                  <c:v>1.7062645254876101E-13</c:v>
                </c:pt>
                <c:pt idx="222">
                  <c:v>1.7123202003354381E-13</c:v>
                </c:pt>
                <c:pt idx="223">
                  <c:v>1.7183698974981293E-13</c:v>
                </c:pt>
                <c:pt idx="224">
                  <c:v>1.7244136397255721E-13</c:v>
                </c:pt>
                <c:pt idx="225">
                  <c:v>1.7304514495045319E-13</c:v>
                </c:pt>
                <c:pt idx="226">
                  <c:v>1.7364833490648664E-13</c:v>
                </c:pt>
                <c:pt idx="227">
                  <c:v>1.7425093603855735E-13</c:v>
                </c:pt>
                <c:pt idx="228">
                  <c:v>1.7485295052006799E-13</c:v>
                </c:pt>
                <c:pt idx="229">
                  <c:v>1.7545438050049717E-13</c:v>
                </c:pt>
                <c:pt idx="230">
                  <c:v>1.7605522810595733E-13</c:v>
                </c:pt>
                <c:pt idx="231">
                  <c:v>1.7665549543973776E-13</c:v>
                </c:pt>
                <c:pt idx="232">
                  <c:v>1.7725518458283316E-13</c:v>
                </c:pt>
                <c:pt idx="233">
                  <c:v>1.7785429759445819E-13</c:v>
                </c:pt>
                <c:pt idx="234">
                  <c:v>1.7845283651254841E-13</c:v>
                </c:pt>
                <c:pt idx="235">
                  <c:v>1.7905080335424771E-13</c:v>
                </c:pt>
                <c:pt idx="236">
                  <c:v>1.796482001163831E-13</c:v>
                </c:pt>
                <c:pt idx="237">
                  <c:v>1.8024502877592662E-13</c:v>
                </c:pt>
                <c:pt idx="238">
                  <c:v>1.8084129129044512E-13</c:v>
                </c:pt>
                <c:pt idx="239">
                  <c:v>1.8143698959853819E-13</c:v>
                </c:pt>
                <c:pt idx="240">
                  <c:v>1.8203212562026439E-13</c:v>
                </c:pt>
                <c:pt idx="241">
                  <c:v>1.8262670125755615E-13</c:v>
                </c:pt>
                <c:pt idx="242">
                  <c:v>1.8322071839462383E-13</c:v>
                </c:pt>
                <c:pt idx="243">
                  <c:v>1.8381417889834896E-13</c:v>
                </c:pt>
                <c:pt idx="244">
                  <c:v>1.8440708461866712E-13</c:v>
                </c:pt>
                <c:pt idx="245">
                  <c:v>1.8499943738894073E-13</c:v>
                </c:pt>
                <c:pt idx="246">
                  <c:v>1.8559123902632193E-13</c:v>
                </c:pt>
                <c:pt idx="247">
                  <c:v>1.8618249133210598E-13</c:v>
                </c:pt>
                <c:pt idx="248">
                  <c:v>1.8677319609207519E-13</c:v>
                </c:pt>
                <c:pt idx="249">
                  <c:v>1.8736335507683387E-13</c:v>
                </c:pt>
                <c:pt idx="250">
                  <c:v>1.8795297004213447E-13</c:v>
                </c:pt>
                <c:pt idx="251">
                  <c:v>1.8854204272919505E-13</c:v>
                </c:pt>
                <c:pt idx="252">
                  <c:v>1.8913057486500843E-13</c:v>
                </c:pt>
                <c:pt idx="253">
                  <c:v>1.8971856816264328E-13</c:v>
                </c:pt>
                <c:pt idx="254">
                  <c:v>1.9030602432153714E-13</c:v>
                </c:pt>
                <c:pt idx="255">
                  <c:v>1.9089294502778181E-13</c:v>
                </c:pt>
                <c:pt idx="256">
                  <c:v>1.9147933195440132E-13</c:v>
                </c:pt>
                <c:pt idx="257">
                  <c:v>1.9206518676162246E-13</c:v>
                </c:pt>
                <c:pt idx="258">
                  <c:v>1.9265051109713837E-13</c:v>
                </c:pt>
                <c:pt idx="259">
                  <c:v>1.9323530659636508E-13</c:v>
                </c:pt>
                <c:pt idx="260">
                  <c:v>1.9381957488269142E-13</c:v>
                </c:pt>
                <c:pt idx="261">
                  <c:v>1.9440331756772235E-13</c:v>
                </c:pt>
                <c:pt idx="262">
                  <c:v>1.94986536251516E-13</c:v>
                </c:pt>
                <c:pt idx="263">
                  <c:v>1.9556923252281435E-13</c:v>
                </c:pt>
                <c:pt idx="264">
                  <c:v>1.9615140795926812E-13</c:v>
                </c:pt>
                <c:pt idx="265">
                  <c:v>1.9673306412765553E-13</c:v>
                </c:pt>
                <c:pt idx="266">
                  <c:v>1.9731420258409564E-13</c:v>
                </c:pt>
                <c:pt idx="267">
                  <c:v>1.9789482487425589E-13</c:v>
                </c:pt>
                <c:pt idx="268">
                  <c:v>1.9847493253355437E-13</c:v>
                </c:pt>
                <c:pt idx="269">
                  <c:v>1.9905452708735681E-13</c:v>
                </c:pt>
                <c:pt idx="270">
                  <c:v>1.9963361005116844E-13</c:v>
                </c:pt>
                <c:pt idx="271">
                  <c:v>2.0021218293082089E-13</c:v>
                </c:pt>
                <c:pt idx="272">
                  <c:v>2.0079024722265422E-13</c:v>
                </c:pt>
                <c:pt idx="273">
                  <c:v>2.0136780441369423E-13</c:v>
                </c:pt>
                <c:pt idx="274">
                  <c:v>2.0194485598182526E-13</c:v>
                </c:pt>
                <c:pt idx="275">
                  <c:v>2.025214033959584E-13</c:v>
                </c:pt>
                <c:pt idx="276">
                  <c:v>2.0309744811619552E-13</c:v>
                </c:pt>
                <c:pt idx="277">
                  <c:v>2.0367299159398884E-13</c:v>
                </c:pt>
                <c:pt idx="278">
                  <c:v>2.0424803527229663E-13</c:v>
                </c:pt>
                <c:pt idx="279">
                  <c:v>2.0482258058573477E-13</c:v>
                </c:pt>
                <c:pt idx="280">
                  <c:v>2.0539662896072445E-13</c:v>
                </c:pt>
                <c:pt idx="281">
                  <c:v>2.0597018181563607E-13</c:v>
                </c:pt>
                <c:pt idx="282">
                  <c:v>2.0654324056092942E-13</c:v>
                </c:pt>
                <c:pt idx="283">
                  <c:v>2.0711580659929035E-13</c:v>
                </c:pt>
                <c:pt idx="284">
                  <c:v>2.0768788132576388E-13</c:v>
                </c:pt>
                <c:pt idx="285">
                  <c:v>2.0825946612788397E-13</c:v>
                </c:pt>
                <c:pt idx="286">
                  <c:v>2.0883056238579985E-13</c:v>
                </c:pt>
                <c:pt idx="287">
                  <c:v>2.0940117147239936E-13</c:v>
                </c:pt>
                <c:pt idx="288">
                  <c:v>2.099712947534289E-13</c:v>
                </c:pt>
                <c:pt idx="289">
                  <c:v>2.1054093358761048E-13</c:v>
                </c:pt>
                <c:pt idx="290">
                  <c:v>2.1111008932675583E-13</c:v>
                </c:pt>
                <c:pt idx="291">
                  <c:v>2.1167876331587747E-13</c:v>
                </c:pt>
                <c:pt idx="292">
                  <c:v>2.1224695689329718E-13</c:v>
                </c:pt>
                <c:pt idx="293">
                  <c:v>2.1281467139075154E-13</c:v>
                </c:pt>
                <c:pt idx="294">
                  <c:v>2.1338190813349488E-13</c:v>
                </c:pt>
                <c:pt idx="295">
                  <c:v>2.1394866844039974E-13</c:v>
                </c:pt>
                <c:pt idx="296">
                  <c:v>2.1451495362405463E-13</c:v>
                </c:pt>
                <c:pt idx="297">
                  <c:v>2.1508076499085945E-13</c:v>
                </c:pt>
                <c:pt idx="298">
                  <c:v>2.1564610384111851E-13</c:v>
                </c:pt>
                <c:pt idx="299">
                  <c:v>2.1621097146913122E-13</c:v>
                </c:pt>
                <c:pt idx="300">
                  <c:v>2.1677536916328048E-13</c:v>
                </c:pt>
                <c:pt idx="301">
                  <c:v>2.1733929820611898E-13</c:v>
                </c:pt>
                <c:pt idx="302">
                  <c:v>2.1790275987445317E-13</c:v>
                </c:pt>
                <c:pt idx="303">
                  <c:v>2.1846575543942538E-13</c:v>
                </c:pt>
                <c:pt idx="304">
                  <c:v>2.1902828616659369E-13</c:v>
                </c:pt>
                <c:pt idx="305">
                  <c:v>2.1959035331600996E-13</c:v>
                </c:pt>
                <c:pt idx="306">
                  <c:v>2.2015195814229593E-13</c:v>
                </c:pt>
                <c:pt idx="307">
                  <c:v>2.2071310189471737E-13</c:v>
                </c:pt>
                <c:pt idx="308">
                  <c:v>2.2127378581725653E-13</c:v>
                </c:pt>
                <c:pt idx="309">
                  <c:v>2.2183401114868273E-13</c:v>
                </c:pt>
                <c:pt idx="310">
                  <c:v>2.223937791226212E-13</c:v>
                </c:pt>
                <c:pt idx="311">
                  <c:v>2.2295309096762033E-13</c:v>
                </c:pt>
                <c:pt idx="312">
                  <c:v>2.2351194790721729E-13</c:v>
                </c:pt>
                <c:pt idx="313">
                  <c:v>2.2407035116000191E-13</c:v>
                </c:pt>
                <c:pt idx="314">
                  <c:v>2.2462830193967927E-13</c:v>
                </c:pt>
                <c:pt idx="315">
                  <c:v>2.2518580145513047E-13</c:v>
                </c:pt>
                <c:pt idx="316">
                  <c:v>2.2574285091047227E-13</c:v>
                </c:pt>
                <c:pt idx="317">
                  <c:v>2.2629945150511497E-13</c:v>
                </c:pt>
                <c:pt idx="318">
                  <c:v>2.2685560443381919E-13</c:v>
                </c:pt>
                <c:pt idx="319">
                  <c:v>2.2741131088675111E-13</c:v>
                </c:pt>
                <c:pt idx="320">
                  <c:v>2.2796657204953655E-13</c:v>
                </c:pt>
                <c:pt idx="321">
                  <c:v>2.2852138910331348E-13</c:v>
                </c:pt>
                <c:pt idx="322">
                  <c:v>2.2907576322478374E-13</c:v>
                </c:pt>
                <c:pt idx="323">
                  <c:v>2.2962969558626314E-13</c:v>
                </c:pt>
                <c:pt idx="324">
                  <c:v>2.3018318735573045E-13</c:v>
                </c:pt>
                <c:pt idx="325">
                  <c:v>2.3073623969687557E-13</c:v>
                </c:pt>
                <c:pt idx="326">
                  <c:v>2.3128885376914611E-13</c:v>
                </c:pt>
                <c:pt idx="327">
                  <c:v>2.318410307277932E-13</c:v>
                </c:pt>
                <c:pt idx="328">
                  <c:v>2.3239277172391611E-13</c:v>
                </c:pt>
                <c:pt idx="329">
                  <c:v>2.3294407790450593E-13</c:v>
                </c:pt>
                <c:pt idx="330">
                  <c:v>2.3349495041248815E-13</c:v>
                </c:pt>
                <c:pt idx="331">
                  <c:v>2.3404539038676422E-13</c:v>
                </c:pt>
                <c:pt idx="332">
                  <c:v>2.3459539896225239E-13</c:v>
                </c:pt>
                <c:pt idx="333">
                  <c:v>2.3514497726992738E-13</c:v>
                </c:pt>
                <c:pt idx="334">
                  <c:v>2.3569412643685926E-13</c:v>
                </c:pt>
                <c:pt idx="335">
                  <c:v>2.3624284758625142E-13</c:v>
                </c:pt>
                <c:pt idx="336">
                  <c:v>2.3679114183747769E-13</c:v>
                </c:pt>
                <c:pt idx="337">
                  <c:v>2.3733901030611871E-13</c:v>
                </c:pt>
                <c:pt idx="338">
                  <c:v>2.3788645410399732E-13</c:v>
                </c:pt>
                <c:pt idx="339">
                  <c:v>2.3843347433921336E-13</c:v>
                </c:pt>
                <c:pt idx="340">
                  <c:v>2.3898007211617742E-13</c:v>
                </c:pt>
                <c:pt idx="341">
                  <c:v>2.3952624853564429E-13</c:v>
                </c:pt>
                <c:pt idx="342">
                  <c:v>2.4007200469474515E-13</c:v>
                </c:pt>
                <c:pt idx="343">
                  <c:v>2.4061734168701945E-13</c:v>
                </c:pt>
                <c:pt idx="344">
                  <c:v>2.4116226060244601E-13</c:v>
                </c:pt>
                <c:pt idx="345">
                  <c:v>2.417067625274733E-13</c:v>
                </c:pt>
                <c:pt idx="346">
                  <c:v>2.4225084854504922E-13</c:v>
                </c:pt>
                <c:pt idx="347">
                  <c:v>2.4279451973465023E-13</c:v>
                </c:pt>
                <c:pt idx="348">
                  <c:v>2.433377771723097E-13</c:v>
                </c:pt>
                <c:pt idx="349">
                  <c:v>2.4388062193064594E-13</c:v>
                </c:pt>
                <c:pt idx="350">
                  <c:v>2.4442305507888934E-13</c:v>
                </c:pt>
                <c:pt idx="351">
                  <c:v>2.4496507768290927E-13</c:v>
                </c:pt>
                <c:pt idx="352">
                  <c:v>2.4550669080523999E-13</c:v>
                </c:pt>
                <c:pt idx="353">
                  <c:v>2.4604789550510645E-13</c:v>
                </c:pt>
                <c:pt idx="354">
                  <c:v>2.4658869283844935E-13</c:v>
                </c:pt>
                <c:pt idx="355">
                  <c:v>2.4712908385794962E-13</c:v>
                </c:pt>
                <c:pt idx="356">
                  <c:v>2.4766906961305252E-13</c:v>
                </c:pt>
                <c:pt idx="357">
                  <c:v>2.4820865114999127E-13</c:v>
                </c:pt>
                <c:pt idx="358">
                  <c:v>2.4874782951181013E-13</c:v>
                </c:pt>
                <c:pt idx="359">
                  <c:v>2.4928660573838708E-13</c:v>
                </c:pt>
                <c:pt idx="360">
                  <c:v>2.4982498086645587E-13</c:v>
                </c:pt>
                <c:pt idx="361">
                  <c:v>2.5036295592962791E-13</c:v>
                </c:pt>
                <c:pt idx="362">
                  <c:v>2.5090053195841363E-13</c:v>
                </c:pt>
                <c:pt idx="363">
                  <c:v>2.5143770998024325E-13</c:v>
                </c:pt>
                <c:pt idx="364">
                  <c:v>2.519744910194873E-13</c:v>
                </c:pt>
                <c:pt idx="365">
                  <c:v>2.5251087609747692E-13</c:v>
                </c:pt>
                <c:pt idx="366">
                  <c:v>2.5304686623252339E-13</c:v>
                </c:pt>
                <c:pt idx="367">
                  <c:v>2.5358246243993744E-13</c:v>
                </c:pt>
                <c:pt idx="368">
                  <c:v>2.541176657320485E-13</c:v>
                </c:pt>
                <c:pt idx="369">
                  <c:v>2.5465247711822299E-13</c:v>
                </c:pt>
                <c:pt idx="370">
                  <c:v>2.5518689760488291E-13</c:v>
                </c:pt>
                <c:pt idx="371">
                  <c:v>2.5572092819552358E-13</c:v>
                </c:pt>
                <c:pt idx="372">
                  <c:v>2.562545698907314E-13</c:v>
                </c:pt>
                <c:pt idx="373">
                  <c:v>2.5678782368820092E-13</c:v>
                </c:pt>
                <c:pt idx="374">
                  <c:v>2.5732069058275215E-13</c:v>
                </c:pt>
                <c:pt idx="375">
                  <c:v>2.5785317156634695E-13</c:v>
                </c:pt>
                <c:pt idx="376">
                  <c:v>2.5838526762810562E-13</c:v>
                </c:pt>
                <c:pt idx="377">
                  <c:v>2.5891697975432285E-13</c:v>
                </c:pt>
                <c:pt idx="378">
                  <c:v>2.5944830892848363E-13</c:v>
                </c:pt>
                <c:pt idx="379">
                  <c:v>2.5997925613127878E-13</c:v>
                </c:pt>
                <c:pt idx="380">
                  <c:v>2.6050982234062015E-13</c:v>
                </c:pt>
                <c:pt idx="381">
                  <c:v>2.6104000853165576E-13</c:v>
                </c:pt>
                <c:pt idx="382">
                  <c:v>2.6156981567678442E-13</c:v>
                </c:pt>
                <c:pt idx="383">
                  <c:v>2.6209924474567038E-13</c:v>
                </c:pt>
                <c:pt idx="384">
                  <c:v>2.6262829670525747E-13</c:v>
                </c:pt>
                <c:pt idx="385">
                  <c:v>2.6315697251978333E-13</c:v>
                </c:pt>
                <c:pt idx="386">
                  <c:v>2.6368527315079297E-13</c:v>
                </c:pt>
                <c:pt idx="387">
                  <c:v>2.6421319955715254E-13</c:v>
                </c:pt>
                <c:pt idx="388">
                  <c:v>2.647407526950627E-13</c:v>
                </c:pt>
                <c:pt idx="389">
                  <c:v>2.6526793351807164E-13</c:v>
                </c:pt>
                <c:pt idx="390">
                  <c:v>2.657947429770882E-13</c:v>
                </c:pt>
                <c:pt idx="391">
                  <c:v>2.6632118202039449E-13</c:v>
                </c:pt>
                <c:pt idx="392">
                  <c:v>2.6684725159365851E-13</c:v>
                </c:pt>
                <c:pt idx="393">
                  <c:v>2.6737295263994656E-13</c:v>
                </c:pt>
                <c:pt idx="394">
                  <c:v>2.6789828609973531E-13</c:v>
                </c:pt>
                <c:pt idx="395">
                  <c:v>2.6842325291092389E-13</c:v>
                </c:pt>
                <c:pt idx="396">
                  <c:v>2.6894785400884562E-13</c:v>
                </c:pt>
                <c:pt idx="397">
                  <c:v>2.6947209032627966E-13</c:v>
                </c:pt>
                <c:pt idx="398">
                  <c:v>2.6999596279346267E-13</c:v>
                </c:pt>
                <c:pt idx="399">
                  <c:v>2.7051947233809991E-13</c:v>
                </c:pt>
                <c:pt idx="400">
                  <c:v>2.7104261988537645E-13</c:v>
                </c:pt>
                <c:pt idx="401">
                  <c:v>2.7156540635796817E-13</c:v>
                </c:pt>
                <c:pt idx="402">
                  <c:v>2.7208783267605273E-13</c:v>
                </c:pt>
                <c:pt idx="403">
                  <c:v>2.7260989975732001E-13</c:v>
                </c:pt>
                <c:pt idx="404">
                  <c:v>2.7313160851698292E-13</c:v>
                </c:pt>
                <c:pt idx="405">
                  <c:v>2.7365295986778764E-13</c:v>
                </c:pt>
                <c:pt idx="406">
                  <c:v>2.7417395472002403E-13</c:v>
                </c:pt>
                <c:pt idx="407">
                  <c:v>2.7469459398153554E-13</c:v>
                </c:pt>
                <c:pt idx="408">
                  <c:v>2.752148785577295E-13</c:v>
                </c:pt>
                <c:pt idx="409">
                  <c:v>2.7573480935158674E-13</c:v>
                </c:pt>
                <c:pt idx="410">
                  <c:v>2.7625438726367153E-13</c:v>
                </c:pt>
                <c:pt idx="411">
                  <c:v>2.7677361319214116E-13</c:v>
                </c:pt>
                <c:pt idx="412">
                  <c:v>2.7729248803275535E-13</c:v>
                </c:pt>
                <c:pt idx="413">
                  <c:v>2.7781101267888577E-13</c:v>
                </c:pt>
                <c:pt idx="414">
                  <c:v>2.7832918802152528E-13</c:v>
                </c:pt>
                <c:pt idx="415">
                  <c:v>2.788470149492971E-13</c:v>
                </c:pt>
                <c:pt idx="416">
                  <c:v>2.7936449434846381E-13</c:v>
                </c:pt>
                <c:pt idx="417">
                  <c:v>2.7988162710293641E-13</c:v>
                </c:pt>
                <c:pt idx="418">
                  <c:v>2.8039841409428313E-13</c:v>
                </c:pt>
                <c:pt idx="419">
                  <c:v>2.8091485620173816E-13</c:v>
                </c:pt>
                <c:pt idx="420">
                  <c:v>2.8143095430221038E-13</c:v>
                </c:pt>
                <c:pt idx="421">
                  <c:v>2.8194670927029172E-13</c:v>
                </c:pt>
                <c:pt idx="422">
                  <c:v>2.8246212197826591E-13</c:v>
                </c:pt>
                <c:pt idx="423">
                  <c:v>2.8297719329611667E-13</c:v>
                </c:pt>
                <c:pt idx="424">
                  <c:v>2.8349192409153595E-13</c:v>
                </c:pt>
                <c:pt idx="425">
                  <c:v>2.8400631522993236E-13</c:v>
                </c:pt>
                <c:pt idx="426">
                  <c:v>2.8452036757443897E-13</c:v>
                </c:pt>
                <c:pt idx="427">
                  <c:v>2.8503408198592163E-13</c:v>
                </c:pt>
                <c:pt idx="428">
                  <c:v>2.8554745932298665E-13</c:v>
                </c:pt>
                <c:pt idx="429">
                  <c:v>2.8606050044198893E-13</c:v>
                </c:pt>
                <c:pt idx="430">
                  <c:v>2.8657320619703953E-13</c:v>
                </c:pt>
                <c:pt idx="431">
                  <c:v>2.8708557744001354E-13</c:v>
                </c:pt>
                <c:pt idx="432">
                  <c:v>2.8759761502055755E-13</c:v>
                </c:pt>
                <c:pt idx="433">
                  <c:v>2.8810931978609737E-13</c:v>
                </c:pt>
                <c:pt idx="434">
                  <c:v>2.8862069258184551E-13</c:v>
                </c:pt>
                <c:pt idx="435">
                  <c:v>2.891317342508085E-13</c:v>
                </c:pt>
                <c:pt idx="436">
                  <c:v>2.896424456337943E-13</c:v>
                </c:pt>
                <c:pt idx="437">
                  <c:v>2.9015282756941963E-13</c:v>
                </c:pt>
                <c:pt idx="438">
                  <c:v>2.906628808941172E-13</c:v>
                </c:pt>
                <c:pt idx="439">
                  <c:v>2.9117260644214279E-13</c:v>
                </c:pt>
                <c:pt idx="440">
                  <c:v>2.9168200504558239E-13</c:v>
                </c:pt>
                <c:pt idx="441">
                  <c:v>2.9219107753435927E-13</c:v>
                </c:pt>
                <c:pt idx="442">
                  <c:v>2.9269982473624092E-13</c:v>
                </c:pt>
                <c:pt idx="443">
                  <c:v>2.9320824747684596E-13</c:v>
                </c:pt>
                <c:pt idx="444">
                  <c:v>2.9371634657965113E-13</c:v>
                </c:pt>
                <c:pt idx="445">
                  <c:v>2.9422412286599791E-13</c:v>
                </c:pt>
                <c:pt idx="446">
                  <c:v>2.9473157715509938E-13</c:v>
                </c:pt>
                <c:pt idx="447">
                  <c:v>2.9523871026404692E-13</c:v>
                </c:pt>
                <c:pt idx="448">
                  <c:v>2.957455230078168E-13</c:v>
                </c:pt>
                <c:pt idx="449">
                  <c:v>2.9625201619927688E-13</c:v>
                </c:pt>
                <c:pt idx="450">
                  <c:v>2.9675819064919302E-13</c:v>
                </c:pt>
                <c:pt idx="451">
                  <c:v>2.9726404716623573E-13</c:v>
                </c:pt>
                <c:pt idx="452">
                  <c:v>2.977695865569865E-13</c:v>
                </c:pt>
                <c:pt idx="453">
                  <c:v>2.9827480962594425E-13</c:v>
                </c:pt>
                <c:pt idx="454">
                  <c:v>2.9877971717553168E-13</c:v>
                </c:pt>
                <c:pt idx="455">
                  <c:v>2.9928431000610157E-13</c:v>
                </c:pt>
                <c:pt idx="456">
                  <c:v>2.9978858891594309E-13</c:v>
                </c:pt>
                <c:pt idx="457">
                  <c:v>3.0029255470128791E-13</c:v>
                </c:pt>
                <c:pt idx="458">
                  <c:v>3.007962081563165E-13</c:v>
                </c:pt>
                <c:pt idx="459">
                  <c:v>3.0129955007316427E-13</c:v>
                </c:pt>
                <c:pt idx="460">
                  <c:v>3.0180258124192758E-13</c:v>
                </c:pt>
                <c:pt idx="461">
                  <c:v>3.0230530245066985E-13</c:v>
                </c:pt>
                <c:pt idx="462">
                  <c:v>3.0280771448542753E-13</c:v>
                </c:pt>
                <c:pt idx="463">
                  <c:v>3.0330981813021619E-13</c:v>
                </c:pt>
                <c:pt idx="464">
                  <c:v>3.0381161416703628E-13</c:v>
                </c:pt>
                <c:pt idx="465">
                  <c:v>3.0431310337587924E-13</c:v>
                </c:pt>
                <c:pt idx="466">
                  <c:v>3.0481428653473323E-13</c:v>
                </c:pt>
                <c:pt idx="467">
                  <c:v>3.0531516441958897E-13</c:v>
                </c:pt>
                <c:pt idx="468">
                  <c:v>3.058157378044456E-13</c:v>
                </c:pt>
                <c:pt idx="469">
                  <c:v>3.0631600746131641E-13</c:v>
                </c:pt>
                <c:pt idx="470">
                  <c:v>3.0681597416023452E-13</c:v>
                </c:pt>
                <c:pt idx="471">
                  <c:v>3.0731563866925862E-13</c:v>
                </c:pt>
                <c:pt idx="472">
                  <c:v>3.0781500175447864E-13</c:v>
                </c:pt>
                <c:pt idx="473">
                  <c:v>3.0831406418002139E-13</c:v>
                </c:pt>
                <c:pt idx="474">
                  <c:v>3.0881282670805611E-13</c:v>
                </c:pt>
                <c:pt idx="475">
                  <c:v>3.0931129009880005E-13</c:v>
                </c:pt>
                <c:pt idx="476">
                  <c:v>3.0980945511052403E-13</c:v>
                </c:pt>
                <c:pt idx="477">
                  <c:v>3.103073224995579E-13</c:v>
                </c:pt>
                <c:pt idx="478">
                  <c:v>3.1080489302029609E-13</c:v>
                </c:pt>
                <c:pt idx="479">
                  <c:v>3.1130216742520294E-13</c:v>
                </c:pt>
                <c:pt idx="480">
                  <c:v>3.1179914646481829E-13</c:v>
                </c:pt>
                <c:pt idx="481">
                  <c:v>3.1229583088776265E-13</c:v>
                </c:pt>
                <c:pt idx="482">
                  <c:v>3.1279222144074279E-13</c:v>
                </c:pt>
                <c:pt idx="483">
                  <c:v>3.1328831886855694E-13</c:v>
                </c:pt>
                <c:pt idx="484">
                  <c:v>3.1378412391410013E-13</c:v>
                </c:pt>
                <c:pt idx="485">
                  <c:v>3.1427963731836943E-13</c:v>
                </c:pt>
                <c:pt idx="486">
                  <c:v>3.1477485982046933E-13</c:v>
                </c:pt>
                <c:pt idx="487">
                  <c:v>3.152697921576168E-13</c:v>
                </c:pt>
                <c:pt idx="488">
                  <c:v>3.1576443506514661E-13</c:v>
                </c:pt>
                <c:pt idx="489">
                  <c:v>3.1625878927651654E-13</c:v>
                </c:pt>
                <c:pt idx="490">
                  <c:v>3.1675285552331241E-13</c:v>
                </c:pt>
                <c:pt idx="491">
                  <c:v>3.1724663453525338E-13</c:v>
                </c:pt>
                <c:pt idx="492">
                  <c:v>3.1774012704019689E-13</c:v>
                </c:pt>
                <c:pt idx="493">
                  <c:v>3.1823333376414383E-13</c:v>
                </c:pt>
                <c:pt idx="494">
                  <c:v>3.1872625543124362E-13</c:v>
                </c:pt>
                <c:pt idx="495">
                  <c:v>3.1921889276379921E-13</c:v>
                </c:pt>
                <c:pt idx="496">
                  <c:v>3.1971124648227214E-13</c:v>
                </c:pt>
                <c:pt idx="497">
                  <c:v>3.2020331730528755E-13</c:v>
                </c:pt>
                <c:pt idx="498">
                  <c:v>3.2069510594963902E-13</c:v>
                </c:pt>
                <c:pt idx="499">
                  <c:v>3.2118661313029368E-13</c:v>
                </c:pt>
                <c:pt idx="500">
                  <c:v>3.2167783956039706E-13</c:v>
                </c:pt>
              </c:numCache>
            </c:numRef>
          </c:yVal>
          <c:smooth val="0"/>
          <c:extLst>
            <c:ext xmlns:c16="http://schemas.microsoft.com/office/drawing/2014/chart" uri="{C3380CC4-5D6E-409C-BE32-E72D297353CC}">
              <c16:uniqueId val="{00000001-24C6-46F5-8E1B-8021ABCA5E23}"/>
            </c:ext>
          </c:extLst>
        </c:ser>
        <c:ser>
          <c:idx val="2"/>
          <c:order val="2"/>
          <c:tx>
            <c:v>CH4</c:v>
          </c:tx>
          <c:spPr>
            <a:ln w="19050" cap="rnd">
              <a:solidFill>
                <a:srgbClr val="00B050"/>
              </a:solidFill>
              <a:prstDash val="sysDot"/>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inventory!$N$5:$N$505</c:f>
              <c:numCache>
                <c:formatCode>0.00E+00</c:formatCode>
                <c:ptCount val="501"/>
                <c:pt idx="0">
                  <c:v>0</c:v>
                </c:pt>
                <c:pt idx="1">
                  <c:v>2.0289321587320936E-13</c:v>
                </c:pt>
                <c:pt idx="2">
                  <c:v>3.9006646412014021E-13</c:v>
                </c:pt>
                <c:pt idx="3">
                  <c:v>5.6273771243432878E-13</c:v>
                </c:pt>
                <c:pt idx="4">
                  <c:v>7.2203056156544951E-13</c:v>
                </c:pt>
                <c:pt idx="5">
                  <c:v>8.6898155677769043E-13</c:v>
                </c:pt>
                <c:pt idx="6">
                  <c:v>1.0045469328234955E-12</c:v>
                </c:pt>
                <c:pt idx="7">
                  <c:v>1.1296088363233477E-12</c:v>
                </c:pt>
                <c:pt idx="8">
                  <c:v>1.2449810660416625E-12</c:v>
                </c:pt>
                <c:pt idx="9">
                  <c:v>1.351414368411727E-12</c:v>
                </c:pt>
                <c:pt idx="10">
                  <c:v>1.4496013227685544E-12</c:v>
                </c:pt>
                <c:pt idx="11">
                  <c:v>1.5401808480786819E-12</c:v>
                </c:pt>
                <c:pt idx="12">
                  <c:v>1.6237423604929582E-12</c:v>
                </c:pt>
                <c:pt idx="13">
                  <c:v>1.7008296087762141E-12</c:v>
                </c:pt>
                <c:pt idx="14">
                  <c:v>1.7719442125715984E-12</c:v>
                </c:pt>
                <c:pt idx="15">
                  <c:v>1.8375489265236592E-12</c:v>
                </c:pt>
                <c:pt idx="16">
                  <c:v>1.8980706515003657E-12</c:v>
                </c:pt>
                <c:pt idx="17">
                  <c:v>1.9539032125085988E-12</c:v>
                </c:pt>
                <c:pt idx="18">
                  <c:v>2.0054099213794684E-12</c:v>
                </c:pt>
                <c:pt idx="19">
                  <c:v>2.0529259408992845E-12</c:v>
                </c:pt>
                <c:pt idx="20">
                  <c:v>2.0967604657699749E-12</c:v>
                </c:pt>
                <c:pt idx="21">
                  <c:v>2.1371987345908271E-12</c:v>
                </c:pt>
                <c:pt idx="22">
                  <c:v>2.1745038859538543E-12</c:v>
                </c:pt>
                <c:pt idx="23">
                  <c:v>2.2089186707307131E-12</c:v>
                </c:pt>
                <c:pt idx="24">
                  <c:v>2.2406670316933051E-12</c:v>
                </c:pt>
                <c:pt idx="25">
                  <c:v>2.2699555607469224E-12</c:v>
                </c:pt>
                <c:pt idx="26">
                  <c:v>2.2969748432583985E-12</c:v>
                </c:pt>
                <c:pt idx="27">
                  <c:v>2.3219006982270281E-12</c:v>
                </c:pt>
                <c:pt idx="28">
                  <c:v>2.3448953223682602E-12</c:v>
                </c:pt>
                <c:pt idx="29">
                  <c:v>2.3661083455549068E-12</c:v>
                </c:pt>
                <c:pt idx="30">
                  <c:v>2.3856778044838015E-12</c:v>
                </c:pt>
                <c:pt idx="31">
                  <c:v>2.4037310409037174E-12</c:v>
                </c:pt>
                <c:pt idx="32">
                  <c:v>2.4203855302494681E-12</c:v>
                </c:pt>
                <c:pt idx="33">
                  <c:v>2.4357496460742483E-12</c:v>
                </c:pt>
                <c:pt idx="34">
                  <c:v>2.4499233652545054E-12</c:v>
                </c:pt>
                <c:pt idx="35">
                  <c:v>2.4629989185562304E-12</c:v>
                </c:pt>
                <c:pt idx="36">
                  <c:v>2.4750613907960079E-12</c:v>
                </c:pt>
                <c:pt idx="37">
                  <c:v>2.4861892745021761E-12</c:v>
                </c:pt>
                <c:pt idx="38">
                  <c:v>2.4964549806788635E-12</c:v>
                </c:pt>
                <c:pt idx="39">
                  <c:v>2.5059253099965275E-12</c:v>
                </c:pt>
                <c:pt idx="40">
                  <c:v>2.5146618874751111E-12</c:v>
                </c:pt>
                <c:pt idx="41">
                  <c:v>2.5227215634883759E-12</c:v>
                </c:pt>
                <c:pt idx="42">
                  <c:v>2.530156783698811E-12</c:v>
                </c:pt>
                <c:pt idx="43">
                  <c:v>2.5370159303303479E-12</c:v>
                </c:pt>
                <c:pt idx="44">
                  <c:v>2.543343636999599E-12</c:v>
                </c:pt>
                <c:pt idx="45">
                  <c:v>2.549181079154282E-12</c:v>
                </c:pt>
                <c:pt idx="46">
                  <c:v>2.5545662420087583E-12</c:v>
                </c:pt>
                <c:pt idx="47">
                  <c:v>2.5595341677201871E-12</c:v>
                </c:pt>
                <c:pt idx="48">
                  <c:v>2.5641171834137166E-12</c:v>
                </c:pt>
                <c:pt idx="49">
                  <c:v>2.5683451115405037E-12</c:v>
                </c:pt>
                <c:pt idx="50">
                  <c:v>2.5722454639374011E-12</c:v>
                </c:pt>
                <c:pt idx="51">
                  <c:v>2.5758436208510908E-12</c:v>
                </c:pt>
                <c:pt idx="52">
                  <c:v>2.5791629960916033E-12</c:v>
                </c:pt>
                <c:pt idx="53">
                  <c:v>2.5822251893899018E-12</c:v>
                </c:pt>
                <c:pt idx="54">
                  <c:v>2.5850501269509522E-12</c:v>
                </c:pt>
                <c:pt idx="55">
                  <c:v>2.5876561911168776E-12</c:v>
                </c:pt>
                <c:pt idx="56">
                  <c:v>2.5900603399839399E-12</c:v>
                </c:pt>
                <c:pt idx="57">
                  <c:v>2.5922782177517133E-12</c:v>
                </c:pt>
                <c:pt idx="58">
                  <c:v>2.5943242565225128E-12</c:v>
                </c:pt>
                <c:pt idx="59">
                  <c:v>2.5962117702135029E-12</c:v>
                </c:pt>
                <c:pt idx="60">
                  <c:v>2.5979530411925876E-12</c:v>
                </c:pt>
                <c:pt idx="61">
                  <c:v>2.5995594002018365E-12</c:v>
                </c:pt>
                <c:pt idx="62">
                  <c:v>2.601041300088522E-12</c:v>
                </c:pt>
                <c:pt idx="63">
                  <c:v>2.6024083838235496E-12</c:v>
                </c:pt>
                <c:pt idx="64">
                  <c:v>2.6036695472498843E-12</c:v>
                </c:pt>
                <c:pt idx="65">
                  <c:v>2.604832996969291E-12</c:v>
                </c:pt>
                <c:pt idx="66">
                  <c:v>2.6059063037440699E-12</c:v>
                </c:pt>
                <c:pt idx="67">
                  <c:v>2.6068964517612728E-12</c:v>
                </c:pt>
                <c:pt idx="68">
                  <c:v>2.6078098840799805E-12</c:v>
                </c:pt>
                <c:pt idx="69">
                  <c:v>2.6086525445573673E-12</c:v>
                </c:pt>
                <c:pt idx="70">
                  <c:v>2.6094299165263756E-12</c:v>
                </c:pt>
                <c:pt idx="71">
                  <c:v>2.6101470584766828E-12</c:v>
                </c:pt>
                <c:pt idx="72">
                  <c:v>2.6108086369711407E-12</c:v>
                </c:pt>
                <c:pt idx="73">
                  <c:v>2.6114189570118828E-12</c:v>
                </c:pt>
                <c:pt idx="74">
                  <c:v>2.6119819900536934E-12</c:v>
                </c:pt>
                <c:pt idx="75">
                  <c:v>2.6125013998469312E-12</c:v>
                </c:pt>
                <c:pt idx="76">
                  <c:v>2.6129805662781656E-12</c:v>
                </c:pt>
                <c:pt idx="77">
                  <c:v>2.6134226073636647E-12</c:v>
                </c:pt>
                <c:pt idx="78">
                  <c:v>2.6138303995388511E-12</c:v>
                </c:pt>
                <c:pt idx="79">
                  <c:v>2.6142065963757478E-12</c:v>
                </c:pt>
                <c:pt idx="80">
                  <c:v>2.6145536458502171E-12</c:v>
                </c:pt>
                <c:pt idx="81">
                  <c:v>2.6148738062713493E-12</c:v>
                </c:pt>
                <c:pt idx="82">
                  <c:v>2.615169160976658E-12</c:v>
                </c:pt>
                <c:pt idx="83">
                  <c:v>2.6154416318887078E-12</c:v>
                </c:pt>
                <c:pt idx="84">
                  <c:v>2.6156929920213848E-12</c:v>
                </c:pt>
                <c:pt idx="85">
                  <c:v>2.6159248770171963E-12</c:v>
                </c:pt>
                <c:pt idx="86">
                  <c:v>2.61613879579067E-12</c:v>
                </c:pt>
                <c:pt idx="87">
                  <c:v>2.6163361403471144E-12</c:v>
                </c:pt>
                <c:pt idx="88">
                  <c:v>2.6165181948406302E-12</c:v>
                </c:pt>
                <c:pt idx="89">
                  <c:v>2.6166861439303155E-12</c:v>
                </c:pt>
                <c:pt idx="90">
                  <c:v>2.6168410804890431E-12</c:v>
                </c:pt>
                <c:pt idx="91">
                  <c:v>2.6169840127149651E-12</c:v>
                </c:pt>
                <c:pt idx="92">
                  <c:v>2.6171158706920289E-12</c:v>
                </c:pt>
                <c:pt idx="93">
                  <c:v>2.6172375124421883E-12</c:v>
                </c:pt>
                <c:pt idx="94">
                  <c:v>2.6173497295086968E-12</c:v>
                </c:pt>
                <c:pt idx="95">
                  <c:v>2.6174532521068118E-12</c:v>
                </c:pt>
                <c:pt idx="96">
                  <c:v>2.6175487538754284E-12</c:v>
                </c:pt>
                <c:pt idx="97">
                  <c:v>2.6176368562605592E-12</c:v>
                </c:pt>
                <c:pt idx="98">
                  <c:v>2.6177181325591888E-12</c:v>
                </c:pt>
                <c:pt idx="99">
                  <c:v>2.6177931116498131E-12</c:v>
                </c:pt>
                <c:pt idx="100">
                  <c:v>2.6178622814339397E-12</c:v>
                </c:pt>
                <c:pt idx="101">
                  <c:v>2.617926092010946E-12</c:v>
                </c:pt>
                <c:pt idx="102">
                  <c:v>2.6179849586069501E-12</c:v>
                </c:pt>
                <c:pt idx="103">
                  <c:v>2.6180392642767573E-12</c:v>
                </c:pt>
                <c:pt idx="104">
                  <c:v>2.6180893623964617E-12</c:v>
                </c:pt>
                <c:pt idx="105">
                  <c:v>2.618135578962924E-12</c:v>
                </c:pt>
                <c:pt idx="106">
                  <c:v>2.6181782147150873E-12</c:v>
                </c:pt>
                <c:pt idx="107">
                  <c:v>2.6182175470909358E-12</c:v>
                </c:pt>
                <c:pt idx="108">
                  <c:v>2.6182538320328308E-12</c:v>
                </c:pt>
                <c:pt idx="109">
                  <c:v>2.6182873056529699E-12</c:v>
                </c:pt>
                <c:pt idx="110">
                  <c:v>2.618318185769809E-12</c:v>
                </c:pt>
                <c:pt idx="111">
                  <c:v>2.6183466733254433E-12</c:v>
                </c:pt>
                <c:pt idx="112">
                  <c:v>2.6183729536931712E-12</c:v>
                </c:pt>
                <c:pt idx="113">
                  <c:v>2.6183971978837499E-12</c:v>
                </c:pt>
                <c:pt idx="114">
                  <c:v>2.6184195636581904E-12</c:v>
                </c:pt>
                <c:pt idx="115">
                  <c:v>2.6184401965543351E-12</c:v>
                </c:pt>
                <c:pt idx="116">
                  <c:v>2.6184592308338973E-12</c:v>
                </c:pt>
                <c:pt idx="117">
                  <c:v>2.6184767903561235E-12</c:v>
                </c:pt>
                <c:pt idx="118">
                  <c:v>2.6184929893837675E-12</c:v>
                </c:pt>
                <c:pt idx="119">
                  <c:v>2.6185079333266173E-12</c:v>
                </c:pt>
                <c:pt idx="120">
                  <c:v>2.6185217194274129E-12</c:v>
                </c:pt>
                <c:pt idx="121">
                  <c:v>2.6185344373946228E-12</c:v>
                </c:pt>
                <c:pt idx="122">
                  <c:v>2.6185461699861911E-12</c:v>
                </c:pt>
                <c:pt idx="123">
                  <c:v>2.618556993548057E-12</c:v>
                </c:pt>
                <c:pt idx="124">
                  <c:v>2.6185669785109516E-12</c:v>
                </c:pt>
                <c:pt idx="125">
                  <c:v>2.6185761898487016E-12</c:v>
                </c:pt>
                <c:pt idx="126">
                  <c:v>2.6185846875010253E-12</c:v>
                </c:pt>
                <c:pt idx="127">
                  <c:v>2.6185925267635708E-12</c:v>
                </c:pt>
                <c:pt idx="128">
                  <c:v>2.6185997586477331E-12</c:v>
                </c:pt>
                <c:pt idx="129">
                  <c:v>2.6186064302125944E-12</c:v>
                </c:pt>
                <c:pt idx="130">
                  <c:v>2.6186125848711451E-12</c:v>
                </c:pt>
                <c:pt idx="131">
                  <c:v>2.61861826267278E-12</c:v>
                </c:pt>
                <c:pt idx="132">
                  <c:v>2.6186235005639057E-12</c:v>
                </c:pt>
                <c:pt idx="133">
                  <c:v>2.6186283326283577E-12</c:v>
                </c:pt>
                <c:pt idx="134">
                  <c:v>2.6186327903091891E-12</c:v>
                </c:pt>
                <c:pt idx="135">
                  <c:v>2.6186369026132761E-12</c:v>
                </c:pt>
                <c:pt idx="136">
                  <c:v>2.6186406963000706E-12</c:v>
                </c:pt>
                <c:pt idx="137">
                  <c:v>2.6186441960557284E-12</c:v>
                </c:pt>
                <c:pt idx="138">
                  <c:v>2.6186474246537458E-12</c:v>
                </c:pt>
                <c:pt idx="139">
                  <c:v>2.6186504031031513E-12</c:v>
                </c:pt>
                <c:pt idx="140">
                  <c:v>2.6186531507852143E-12</c:v>
                </c:pt>
                <c:pt idx="141">
                  <c:v>2.6186556855795625E-12</c:v>
                </c:pt>
                <c:pt idx="142">
                  <c:v>2.6186580239805275E-12</c:v>
                </c:pt>
                <c:pt idx="143">
                  <c:v>2.6186601812044764E-12</c:v>
                </c:pt>
                <c:pt idx="144">
                  <c:v>2.6186621712888268E-12</c:v>
                </c:pt>
                <c:pt idx="145">
                  <c:v>2.6186640071833911E-12</c:v>
                </c:pt>
                <c:pt idx="146">
                  <c:v>2.6186657008346427E-12</c:v>
                </c:pt>
                <c:pt idx="147">
                  <c:v>2.6186672632634544E-12</c:v>
                </c:pt>
                <c:pt idx="148">
                  <c:v>2.6186687046368121E-12</c:v>
                </c:pt>
                <c:pt idx="149">
                  <c:v>2.6186700343339741E-12</c:v>
                </c:pt>
                <c:pt idx="150">
                  <c:v>2.6186712610075025E-12</c:v>
                </c:pt>
                <c:pt idx="151">
                  <c:v>2.6186723926395675E-12</c:v>
                </c:pt>
                <c:pt idx="152">
                  <c:v>2.6186734365938884E-12</c:v>
                </c:pt>
                <c:pt idx="153">
                  <c:v>2.6186743996636512E-12</c:v>
                </c:pt>
                <c:pt idx="154">
                  <c:v>2.618675288115712E-12</c:v>
                </c:pt>
                <c:pt idx="155">
                  <c:v>2.6186761077313774E-12</c:v>
                </c:pt>
                <c:pt idx="156">
                  <c:v>2.618676863844024E-12</c:v>
                </c:pt>
                <c:pt idx="157">
                  <c:v>2.6186775613738034E-12</c:v>
                </c:pt>
                <c:pt idx="158">
                  <c:v>2.6186782048596587E-12</c:v>
                </c:pt>
                <c:pt idx="159">
                  <c:v>2.6186787984888602E-12</c:v>
                </c:pt>
                <c:pt idx="160">
                  <c:v>2.6186793461242524E-12</c:v>
                </c:pt>
                <c:pt idx="161">
                  <c:v>2.6186798513293909E-12</c:v>
                </c:pt>
                <c:pt idx="162">
                  <c:v>2.6186803173917301E-12</c:v>
                </c:pt>
                <c:pt idx="163">
                  <c:v>2.6186807473440159E-12</c:v>
                </c:pt>
                <c:pt idx="164">
                  <c:v>2.6186811439840198E-12</c:v>
                </c:pt>
                <c:pt idx="165">
                  <c:v>2.6186815098927449E-12</c:v>
                </c:pt>
                <c:pt idx="166">
                  <c:v>2.61868184745122E-12</c:v>
                </c:pt>
                <c:pt idx="167">
                  <c:v>2.6186821588559955E-12</c:v>
                </c:pt>
                <c:pt idx="168">
                  <c:v>2.618682446133434E-12</c:v>
                </c:pt>
                <c:pt idx="169">
                  <c:v>2.6186827111528979E-12</c:v>
                </c:pt>
                <c:pt idx="170">
                  <c:v>2.6186829556389132E-12</c:v>
                </c:pt>
                <c:pt idx="171">
                  <c:v>2.6186831811823916E-12</c:v>
                </c:pt>
                <c:pt idx="172">
                  <c:v>2.6186833892509821E-12</c:v>
                </c:pt>
                <c:pt idx="173">
                  <c:v>2.6186835811986221E-12</c:v>
                </c:pt>
                <c:pt idx="174">
                  <c:v>2.6186837582743471E-12</c:v>
                </c:pt>
                <c:pt idx="175">
                  <c:v>2.6186839216304181E-12</c:v>
                </c:pt>
                <c:pt idx="176">
                  <c:v>2.6186840723298208E-12</c:v>
                </c:pt>
                <c:pt idx="177">
                  <c:v>2.6186842113531814E-12</c:v>
                </c:pt>
                <c:pt idx="178">
                  <c:v>2.6186843396051484E-12</c:v>
                </c:pt>
                <c:pt idx="179">
                  <c:v>2.6186844579202786E-12</c:v>
                </c:pt>
                <c:pt idx="180">
                  <c:v>2.6186845670684682E-12</c:v>
                </c:pt>
                <c:pt idx="181">
                  <c:v>2.6186846677599629E-12</c:v>
                </c:pt>
                <c:pt idx="182">
                  <c:v>2.6186847606499793E-12</c:v>
                </c:pt>
                <c:pt idx="183">
                  <c:v>2.6186848463429681E-12</c:v>
                </c:pt>
                <c:pt idx="184">
                  <c:v>2.6186849253965482E-12</c:v>
                </c:pt>
                <c:pt idx="185">
                  <c:v>2.6186849983251345E-12</c:v>
                </c:pt>
                <c:pt idx="186">
                  <c:v>2.6186850656032852E-12</c:v>
                </c:pt>
                <c:pt idx="187">
                  <c:v>2.6186851276687908E-12</c:v>
                </c:pt>
                <c:pt idx="188">
                  <c:v>2.618685184925522E-12</c:v>
                </c:pt>
                <c:pt idx="189">
                  <c:v>2.6186852377460577E-12</c:v>
                </c:pt>
                <c:pt idx="190">
                  <c:v>2.61868528647411E-12</c:v>
                </c:pt>
                <c:pt idx="191">
                  <c:v>2.6186853314267605E-12</c:v>
                </c:pt>
                <c:pt idx="192">
                  <c:v>2.6186853728965235E-12</c:v>
                </c:pt>
                <c:pt idx="193">
                  <c:v>2.61868541115325E-12</c:v>
                </c:pt>
                <c:pt idx="194">
                  <c:v>2.6186854464458826E-12</c:v>
                </c:pt>
                <c:pt idx="195">
                  <c:v>2.6186854790040766E-12</c:v>
                </c:pt>
                <c:pt idx="196">
                  <c:v>2.6186855090396937E-12</c:v>
                </c:pt>
                <c:pt idx="197">
                  <c:v>2.6186855367481807E-12</c:v>
                </c:pt>
                <c:pt idx="198">
                  <c:v>2.6186855623098412E-12</c:v>
                </c:pt>
                <c:pt idx="199">
                  <c:v>2.6186855858910092E-12</c:v>
                </c:pt>
                <c:pt idx="200">
                  <c:v>2.6186856076451315E-12</c:v>
                </c:pt>
                <c:pt idx="201">
                  <c:v>2.6186856277137658E-12</c:v>
                </c:pt>
                <c:pt idx="202">
                  <c:v>2.6186856462275018E-12</c:v>
                </c:pt>
                <c:pt idx="203">
                  <c:v>2.6186856633068116E-12</c:v>
                </c:pt>
                <c:pt idx="204">
                  <c:v>2.6186856790628332E-12</c:v>
                </c:pt>
                <c:pt idx="205">
                  <c:v>2.6186856935980938E-12</c:v>
                </c:pt>
                <c:pt idx="206">
                  <c:v>2.6186857070071766E-12</c:v>
                </c:pt>
                <c:pt idx="207">
                  <c:v>2.6186857193773367E-12</c:v>
                </c:pt>
                <c:pt idx="208">
                  <c:v>2.6186857307890691E-12</c:v>
                </c:pt>
                <c:pt idx="209">
                  <c:v>2.6186857413166315E-12</c:v>
                </c:pt>
                <c:pt idx="210">
                  <c:v>2.6186857510285288E-12</c:v>
                </c:pt>
                <c:pt idx="211">
                  <c:v>2.6186857599879579E-12</c:v>
                </c:pt>
                <c:pt idx="212">
                  <c:v>2.6186857682532193E-12</c:v>
                </c:pt>
                <c:pt idx="213">
                  <c:v>2.6186857758780963E-12</c:v>
                </c:pt>
                <c:pt idx="214">
                  <c:v>2.6186857829122051E-12</c:v>
                </c:pt>
                <c:pt idx="215">
                  <c:v>2.6186857894013183E-12</c:v>
                </c:pt>
                <c:pt idx="216">
                  <c:v>2.6186857953876611E-12</c:v>
                </c:pt>
                <c:pt idx="217">
                  <c:v>2.6186858009101879E-12</c:v>
                </c:pt>
                <c:pt idx="218">
                  <c:v>2.6186858060048349E-12</c:v>
                </c:pt>
                <c:pt idx="219">
                  <c:v>2.6186858107047535E-12</c:v>
                </c:pt>
                <c:pt idx="220">
                  <c:v>2.618685815040527E-12</c:v>
                </c:pt>
                <c:pt idx="221">
                  <c:v>2.6186858190403689E-12</c:v>
                </c:pt>
                <c:pt idx="222">
                  <c:v>2.6186858227303073E-12</c:v>
                </c:pt>
                <c:pt idx="223">
                  <c:v>2.6186858261343526E-12</c:v>
                </c:pt>
                <c:pt idx="224">
                  <c:v>2.6186858292746558E-12</c:v>
                </c:pt>
                <c:pt idx="225">
                  <c:v>2.6186858321716515E-12</c:v>
                </c:pt>
                <c:pt idx="226">
                  <c:v>2.6186858348441909E-12</c:v>
                </c:pt>
                <c:pt idx="227">
                  <c:v>2.6186858373096645E-12</c:v>
                </c:pt>
                <c:pt idx="228">
                  <c:v>2.6186858395841155E-12</c:v>
                </c:pt>
                <c:pt idx="229">
                  <c:v>2.6186858416823444E-12</c:v>
                </c:pt>
                <c:pt idx="230">
                  <c:v>2.6186858436180044E-12</c:v>
                </c:pt>
                <c:pt idx="231">
                  <c:v>2.6186858454036914E-12</c:v>
                </c:pt>
                <c:pt idx="232">
                  <c:v>2.6186858470510252E-12</c:v>
                </c:pt>
                <c:pt idx="233">
                  <c:v>2.6186858485707253E-12</c:v>
                </c:pt>
                <c:pt idx="234">
                  <c:v>2.6186858499726805E-12</c:v>
                </c:pt>
                <c:pt idx="235">
                  <c:v>2.6186858512660133E-12</c:v>
                </c:pt>
                <c:pt idx="236">
                  <c:v>2.6186858524591402E-12</c:v>
                </c:pt>
                <c:pt idx="237">
                  <c:v>2.6186858535598247E-12</c:v>
                </c:pt>
                <c:pt idx="238">
                  <c:v>2.6186858545752293E-12</c:v>
                </c:pt>
                <c:pt idx="239">
                  <c:v>2.6186858555119613E-12</c:v>
                </c:pt>
                <c:pt idx="240">
                  <c:v>2.6186858563761162E-12</c:v>
                </c:pt>
                <c:pt idx="241">
                  <c:v>2.6186858571733172E-12</c:v>
                </c:pt>
                <c:pt idx="242">
                  <c:v>2.6186858579087518E-12</c:v>
                </c:pt>
                <c:pt idx="243">
                  <c:v>2.6186858585872059E-12</c:v>
                </c:pt>
                <c:pt idx="244">
                  <c:v>2.6186858592130941E-12</c:v>
                </c:pt>
                <c:pt idx="245">
                  <c:v>2.6186858597904888E-12</c:v>
                </c:pt>
                <c:pt idx="246">
                  <c:v>2.6186858603231475E-12</c:v>
                </c:pt>
                <c:pt idx="247">
                  <c:v>2.6186858608145364E-12</c:v>
                </c:pt>
                <c:pt idx="248">
                  <c:v>2.6186858612678531E-12</c:v>
                </c:pt>
                <c:pt idx="249">
                  <c:v>2.6186858616860471E-12</c:v>
                </c:pt>
                <c:pt idx="250">
                  <c:v>2.61868586207184E-12</c:v>
                </c:pt>
                <c:pt idx="251">
                  <c:v>2.6186858624277421E-12</c:v>
                </c:pt>
                <c:pt idx="252">
                  <c:v>2.618685862756069E-12</c:v>
                </c:pt>
                <c:pt idx="253">
                  <c:v>2.6186858630589577E-12</c:v>
                </c:pt>
                <c:pt idx="254">
                  <c:v>2.6186858633383787E-12</c:v>
                </c:pt>
                <c:pt idx="255">
                  <c:v>2.6186858635961505E-12</c:v>
                </c:pt>
                <c:pt idx="256">
                  <c:v>2.6186858638339504E-12</c:v>
                </c:pt>
                <c:pt idx="257">
                  <c:v>2.6186858640533257E-12</c:v>
                </c:pt>
                <c:pt idx="258">
                  <c:v>2.6186858642557042E-12</c:v>
                </c:pt>
                <c:pt idx="259">
                  <c:v>2.6186858644424027E-12</c:v>
                </c:pt>
                <c:pt idx="260">
                  <c:v>2.618685864614636E-12</c:v>
                </c:pt>
                <c:pt idx="261">
                  <c:v>2.6186858647735246E-12</c:v>
                </c:pt>
                <c:pt idx="262">
                  <c:v>2.6186858649201027E-12</c:v>
                </c:pt>
                <c:pt idx="263">
                  <c:v>2.6186858650553241E-12</c:v>
                </c:pt>
                <c:pt idx="264">
                  <c:v>2.6186858651800689E-12</c:v>
                </c:pt>
                <c:pt idx="265">
                  <c:v>2.6186858652951484E-12</c:v>
                </c:pt>
                <c:pt idx="266">
                  <c:v>2.6186858654013114E-12</c:v>
                </c:pt>
                <c:pt idx="267">
                  <c:v>2.6186858654992491E-12</c:v>
                </c:pt>
                <c:pt idx="268">
                  <c:v>2.6186858655895988E-12</c:v>
                </c:pt>
                <c:pt idx="269">
                  <c:v>2.6186858656729482E-12</c:v>
                </c:pt>
                <c:pt idx="270">
                  <c:v>2.6186858657498396E-12</c:v>
                </c:pt>
                <c:pt idx="271">
                  <c:v>2.6186858658207736E-12</c:v>
                </c:pt>
                <c:pt idx="272">
                  <c:v>2.6186858658862117E-12</c:v>
                </c:pt>
                <c:pt idx="273">
                  <c:v>2.6186858659465798E-12</c:v>
                </c:pt>
                <c:pt idx="274">
                  <c:v>2.6186858660022707E-12</c:v>
                </c:pt>
                <c:pt idx="275">
                  <c:v>2.6186858660536467E-12</c:v>
                </c:pt>
                <c:pt idx="276">
                  <c:v>2.618685866101042E-12</c:v>
                </c:pt>
                <c:pt idx="277">
                  <c:v>2.6186858661447654E-12</c:v>
                </c:pt>
                <c:pt idx="278">
                  <c:v>2.618685866185101E-12</c:v>
                </c:pt>
                <c:pt idx="279">
                  <c:v>2.6186858662223116E-12</c:v>
                </c:pt>
                <c:pt idx="280">
                  <c:v>2.6186858662566392E-12</c:v>
                </c:pt>
                <c:pt idx="281">
                  <c:v>2.6186858662883071E-12</c:v>
                </c:pt>
                <c:pt idx="282">
                  <c:v>2.6186858663175214E-12</c:v>
                </c:pt>
                <c:pt idx="283">
                  <c:v>2.6186858663444722E-12</c:v>
                </c:pt>
                <c:pt idx="284">
                  <c:v>2.6186858663693349E-12</c:v>
                </c:pt>
                <c:pt idx="285">
                  <c:v>2.618685866392271E-12</c:v>
                </c:pt>
                <c:pt idx="286">
                  <c:v>2.6186858664134303E-12</c:v>
                </c:pt>
                <c:pt idx="287">
                  <c:v>2.6186858664329502E-12</c:v>
                </c:pt>
                <c:pt idx="288">
                  <c:v>2.6186858664509576E-12</c:v>
                </c:pt>
                <c:pt idx="289">
                  <c:v>2.6186858664675698E-12</c:v>
                </c:pt>
                <c:pt idx="290">
                  <c:v>2.6186858664828949E-12</c:v>
                </c:pt>
                <c:pt idx="291">
                  <c:v>2.6186858664970325E-12</c:v>
                </c:pt>
                <c:pt idx="292">
                  <c:v>2.6186858665100747E-12</c:v>
                </c:pt>
                <c:pt idx="293">
                  <c:v>2.6186858665221064E-12</c:v>
                </c:pt>
                <c:pt idx="294">
                  <c:v>2.6186858665332059E-12</c:v>
                </c:pt>
                <c:pt idx="295">
                  <c:v>2.6186858665434455E-12</c:v>
                </c:pt>
                <c:pt idx="296">
                  <c:v>2.6186858665528918E-12</c:v>
                </c:pt>
                <c:pt idx="297">
                  <c:v>2.6186858665616063E-12</c:v>
                </c:pt>
                <c:pt idx="298">
                  <c:v>2.6186858665696455E-12</c:v>
                </c:pt>
                <c:pt idx="299">
                  <c:v>2.6186858665770618E-12</c:v>
                </c:pt>
                <c:pt idx="300">
                  <c:v>2.6186858665839034E-12</c:v>
                </c:pt>
                <c:pt idx="301">
                  <c:v>2.6186858665902151E-12</c:v>
                </c:pt>
                <c:pt idx="302">
                  <c:v>2.6186858665960377E-12</c:v>
                </c:pt>
                <c:pt idx="303">
                  <c:v>2.6186858666014091E-12</c:v>
                </c:pt>
                <c:pt idx="304">
                  <c:v>2.6186858666063645E-12</c:v>
                </c:pt>
                <c:pt idx="305">
                  <c:v>2.6186858666109358E-12</c:v>
                </c:pt>
                <c:pt idx="306">
                  <c:v>2.6186858666151529E-12</c:v>
                </c:pt>
                <c:pt idx="307">
                  <c:v>2.6186858666190433E-12</c:v>
                </c:pt>
                <c:pt idx="308">
                  <c:v>2.6186858666226323E-12</c:v>
                </c:pt>
                <c:pt idx="309">
                  <c:v>2.6186858666259434E-12</c:v>
                </c:pt>
                <c:pt idx="310">
                  <c:v>2.6186858666289977E-12</c:v>
                </c:pt>
                <c:pt idx="311">
                  <c:v>2.6186858666318153E-12</c:v>
                </c:pt>
                <c:pt idx="312">
                  <c:v>2.6186858666344148E-12</c:v>
                </c:pt>
                <c:pt idx="313">
                  <c:v>2.6186858666368127E-12</c:v>
                </c:pt>
                <c:pt idx="314">
                  <c:v>2.6186858666390248E-12</c:v>
                </c:pt>
                <c:pt idx="315">
                  <c:v>2.6186858666410657E-12</c:v>
                </c:pt>
                <c:pt idx="316">
                  <c:v>2.6186858666429483E-12</c:v>
                </c:pt>
                <c:pt idx="317">
                  <c:v>2.618685866644685E-12</c:v>
                </c:pt>
                <c:pt idx="318">
                  <c:v>2.6186858666462873E-12</c:v>
                </c:pt>
                <c:pt idx="319">
                  <c:v>2.6186858666477656E-12</c:v>
                </c:pt>
                <c:pt idx="320">
                  <c:v>2.6186858666491291E-12</c:v>
                </c:pt>
                <c:pt idx="321">
                  <c:v>2.6186858666503873E-12</c:v>
                </c:pt>
                <c:pt idx="322">
                  <c:v>2.6186858666515477E-12</c:v>
                </c:pt>
                <c:pt idx="323">
                  <c:v>2.6186858666526184E-12</c:v>
                </c:pt>
                <c:pt idx="324">
                  <c:v>2.6186858666536059E-12</c:v>
                </c:pt>
                <c:pt idx="325">
                  <c:v>2.6186858666545171E-12</c:v>
                </c:pt>
                <c:pt idx="326">
                  <c:v>2.6186858666553576E-12</c:v>
                </c:pt>
                <c:pt idx="327">
                  <c:v>2.6186858666561331E-12</c:v>
                </c:pt>
                <c:pt idx="328">
                  <c:v>2.6186858666568484E-12</c:v>
                </c:pt>
                <c:pt idx="329">
                  <c:v>2.6186858666575084E-12</c:v>
                </c:pt>
                <c:pt idx="330">
                  <c:v>2.618685866658117E-12</c:v>
                </c:pt>
                <c:pt idx="331">
                  <c:v>2.6186858666586785E-12</c:v>
                </c:pt>
                <c:pt idx="332">
                  <c:v>2.6186858666591967E-12</c:v>
                </c:pt>
                <c:pt idx="333">
                  <c:v>2.6186858666596745E-12</c:v>
                </c:pt>
                <c:pt idx="334">
                  <c:v>2.6186858666601155E-12</c:v>
                </c:pt>
                <c:pt idx="335">
                  <c:v>2.6186858666605222E-12</c:v>
                </c:pt>
                <c:pt idx="336">
                  <c:v>2.6186858666608975E-12</c:v>
                </c:pt>
                <c:pt idx="337">
                  <c:v>2.6186858666612436E-12</c:v>
                </c:pt>
                <c:pt idx="338">
                  <c:v>2.6186858666615631E-12</c:v>
                </c:pt>
                <c:pt idx="339">
                  <c:v>2.6186858666618575E-12</c:v>
                </c:pt>
                <c:pt idx="340">
                  <c:v>2.6186858666621294E-12</c:v>
                </c:pt>
                <c:pt idx="341">
                  <c:v>2.6186858666623802E-12</c:v>
                </c:pt>
                <c:pt idx="342">
                  <c:v>2.6186858666626116E-12</c:v>
                </c:pt>
                <c:pt idx="343">
                  <c:v>2.6186858666628249E-12</c:v>
                </c:pt>
                <c:pt idx="344">
                  <c:v>2.6186858666630216E-12</c:v>
                </c:pt>
                <c:pt idx="345">
                  <c:v>2.6186858666632033E-12</c:v>
                </c:pt>
                <c:pt idx="346">
                  <c:v>2.6186858666633709E-12</c:v>
                </c:pt>
                <c:pt idx="347">
                  <c:v>2.6186858666635256E-12</c:v>
                </c:pt>
                <c:pt idx="348">
                  <c:v>2.6186858666636682E-12</c:v>
                </c:pt>
                <c:pt idx="349">
                  <c:v>2.6186858666637999E-12</c:v>
                </c:pt>
                <c:pt idx="350">
                  <c:v>2.618685866663921E-12</c:v>
                </c:pt>
                <c:pt idx="351">
                  <c:v>2.6186858666640329E-12</c:v>
                </c:pt>
                <c:pt idx="352">
                  <c:v>2.6186858666641363E-12</c:v>
                </c:pt>
                <c:pt idx="353">
                  <c:v>2.6186858666642316E-12</c:v>
                </c:pt>
                <c:pt idx="354">
                  <c:v>2.6186858666643197E-12</c:v>
                </c:pt>
                <c:pt idx="355">
                  <c:v>2.6186858666644009E-12</c:v>
                </c:pt>
                <c:pt idx="356">
                  <c:v>2.6186858666644756E-12</c:v>
                </c:pt>
                <c:pt idx="357">
                  <c:v>2.6186858666645447E-12</c:v>
                </c:pt>
                <c:pt idx="358">
                  <c:v>2.6186858666646085E-12</c:v>
                </c:pt>
                <c:pt idx="359">
                  <c:v>2.618685866664667E-12</c:v>
                </c:pt>
                <c:pt idx="360">
                  <c:v>2.6186858666647212E-12</c:v>
                </c:pt>
                <c:pt idx="361">
                  <c:v>2.6186858666647712E-12</c:v>
                </c:pt>
                <c:pt idx="362">
                  <c:v>2.6186858666648173E-12</c:v>
                </c:pt>
                <c:pt idx="363">
                  <c:v>2.6186858666648597E-12</c:v>
                </c:pt>
                <c:pt idx="364">
                  <c:v>2.6186858666648989E-12</c:v>
                </c:pt>
                <c:pt idx="365">
                  <c:v>2.6186858666649352E-12</c:v>
                </c:pt>
                <c:pt idx="366">
                  <c:v>2.6186858666649687E-12</c:v>
                </c:pt>
                <c:pt idx="367">
                  <c:v>2.6186858666649994E-12</c:v>
                </c:pt>
                <c:pt idx="368">
                  <c:v>2.6186858666650277E-12</c:v>
                </c:pt>
                <c:pt idx="369">
                  <c:v>2.618685866665054E-12</c:v>
                </c:pt>
                <c:pt idx="370">
                  <c:v>2.6186858666650782E-12</c:v>
                </c:pt>
                <c:pt idx="371">
                  <c:v>2.6186858666651004E-12</c:v>
                </c:pt>
                <c:pt idx="372">
                  <c:v>2.618685866665121E-12</c:v>
                </c:pt>
                <c:pt idx="373">
                  <c:v>2.61868586666514E-12</c:v>
                </c:pt>
                <c:pt idx="374">
                  <c:v>2.6186858666651574E-12</c:v>
                </c:pt>
                <c:pt idx="375">
                  <c:v>2.6186858666651735E-12</c:v>
                </c:pt>
                <c:pt idx="376">
                  <c:v>2.6186858666651885E-12</c:v>
                </c:pt>
                <c:pt idx="377">
                  <c:v>2.6186858666652022E-12</c:v>
                </c:pt>
                <c:pt idx="378">
                  <c:v>2.6186858666652147E-12</c:v>
                </c:pt>
                <c:pt idx="379">
                  <c:v>2.6186858666652264E-12</c:v>
                </c:pt>
                <c:pt idx="380">
                  <c:v>2.6186858666652373E-12</c:v>
                </c:pt>
                <c:pt idx="381">
                  <c:v>2.6186858666652474E-12</c:v>
                </c:pt>
                <c:pt idx="382">
                  <c:v>2.6186858666652567E-12</c:v>
                </c:pt>
                <c:pt idx="383">
                  <c:v>2.6186858666652652E-12</c:v>
                </c:pt>
                <c:pt idx="384">
                  <c:v>2.6186858666652729E-12</c:v>
                </c:pt>
                <c:pt idx="385">
                  <c:v>2.6186858666652801E-12</c:v>
                </c:pt>
                <c:pt idx="386">
                  <c:v>2.6186858666652866E-12</c:v>
                </c:pt>
                <c:pt idx="387">
                  <c:v>2.6186858666652927E-12</c:v>
                </c:pt>
                <c:pt idx="388">
                  <c:v>2.6186858666652983E-12</c:v>
                </c:pt>
                <c:pt idx="389">
                  <c:v>2.6186858666653036E-12</c:v>
                </c:pt>
                <c:pt idx="390">
                  <c:v>2.6186858666653084E-12</c:v>
                </c:pt>
                <c:pt idx="391">
                  <c:v>2.6186858666653129E-12</c:v>
                </c:pt>
                <c:pt idx="392">
                  <c:v>2.6186858666653169E-12</c:v>
                </c:pt>
                <c:pt idx="393">
                  <c:v>2.6186858666653205E-12</c:v>
                </c:pt>
                <c:pt idx="394">
                  <c:v>2.6186858666653242E-12</c:v>
                </c:pt>
                <c:pt idx="395">
                  <c:v>2.6186858666653274E-12</c:v>
                </c:pt>
                <c:pt idx="396">
                  <c:v>2.6186858666653302E-12</c:v>
                </c:pt>
                <c:pt idx="397">
                  <c:v>2.6186858666653331E-12</c:v>
                </c:pt>
                <c:pt idx="398">
                  <c:v>2.6186858666653355E-12</c:v>
                </c:pt>
                <c:pt idx="399">
                  <c:v>2.6186858666653379E-12</c:v>
                </c:pt>
                <c:pt idx="400">
                  <c:v>2.6186858666653399E-12</c:v>
                </c:pt>
                <c:pt idx="401">
                  <c:v>2.6186858666653419E-12</c:v>
                </c:pt>
                <c:pt idx="402">
                  <c:v>2.618685866665344E-12</c:v>
                </c:pt>
                <c:pt idx="403">
                  <c:v>2.6186858666653456E-12</c:v>
                </c:pt>
                <c:pt idx="404">
                  <c:v>2.6186858666653472E-12</c:v>
                </c:pt>
                <c:pt idx="405">
                  <c:v>2.6186858666653488E-12</c:v>
                </c:pt>
                <c:pt idx="406">
                  <c:v>2.61868586666535E-12</c:v>
                </c:pt>
                <c:pt idx="407">
                  <c:v>2.6186858666653512E-12</c:v>
                </c:pt>
                <c:pt idx="408">
                  <c:v>2.6186858666653524E-12</c:v>
                </c:pt>
                <c:pt idx="409">
                  <c:v>2.6186858666653537E-12</c:v>
                </c:pt>
                <c:pt idx="410">
                  <c:v>2.6186858666653545E-12</c:v>
                </c:pt>
                <c:pt idx="411">
                  <c:v>2.6186858666653553E-12</c:v>
                </c:pt>
                <c:pt idx="412">
                  <c:v>2.6186858666653561E-12</c:v>
                </c:pt>
                <c:pt idx="413">
                  <c:v>2.6186858666653569E-12</c:v>
                </c:pt>
                <c:pt idx="414">
                  <c:v>2.6186858666653577E-12</c:v>
                </c:pt>
                <c:pt idx="415">
                  <c:v>2.6186858666653585E-12</c:v>
                </c:pt>
                <c:pt idx="416">
                  <c:v>2.6186858666653589E-12</c:v>
                </c:pt>
                <c:pt idx="417">
                  <c:v>2.6186858666653593E-12</c:v>
                </c:pt>
                <c:pt idx="418">
                  <c:v>2.6186858666653597E-12</c:v>
                </c:pt>
                <c:pt idx="419">
                  <c:v>2.6186858666653601E-12</c:v>
                </c:pt>
                <c:pt idx="420">
                  <c:v>2.6186858666653605E-12</c:v>
                </c:pt>
                <c:pt idx="421">
                  <c:v>2.6186858666653609E-12</c:v>
                </c:pt>
                <c:pt idx="422">
                  <c:v>2.6186858666653613E-12</c:v>
                </c:pt>
                <c:pt idx="423">
                  <c:v>2.6186858666653617E-12</c:v>
                </c:pt>
                <c:pt idx="424">
                  <c:v>2.6186858666653621E-12</c:v>
                </c:pt>
                <c:pt idx="425">
                  <c:v>2.6186858666653625E-12</c:v>
                </c:pt>
                <c:pt idx="426">
                  <c:v>2.6186858666653629E-12</c:v>
                </c:pt>
                <c:pt idx="427">
                  <c:v>2.6186858666653634E-12</c:v>
                </c:pt>
                <c:pt idx="428">
                  <c:v>2.6186858666653638E-12</c:v>
                </c:pt>
                <c:pt idx="429">
                  <c:v>2.6186858666653642E-12</c:v>
                </c:pt>
                <c:pt idx="430">
                  <c:v>2.6186858666653642E-12</c:v>
                </c:pt>
                <c:pt idx="431">
                  <c:v>2.6186858666653642E-12</c:v>
                </c:pt>
                <c:pt idx="432">
                  <c:v>2.6186858666653642E-12</c:v>
                </c:pt>
                <c:pt idx="433">
                  <c:v>2.6186858666653642E-12</c:v>
                </c:pt>
                <c:pt idx="434">
                  <c:v>2.6186858666653642E-12</c:v>
                </c:pt>
                <c:pt idx="435">
                  <c:v>2.6186858666653642E-12</c:v>
                </c:pt>
                <c:pt idx="436">
                  <c:v>2.6186858666653642E-12</c:v>
                </c:pt>
                <c:pt idx="437">
                  <c:v>2.6186858666653642E-12</c:v>
                </c:pt>
                <c:pt idx="438">
                  <c:v>2.6186858666653642E-12</c:v>
                </c:pt>
                <c:pt idx="439">
                  <c:v>2.6186858666653642E-12</c:v>
                </c:pt>
                <c:pt idx="440">
                  <c:v>2.6186858666653642E-12</c:v>
                </c:pt>
                <c:pt idx="441">
                  <c:v>2.6186858666653642E-12</c:v>
                </c:pt>
                <c:pt idx="442">
                  <c:v>2.6186858666653642E-12</c:v>
                </c:pt>
                <c:pt idx="443">
                  <c:v>2.6186858666653642E-12</c:v>
                </c:pt>
                <c:pt idx="444">
                  <c:v>2.6186858666653642E-12</c:v>
                </c:pt>
                <c:pt idx="445">
                  <c:v>2.6186858666653642E-12</c:v>
                </c:pt>
                <c:pt idx="446">
                  <c:v>2.6186858666653642E-12</c:v>
                </c:pt>
                <c:pt idx="447">
                  <c:v>2.6186858666653642E-12</c:v>
                </c:pt>
                <c:pt idx="448">
                  <c:v>2.6186858666653642E-12</c:v>
                </c:pt>
                <c:pt idx="449">
                  <c:v>2.6186858666653642E-12</c:v>
                </c:pt>
                <c:pt idx="450">
                  <c:v>2.6186858666653642E-12</c:v>
                </c:pt>
                <c:pt idx="451">
                  <c:v>2.6186858666653642E-12</c:v>
                </c:pt>
                <c:pt idx="452">
                  <c:v>2.6186858666653642E-12</c:v>
                </c:pt>
                <c:pt idx="453">
                  <c:v>2.6186858666653642E-12</c:v>
                </c:pt>
                <c:pt idx="454">
                  <c:v>2.6186858666653642E-12</c:v>
                </c:pt>
                <c:pt idx="455">
                  <c:v>2.6186858666653642E-12</c:v>
                </c:pt>
                <c:pt idx="456">
                  <c:v>2.6186858666653642E-12</c:v>
                </c:pt>
                <c:pt idx="457">
                  <c:v>2.6186858666653642E-12</c:v>
                </c:pt>
                <c:pt idx="458">
                  <c:v>2.6186858666653642E-12</c:v>
                </c:pt>
                <c:pt idx="459">
                  <c:v>2.6186858666653642E-12</c:v>
                </c:pt>
                <c:pt idx="460">
                  <c:v>2.6186858666653642E-12</c:v>
                </c:pt>
                <c:pt idx="461">
                  <c:v>2.6186858666653642E-12</c:v>
                </c:pt>
                <c:pt idx="462">
                  <c:v>2.6186858666653642E-12</c:v>
                </c:pt>
                <c:pt idx="463">
                  <c:v>2.6186858666653642E-12</c:v>
                </c:pt>
                <c:pt idx="464">
                  <c:v>2.6186858666653642E-12</c:v>
                </c:pt>
                <c:pt idx="465">
                  <c:v>2.6186858666653642E-12</c:v>
                </c:pt>
                <c:pt idx="466">
                  <c:v>2.6186858666653642E-12</c:v>
                </c:pt>
                <c:pt idx="467">
                  <c:v>2.6186858666653642E-12</c:v>
                </c:pt>
                <c:pt idx="468">
                  <c:v>2.6186858666653642E-12</c:v>
                </c:pt>
                <c:pt idx="469">
                  <c:v>2.6186858666653642E-12</c:v>
                </c:pt>
                <c:pt idx="470">
                  <c:v>2.6186858666653642E-12</c:v>
                </c:pt>
                <c:pt idx="471">
                  <c:v>2.6186858666653642E-12</c:v>
                </c:pt>
                <c:pt idx="472">
                  <c:v>2.6186858666653642E-12</c:v>
                </c:pt>
                <c:pt idx="473">
                  <c:v>2.6186858666653642E-12</c:v>
                </c:pt>
                <c:pt idx="474">
                  <c:v>2.6186858666653642E-12</c:v>
                </c:pt>
                <c:pt idx="475">
                  <c:v>2.6186858666653642E-12</c:v>
                </c:pt>
                <c:pt idx="476">
                  <c:v>2.6186858666653642E-12</c:v>
                </c:pt>
                <c:pt idx="477">
                  <c:v>2.6186858666653642E-12</c:v>
                </c:pt>
                <c:pt idx="478">
                  <c:v>2.6186858666653642E-12</c:v>
                </c:pt>
                <c:pt idx="479">
                  <c:v>2.6186858666653642E-12</c:v>
                </c:pt>
                <c:pt idx="480">
                  <c:v>2.6186858666653642E-12</c:v>
                </c:pt>
                <c:pt idx="481">
                  <c:v>2.6186858666653642E-12</c:v>
                </c:pt>
                <c:pt idx="482">
                  <c:v>2.6186858666653642E-12</c:v>
                </c:pt>
                <c:pt idx="483">
                  <c:v>2.6186858666653642E-12</c:v>
                </c:pt>
                <c:pt idx="484">
                  <c:v>2.6186858666653642E-12</c:v>
                </c:pt>
                <c:pt idx="485">
                  <c:v>2.6186858666653642E-12</c:v>
                </c:pt>
                <c:pt idx="486">
                  <c:v>2.6186858666653642E-12</c:v>
                </c:pt>
                <c:pt idx="487">
                  <c:v>2.6186858666653642E-12</c:v>
                </c:pt>
                <c:pt idx="488">
                  <c:v>2.6186858666653642E-12</c:v>
                </c:pt>
                <c:pt idx="489">
                  <c:v>2.6186858666653642E-12</c:v>
                </c:pt>
                <c:pt idx="490">
                  <c:v>2.6186858666653642E-12</c:v>
                </c:pt>
                <c:pt idx="491">
                  <c:v>2.6186858666653642E-12</c:v>
                </c:pt>
                <c:pt idx="492">
                  <c:v>2.6186858666653642E-12</c:v>
                </c:pt>
                <c:pt idx="493">
                  <c:v>2.6186858666653642E-12</c:v>
                </c:pt>
                <c:pt idx="494">
                  <c:v>2.6186858666653642E-12</c:v>
                </c:pt>
                <c:pt idx="495">
                  <c:v>2.6186858666653642E-12</c:v>
                </c:pt>
                <c:pt idx="496">
                  <c:v>2.6186858666653642E-12</c:v>
                </c:pt>
                <c:pt idx="497">
                  <c:v>2.6186858666653642E-12</c:v>
                </c:pt>
                <c:pt idx="498">
                  <c:v>2.6186858666653642E-12</c:v>
                </c:pt>
                <c:pt idx="499">
                  <c:v>2.6186858666653642E-12</c:v>
                </c:pt>
                <c:pt idx="500">
                  <c:v>2.6186858666653642E-12</c:v>
                </c:pt>
              </c:numCache>
            </c:numRef>
          </c:yVal>
          <c:smooth val="0"/>
          <c:extLst>
            <c:ext xmlns:c16="http://schemas.microsoft.com/office/drawing/2014/chart" uri="{C3380CC4-5D6E-409C-BE32-E72D297353CC}">
              <c16:uniqueId val="{00000002-24C6-46F5-8E1B-8021ABCA5E23}"/>
            </c:ext>
          </c:extLst>
        </c:ser>
        <c:ser>
          <c:idx val="3"/>
          <c:order val="3"/>
          <c:tx>
            <c:v>N2O</c:v>
          </c:tx>
          <c:spPr>
            <a:ln w="19050" cap="rnd">
              <a:solidFill>
                <a:srgbClr val="FF0000"/>
              </a:solidFill>
              <a:prstDash val="sysDash"/>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inventory!$O$5:$O$505</c:f>
              <c:numCache>
                <c:formatCode>0.00E+00</c:formatCode>
                <c:ptCount val="501"/>
                <c:pt idx="0">
                  <c:v>0</c:v>
                </c:pt>
                <c:pt idx="1">
                  <c:v>3.5552756660514113E-13</c:v>
                </c:pt>
                <c:pt idx="2">
                  <c:v>7.0812899698507981E-13</c:v>
                </c:pt>
                <c:pt idx="3">
                  <c:v>1.0578283744290253E-12</c:v>
                </c:pt>
                <c:pt idx="4">
                  <c:v>1.4046495840109383E-12</c:v>
                </c:pt>
                <c:pt idx="5">
                  <c:v>1.7486163142209232E-12</c:v>
                </c:pt>
                <c:pt idx="6">
                  <c:v>2.0897520585831928E-12</c:v>
                </c:pt>
                <c:pt idx="7">
                  <c:v>2.4280801172607164E-12</c:v>
                </c:pt>
                <c:pt idx="8">
                  <c:v>2.7636235986466618E-12</c:v>
                </c:pt>
                <c:pt idx="9">
                  <c:v>3.0964054209427384E-12</c:v>
                </c:pt>
                <c:pt idx="10">
                  <c:v>3.4264483137245505E-12</c:v>
                </c:pt>
                <c:pt idx="11">
                  <c:v>3.7537748194940666E-12</c:v>
                </c:pt>
                <c:pt idx="12">
                  <c:v>4.0784072952193107E-12</c:v>
                </c:pt>
                <c:pt idx="13">
                  <c:v>4.4003679138613827E-12</c:v>
                </c:pt>
                <c:pt idx="14">
                  <c:v>4.7196786658889105E-12</c:v>
                </c:pt>
                <c:pt idx="15">
                  <c:v>5.036361360780036E-12</c:v>
                </c:pt>
                <c:pt idx="16">
                  <c:v>5.3504376285120411E-12</c:v>
                </c:pt>
                <c:pt idx="17">
                  <c:v>5.6619289210387121E-12</c:v>
                </c:pt>
                <c:pt idx="18">
                  <c:v>5.9708565137555457E-12</c:v>
                </c:pt>
                <c:pt idx="19">
                  <c:v>6.2772415069528962E-12</c:v>
                </c:pt>
                <c:pt idx="20">
                  <c:v>6.5811048272571605E-12</c:v>
                </c:pt>
                <c:pt idx="21">
                  <c:v>6.8824672290601028E-12</c:v>
                </c:pt>
                <c:pt idx="22">
                  <c:v>7.1813492959364178E-12</c:v>
                </c:pt>
                <c:pt idx="23">
                  <c:v>7.4777714420496222E-12</c:v>
                </c:pt>
                <c:pt idx="24">
                  <c:v>7.7717539135463787E-12</c:v>
                </c:pt>
                <c:pt idx="25">
                  <c:v>8.0633167899393425E-12</c:v>
                </c:pt>
                <c:pt idx="26">
                  <c:v>8.3524799854786254E-12</c:v>
                </c:pt>
                <c:pt idx="27">
                  <c:v>8.6392632505119779E-12</c:v>
                </c:pt>
                <c:pt idx="28">
                  <c:v>8.9236861728337684E-12</c:v>
                </c:pt>
                <c:pt idx="29">
                  <c:v>9.2057681790228641E-12</c:v>
                </c:pt>
                <c:pt idx="30">
                  <c:v>9.4855285357695012E-12</c:v>
                </c:pt>
                <c:pt idx="31">
                  <c:v>9.7629863511912311E-12</c:v>
                </c:pt>
                <c:pt idx="32">
                  <c:v>1.0038160576138041E-11</c:v>
                </c:pt>
                <c:pt idx="33">
                  <c:v>1.0311070005486728E-11</c:v>
                </c:pt>
                <c:pt idx="34">
                  <c:v>1.058173327942462E-11</c:v>
                </c:pt>
                <c:pt idx="35">
                  <c:v>1.0850168884722737E-11</c:v>
                </c:pt>
                <c:pt idx="36">
                  <c:v>1.1116395155998469E-11</c:v>
                </c:pt>
                <c:pt idx="37">
                  <c:v>1.1380430276967857E-11</c:v>
                </c:pt>
                <c:pt idx="38">
                  <c:v>1.1642292281687578E-11</c:v>
                </c:pt>
                <c:pt idx="39">
                  <c:v>1.19019990557867E-11</c:v>
                </c:pt>
                <c:pt idx="40">
                  <c:v>1.21595683376883E-11</c:v>
                </c:pt>
                <c:pt idx="41">
                  <c:v>1.2415017719821035E-11</c:v>
                </c:pt>
                <c:pt idx="42">
                  <c:v>1.2668364649820727E-11</c:v>
                </c:pt>
                <c:pt idx="43">
                  <c:v>1.2919626431722076E-11</c:v>
                </c:pt>
                <c:pt idx="44">
                  <c:v>1.3168820227140544E-11</c:v>
                </c:pt>
                <c:pt idx="45">
                  <c:v>1.3415963056444537E-11</c:v>
                </c:pt>
                <c:pt idx="46">
                  <c:v>1.366107179991791E-11</c:v>
                </c:pt>
                <c:pt idx="47">
                  <c:v>1.3904163198912935E-11</c:v>
                </c:pt>
                <c:pt idx="48">
                  <c:v>1.4145253856993757E-11</c:v>
                </c:pt>
                <c:pt idx="49">
                  <c:v>1.4384360241070443E-11</c:v>
                </c:pt>
                <c:pt idx="50">
                  <c:v>1.4621498682523706E-11</c:v>
                </c:pt>
                <c:pt idx="51">
                  <c:v>1.4856685378320366E-11</c:v>
                </c:pt>
                <c:pt idx="52">
                  <c:v>1.5089936392119627E-11</c:v>
                </c:pt>
                <c:pt idx="53">
                  <c:v>1.5321267655370259E-11</c:v>
                </c:pt>
                <c:pt idx="54">
                  <c:v>1.5550694968398736E-11</c:v>
                </c:pt>
                <c:pt idx="55">
                  <c:v>1.5778234001488435E-11</c:v>
                </c:pt>
                <c:pt idx="56">
                  <c:v>1.6003900295949935E-11</c:v>
                </c:pt>
                <c:pt idx="57">
                  <c:v>1.6227709265182518E-11</c:v>
                </c:pt>
                <c:pt idx="58">
                  <c:v>1.6449676195726933E-11</c:v>
                </c:pt>
                <c:pt idx="59">
                  <c:v>1.6669816248309493E-11</c:v>
                </c:pt>
                <c:pt idx="60">
                  <c:v>1.6888144458877576E-11</c:v>
                </c:pt>
                <c:pt idx="61">
                  <c:v>1.710467573962661E-11</c:v>
                </c:pt>
                <c:pt idx="62">
                  <c:v>1.7319424880018598E-11</c:v>
                </c:pt>
                <c:pt idx="63">
                  <c:v>1.7532406547792269E-11</c:v>
                </c:pt>
                <c:pt idx="64">
                  <c:v>1.7743635289964903E-11</c:v>
                </c:pt>
                <c:pt idx="65">
                  <c:v>1.7953125533825921E-11</c:v>
                </c:pt>
                <c:pt idx="66">
                  <c:v>1.81608915879223E-11</c:v>
                </c:pt>
                <c:pt idx="67">
                  <c:v>1.8366947643035857E-11</c:v>
                </c:pt>
                <c:pt idx="68">
                  <c:v>1.8571307773152524E-11</c:v>
                </c:pt>
                <c:pt idx="69">
                  <c:v>1.8773985936423606E-11</c:v>
                </c:pt>
                <c:pt idx="70">
                  <c:v>1.8974995976119156E-11</c:v>
                </c:pt>
                <c:pt idx="71">
                  <c:v>1.9174351621573499E-11</c:v>
                </c:pt>
                <c:pt idx="72">
                  <c:v>1.9372066489122957E-11</c:v>
                </c:pt>
                <c:pt idx="73">
                  <c:v>1.956815408303588E-11</c:v>
                </c:pt>
                <c:pt idx="74">
                  <c:v>1.976262779643501E-11</c:v>
                </c:pt>
                <c:pt idx="75">
                  <c:v>1.9955500912212241E-11</c:v>
                </c:pt>
                <c:pt idx="76">
                  <c:v>2.0146786603935883E-11</c:v>
                </c:pt>
                <c:pt idx="77">
                  <c:v>2.0336497936750425E-11</c:v>
                </c:pt>
                <c:pt idx="78">
                  <c:v>2.0524647868268914E-11</c:v>
                </c:pt>
                <c:pt idx="79">
                  <c:v>2.0711249249457978E-11</c:v>
                </c:pt>
                <c:pt idx="80">
                  <c:v>2.0896314825515574E-11</c:v>
                </c:pt>
                <c:pt idx="81">
                  <c:v>2.1079857236741506E-11</c:v>
                </c:pt>
                <c:pt idx="82">
                  <c:v>2.1261889019400779E-11</c:v>
                </c:pt>
                <c:pt idx="83">
                  <c:v>2.1442422606579842E-11</c:v>
                </c:pt>
                <c:pt idx="84">
                  <c:v>2.1621470329035798E-11</c:v>
                </c:pt>
                <c:pt idx="85">
                  <c:v>2.1799044416038615E-11</c:v>
                </c:pt>
                <c:pt idx="86">
                  <c:v>2.1975156996206395E-11</c:v>
                </c:pt>
                <c:pt idx="87">
                  <c:v>2.2149820098333802E-11</c:v>
                </c:pt>
                <c:pt idx="88">
                  <c:v>2.2323045652213622E-11</c:v>
                </c:pt>
                <c:pt idx="89">
                  <c:v>2.2494845489451612E-11</c:v>
                </c:pt>
                <c:pt idx="90">
                  <c:v>2.2665231344274608E-11</c:v>
                </c:pt>
                <c:pt idx="91">
                  <c:v>2.2834214854331989E-11</c:v>
                </c:pt>
                <c:pt idx="92">
                  <c:v>2.3001807561490562E-11</c:v>
                </c:pt>
                <c:pt idx="93">
                  <c:v>2.316802091262288E-11</c:v>
                </c:pt>
                <c:pt idx="94">
                  <c:v>2.3332866260389088E-11</c:v>
                </c:pt>
                <c:pt idx="95">
                  <c:v>2.349635486401233E-11</c:v>
                </c:pt>
                <c:pt idx="96">
                  <c:v>2.3658497890047771E-11</c:v>
                </c:pt>
                <c:pt idx="97">
                  <c:v>2.3819306413145291E-11</c:v>
                </c:pt>
                <c:pt idx="98">
                  <c:v>2.3978791416805907E-11</c:v>
                </c:pt>
                <c:pt idx="99">
                  <c:v>2.4136963794131963E-11</c:v>
                </c:pt>
                <c:pt idx="100">
                  <c:v>2.4293834348571148E-11</c:v>
                </c:pt>
                <c:pt idx="101">
                  <c:v>2.4449413794654388E-11</c:v>
                </c:pt>
                <c:pt idx="102">
                  <c:v>2.4603712758727673E-11</c:v>
                </c:pt>
                <c:pt idx="103">
                  <c:v>2.4756741779677849E-11</c:v>
                </c:pt>
                <c:pt idx="104">
                  <c:v>2.4908511309652443E-11</c:v>
                </c:pt>
                <c:pt idx="105">
                  <c:v>2.5059031714773567E-11</c:v>
                </c:pt>
                <c:pt idx="106">
                  <c:v>2.5208313275845937E-11</c:v>
                </c:pt>
                <c:pt idx="107">
                  <c:v>2.5356366189059069E-11</c:v>
                </c:pt>
                <c:pt idx="108">
                  <c:v>2.5503200566683706E-11</c:v>
                </c:pt>
                <c:pt idx="109">
                  <c:v>2.5648826437762492E-11</c:v>
                </c:pt>
                <c:pt idx="110">
                  <c:v>2.5793253748794984E-11</c:v>
                </c:pt>
                <c:pt idx="111">
                  <c:v>2.5936492364416998E-11</c:v>
                </c:pt>
                <c:pt idx="112">
                  <c:v>2.6078552068074402E-11</c:v>
                </c:pt>
                <c:pt idx="113">
                  <c:v>2.6219442562691329E-11</c:v>
                </c:pt>
                <c:pt idx="114">
                  <c:v>2.635917347133291E-11</c:v>
                </c:pt>
                <c:pt idx="115">
                  <c:v>2.6497754337862533E-11</c:v>
                </c:pt>
                <c:pt idx="116">
                  <c:v>2.6635194627593727E-11</c:v>
                </c:pt>
                <c:pt idx="117">
                  <c:v>2.6771503727936643E-11</c:v>
                </c:pt>
                <c:pt idx="118">
                  <c:v>2.6906690949039231E-11</c:v>
                </c:pt>
                <c:pt idx="119">
                  <c:v>2.7040765524423148E-11</c:v>
                </c:pt>
                <c:pt idx="120">
                  <c:v>2.7173736611614417E-11</c:v>
                </c:pt>
                <c:pt idx="121">
                  <c:v>2.7305613292768905E-11</c:v>
                </c:pt>
                <c:pt idx="122">
                  <c:v>2.7436404575292645E-11</c:v>
                </c:pt>
                <c:pt idx="123">
                  <c:v>2.7566119392457067E-11</c:v>
                </c:pt>
                <c:pt idx="124">
                  <c:v>2.7694766604009146E-11</c:v>
                </c:pt>
                <c:pt idx="125">
                  <c:v>2.7822354996776545E-11</c:v>
                </c:pt>
                <c:pt idx="126">
                  <c:v>2.794889328526776E-11</c:v>
                </c:pt>
                <c:pt idx="127">
                  <c:v>2.8074390112267354E-11</c:v>
                </c:pt>
                <c:pt idx="128">
                  <c:v>2.8198854049426259E-11</c:v>
                </c:pt>
                <c:pt idx="129">
                  <c:v>2.8322293597847241E-11</c:v>
                </c:pt>
                <c:pt idx="130">
                  <c:v>2.8444717188665535E-11</c:v>
                </c:pt>
                <c:pt idx="131">
                  <c:v>2.8566133183624714E-11</c:v>
                </c:pt>
                <c:pt idx="132">
                  <c:v>2.8686549875647805E-11</c:v>
                </c:pt>
                <c:pt idx="133">
                  <c:v>2.8805975489403708E-11</c:v>
                </c:pt>
                <c:pt idx="134">
                  <c:v>2.8924418181868967E-11</c:v>
                </c:pt>
                <c:pt idx="135">
                  <c:v>2.9041886042884885E-11</c:v>
                </c:pt>
                <c:pt idx="136">
                  <c:v>2.9158387095710101E-11</c:v>
                </c:pt>
                <c:pt idx="137">
                  <c:v>2.9273929297568563E-11</c:v>
                </c:pt>
                <c:pt idx="138">
                  <c:v>2.9388520540193046E-11</c:v>
                </c:pt>
                <c:pt idx="139">
                  <c:v>2.9502168650364151E-11</c:v>
                </c:pt>
                <c:pt idx="140">
                  <c:v>2.9614881390444909E-11</c:v>
                </c:pt>
                <c:pt idx="141">
                  <c:v>2.9726666458910942E-11</c:v>
                </c:pt>
                <c:pt idx="142">
                  <c:v>2.9837531490876292E-11</c:v>
                </c:pt>
                <c:pt idx="143">
                  <c:v>2.9947484058614915E-11</c:v>
                </c:pt>
                <c:pt idx="144">
                  <c:v>3.0056531672077881E-11</c:v>
                </c:pt>
                <c:pt idx="145">
                  <c:v>3.0164681779406308E-11</c:v>
                </c:pt>
                <c:pt idx="146">
                  <c:v>3.0271941767440089E-11</c:v>
                </c:pt>
                <c:pt idx="147">
                  <c:v>3.037831896222243E-11</c:v>
                </c:pt>
                <c:pt idx="148">
                  <c:v>3.0483820629500223E-11</c:v>
                </c:pt>
                <c:pt idx="149">
                  <c:v>3.0588453975220312E-11</c:v>
                </c:pt>
                <c:pt idx="150">
                  <c:v>3.0692226146021675E-11</c:v>
                </c:pt>
                <c:pt idx="151">
                  <c:v>3.0795144229723547E-11</c:v>
                </c:pt>
                <c:pt idx="152">
                  <c:v>3.0897215255809539E-11</c:v>
                </c:pt>
                <c:pt idx="153">
                  <c:v>3.0998446195907754E-11</c:v>
                </c:pt>
                <c:pt idx="154">
                  <c:v>3.1098843964266967E-11</c:v>
                </c:pt>
                <c:pt idx="155">
                  <c:v>3.1198415418228872E-11</c:v>
                </c:pt>
                <c:pt idx="156">
                  <c:v>3.1297167358696459E-11</c:v>
                </c:pt>
                <c:pt idx="157">
                  <c:v>3.1395106530598534E-11</c:v>
                </c:pt>
                <c:pt idx="158">
                  <c:v>3.1492239623350384E-11</c:v>
                </c:pt>
                <c:pt idx="159">
                  <c:v>3.1588573271310705E-11</c:v>
                </c:pt>
                <c:pt idx="160">
                  <c:v>3.1684114054234728E-11</c:v>
                </c:pt>
                <c:pt idx="161">
                  <c:v>3.177886849772362E-11</c:v>
                </c:pt>
                <c:pt idx="162">
                  <c:v>3.18728430736702E-11</c:v>
                </c:pt>
                <c:pt idx="163">
                  <c:v>3.1966044200700988E-11</c:v>
                </c:pt>
                <c:pt idx="164">
                  <c:v>3.2058478244614598E-11</c:v>
                </c:pt>
                <c:pt idx="165">
                  <c:v>3.2150151518816537E-11</c:v>
                </c:pt>
                <c:pt idx="166">
                  <c:v>3.2241070284750419E-11</c:v>
                </c:pt>
                <c:pt idx="167">
                  <c:v>3.2331240752325638E-11</c:v>
                </c:pt>
                <c:pt idx="168">
                  <c:v>3.2420669080341514E-11</c:v>
                </c:pt>
                <c:pt idx="169">
                  <c:v>3.250936137690794E-11</c:v>
                </c:pt>
                <c:pt idx="170">
                  <c:v>3.2597323699862596E-11</c:v>
                </c:pt>
                <c:pt idx="171">
                  <c:v>3.2684562057184689E-11</c:v>
                </c:pt>
                <c:pt idx="172">
                  <c:v>3.277108240740532E-11</c:v>
                </c:pt>
                <c:pt idx="173">
                  <c:v>3.2856890660014466E-11</c:v>
                </c:pt>
                <c:pt idx="174">
                  <c:v>3.294199267586459E-11</c:v>
                </c:pt>
                <c:pt idx="175">
                  <c:v>3.302639426757097E-11</c:v>
                </c:pt>
                <c:pt idx="176">
                  <c:v>3.3110101199908696E-11</c:v>
                </c:pt>
                <c:pt idx="177">
                  <c:v>3.3193119190206422E-11</c:v>
                </c:pt>
                <c:pt idx="178">
                  <c:v>3.3275453908736859E-11</c:v>
                </c:pt>
                <c:pt idx="179">
                  <c:v>3.3357110979104081E-11</c:v>
                </c:pt>
                <c:pt idx="180">
                  <c:v>3.3438095978627607E-11</c:v>
                </c:pt>
                <c:pt idx="181">
                  <c:v>3.3518414438723355E-11</c:v>
                </c:pt>
                <c:pt idx="182">
                  <c:v>3.3598071845281447E-11</c:v>
                </c:pt>
                <c:pt idx="183">
                  <c:v>3.36770736390409E-11</c:v>
                </c:pt>
                <c:pt idx="184">
                  <c:v>3.3755425215961236E-11</c:v>
                </c:pt>
                <c:pt idx="185">
                  <c:v>3.3833131927591052E-11</c:v>
                </c:pt>
                <c:pt idx="186">
                  <c:v>3.3910199081433509E-11</c:v>
                </c:pt>
                <c:pt idx="187">
                  <c:v>3.3986631941308878E-11</c:v>
                </c:pt>
                <c:pt idx="188">
                  <c:v>3.4062435727714044E-11</c:v>
                </c:pt>
                <c:pt idx="189">
                  <c:v>3.4137615618179088E-11</c:v>
                </c:pt>
                <c:pt idx="190">
                  <c:v>3.4212176747620908E-11</c:v>
                </c:pt>
                <c:pt idx="191">
                  <c:v>3.4286124208693956E-11</c:v>
                </c:pt>
                <c:pt idx="192">
                  <c:v>3.4359463052138071E-11</c:v>
                </c:pt>
                <c:pt idx="193">
                  <c:v>3.4432198287123451E-11</c:v>
                </c:pt>
                <c:pt idx="194">
                  <c:v>3.450433488159279E-11</c:v>
                </c:pt>
                <c:pt idx="195">
                  <c:v>3.4575877762600596E-11</c:v>
                </c:pt>
                <c:pt idx="196">
                  <c:v>3.4646831816649715E-11</c:v>
                </c:pt>
                <c:pt idx="197">
                  <c:v>3.4717201890025101E-11</c:v>
                </c:pt>
                <c:pt idx="198">
                  <c:v>3.4786992789124804E-11</c:v>
                </c:pt>
                <c:pt idx="199">
                  <c:v>3.4856209280788267E-11</c:v>
                </c:pt>
                <c:pt idx="200">
                  <c:v>3.492485609262192E-11</c:v>
                </c:pt>
                <c:pt idx="201">
                  <c:v>3.499293791332206E-11</c:v>
                </c:pt>
                <c:pt idx="202">
                  <c:v>3.5060459392995118E-11</c:v>
                </c:pt>
                <c:pt idx="203">
                  <c:v>3.5127425143475252E-11</c:v>
                </c:pt>
                <c:pt idx="204">
                  <c:v>3.5193839738639364E-11</c:v>
                </c:pt>
                <c:pt idx="205">
                  <c:v>3.5259707714719484E-11</c:v>
                </c:pt>
                <c:pt idx="206">
                  <c:v>3.532503357061261E-11</c:v>
                </c:pt>
                <c:pt idx="207">
                  <c:v>3.5389821768187998E-11</c:v>
                </c:pt>
                <c:pt idx="208">
                  <c:v>3.54540767325919E-11</c:v>
                </c:pt>
                <c:pt idx="209">
                  <c:v>3.5517802852549823E-11</c:v>
                </c:pt>
                <c:pt idx="210">
                  <c:v>3.5581004480666278E-11</c:v>
                </c:pt>
                <c:pt idx="211">
                  <c:v>3.5643685933722077E-11</c:v>
                </c:pt>
                <c:pt idx="212">
                  <c:v>3.5705851492969176E-11</c:v>
                </c:pt>
                <c:pt idx="213">
                  <c:v>3.5767505404423081E-11</c:v>
                </c:pt>
                <c:pt idx="214">
                  <c:v>3.5828651879152872E-11</c:v>
                </c:pt>
                <c:pt idx="215">
                  <c:v>3.5889295093568815E-11</c:v>
                </c:pt>
                <c:pt idx="216">
                  <c:v>3.5949439189707633E-11</c:v>
                </c:pt>
                <c:pt idx="217">
                  <c:v>3.6009088275515396E-11</c:v>
                </c:pt>
                <c:pt idx="218">
                  <c:v>3.6068246425128119E-11</c:v>
                </c:pt>
                <c:pt idx="219">
                  <c:v>3.6126917679150011E-11</c:v>
                </c:pt>
                <c:pt idx="220">
                  <c:v>3.6185106044929477E-11</c:v>
                </c:pt>
                <c:pt idx="221">
                  <c:v>3.6242815496832818E-11</c:v>
                </c:pt>
                <c:pt idx="222">
                  <c:v>3.6300049976515686E-11</c:v>
                </c:pt>
                <c:pt idx="223">
                  <c:v>3.6356813393192297E-11</c:v>
                </c:pt>
                <c:pt idx="224">
                  <c:v>3.6413109623902462E-11</c:v>
                </c:pt>
                <c:pt idx="225">
                  <c:v>3.6468942513776368E-11</c:v>
                </c:pt>
                <c:pt idx="226">
                  <c:v>3.6524315876297224E-11</c:v>
                </c:pt>
                <c:pt idx="227">
                  <c:v>3.6579233493561728E-11</c:v>
                </c:pt>
                <c:pt idx="228">
                  <c:v>3.6633699116538378E-11</c:v>
                </c:pt>
                <c:pt idx="229">
                  <c:v>3.6687716465323686E-11</c:v>
                </c:pt>
                <c:pt idx="230">
                  <c:v>3.6741289229396256E-11</c:v>
                </c:pt>
                <c:pt idx="231">
                  <c:v>3.6794421067868782E-11</c:v>
                </c:pt>
                <c:pt idx="232">
                  <c:v>3.684711560973798E-11</c:v>
                </c:pt>
                <c:pt idx="233">
                  <c:v>3.6899376454132449E-11</c:v>
                </c:pt>
                <c:pt idx="234">
                  <c:v>3.6951207170558495E-11</c:v>
                </c:pt>
                <c:pt idx="235">
                  <c:v>3.7002611299143939E-11</c:v>
                </c:pt>
                <c:pt idx="236">
                  <c:v>3.7053592350879912E-11</c:v>
                </c:pt>
                <c:pt idx="237">
                  <c:v>3.7104153807860665E-11</c:v>
                </c:pt>
                <c:pt idx="238">
                  <c:v>3.7154299123521397E-11</c:v>
                </c:pt>
                <c:pt idx="239">
                  <c:v>3.7204031722874138E-11</c:v>
                </c:pt>
                <c:pt idx="240">
                  <c:v>3.7253355002741669E-11</c:v>
                </c:pt>
                <c:pt idx="241">
                  <c:v>3.7302272331989555E-11</c:v>
                </c:pt>
                <c:pt idx="242">
                  <c:v>3.7350787051756214E-11</c:v>
                </c:pt>
                <c:pt idx="243">
                  <c:v>3.7398902475681146E-11</c:v>
                </c:pt>
                <c:pt idx="244">
                  <c:v>3.7446621890131253E-11</c:v>
                </c:pt>
                <c:pt idx="245">
                  <c:v>3.7493948554425298E-11</c:v>
                </c:pt>
                <c:pt idx="246">
                  <c:v>3.7540885701056527E-11</c:v>
                </c:pt>
                <c:pt idx="247">
                  <c:v>3.7587436535913468E-11</c:v>
                </c:pt>
                <c:pt idx="248">
                  <c:v>3.7633604238498869E-11</c:v>
                </c:pt>
                <c:pt idx="249">
                  <c:v>3.7679391962146888E-11</c:v>
                </c:pt>
                <c:pt idx="250">
                  <c:v>3.7724802834238453E-11</c:v>
                </c:pt>
                <c:pt idx="251">
                  <c:v>3.7769839956414891E-11</c:v>
                </c:pt>
                <c:pt idx="252">
                  <c:v>3.7814506404789751E-11</c:v>
                </c:pt>
                <c:pt idx="253">
                  <c:v>3.7858805230158915E-11</c:v>
                </c:pt>
                <c:pt idx="254">
                  <c:v>3.7902739458208995E-11</c:v>
                </c:pt>
                <c:pt idx="255">
                  <c:v>3.7946312089723957E-11</c:v>
                </c:pt>
                <c:pt idx="256">
                  <c:v>3.7989526100790097E-11</c:v>
                </c:pt>
                <c:pt idx="257">
                  <c:v>3.803238444299932E-11</c:v>
                </c:pt>
                <c:pt idx="258">
                  <c:v>3.8074890043650731E-11</c:v>
                </c:pt>
                <c:pt idx="259">
                  <c:v>3.8117045805950563E-11</c:v>
                </c:pt>
                <c:pt idx="260">
                  <c:v>3.81588546092105E-11</c:v>
                </c:pt>
                <c:pt idx="261">
                  <c:v>3.820031930904431E-11</c:v>
                </c:pt>
                <c:pt idx="262">
                  <c:v>3.8241442737562903E-11</c:v>
                </c:pt>
                <c:pt idx="263">
                  <c:v>3.8282227703567771E-11</c:v>
                </c:pt>
                <c:pt idx="264">
                  <c:v>3.8322676992742819E-11</c:v>
                </c:pt>
                <c:pt idx="265">
                  <c:v>3.8362793367844653E-11</c:v>
                </c:pt>
                <c:pt idx="266">
                  <c:v>3.8402579568891263E-11</c:v>
                </c:pt>
                <c:pt idx="267">
                  <c:v>3.8442038313349185E-11</c:v>
                </c:pt>
                <c:pt idx="268">
                  <c:v>3.8481172296319099E-11</c:v>
                </c:pt>
                <c:pt idx="269">
                  <c:v>3.851998419071991E-11</c:v>
                </c:pt>
                <c:pt idx="270">
                  <c:v>3.8558476647471314E-11</c:v>
                </c:pt>
                <c:pt idx="271">
                  <c:v>3.8596652295674864E-11</c:v>
                </c:pt>
                <c:pt idx="272">
                  <c:v>3.8634513742793547E-11</c:v>
                </c:pt>
                <c:pt idx="273">
                  <c:v>3.867206357482986E-11</c:v>
                </c:pt>
                <c:pt idx="274">
                  <c:v>3.8709304356502449E-11</c:v>
                </c:pt>
                <c:pt idx="275">
                  <c:v>3.8746238631421298E-11</c:v>
                </c:pt>
                <c:pt idx="276">
                  <c:v>3.8782868922261433E-11</c:v>
                </c:pt>
                <c:pt idx="277">
                  <c:v>3.8819197730935243E-11</c:v>
                </c:pt>
                <c:pt idx="278">
                  <c:v>3.8855227538763373E-11</c:v>
                </c:pt>
                <c:pt idx="279">
                  <c:v>3.8890960806644179E-11</c:v>
                </c:pt>
                <c:pt idx="280">
                  <c:v>3.8926399975221828E-11</c:v>
                </c:pt>
                <c:pt idx="281">
                  <c:v>3.8961547465053001E-11</c:v>
                </c:pt>
                <c:pt idx="282">
                  <c:v>3.8996405676772204E-11</c:v>
                </c:pt>
                <c:pt idx="283">
                  <c:v>3.9030976991255753E-11</c:v>
                </c:pt>
                <c:pt idx="284">
                  <c:v>3.9065263769784385E-11</c:v>
                </c:pt>
                <c:pt idx="285">
                  <c:v>3.9099268354204538E-11</c:v>
                </c:pt>
                <c:pt idx="286">
                  <c:v>3.9132993067088303E-11</c:v>
                </c:pt>
                <c:pt idx="287">
                  <c:v>3.9166440211892058E-11</c:v>
                </c:pt>
                <c:pt idx="288">
                  <c:v>3.9199612073113796E-11</c:v>
                </c:pt>
                <c:pt idx="289">
                  <c:v>3.9232510916449173E-11</c:v>
                </c:pt>
                <c:pt idx="290">
                  <c:v>3.9265138988946239E-11</c:v>
                </c:pt>
                <c:pt idx="291">
                  <c:v>3.9297498519158941E-11</c:v>
                </c:pt>
                <c:pt idx="292">
                  <c:v>3.9329591717299308E-11</c:v>
                </c:pt>
                <c:pt idx="293">
                  <c:v>3.936142077538843E-11</c:v>
                </c:pt>
                <c:pt idx="294">
                  <c:v>3.9392987867406178E-11</c:v>
                </c:pt>
                <c:pt idx="295">
                  <c:v>3.9424295149439686E-11</c:v>
                </c:pt>
                <c:pt idx="296">
                  <c:v>3.945534475983061E-11</c:v>
                </c:pt>
                <c:pt idx="297">
                  <c:v>3.9486138819321186E-11</c:v>
                </c:pt>
                <c:pt idx="298">
                  <c:v>3.9516679431199087E-11</c:v>
                </c:pt>
                <c:pt idx="299">
                  <c:v>3.9546968681441072E-11</c:v>
                </c:pt>
                <c:pt idx="300">
                  <c:v>3.9577008638855464E-11</c:v>
                </c:pt>
                <c:pt idx="301">
                  <c:v>3.9606801355223448E-11</c:v>
                </c:pt>
                <c:pt idx="302">
                  <c:v>3.9636348865439225E-11</c:v>
                </c:pt>
                <c:pt idx="303">
                  <c:v>3.966565318764898E-11</c:v>
                </c:pt>
                <c:pt idx="304">
                  <c:v>3.9694716323388751E-11</c:v>
                </c:pt>
                <c:pt idx="305">
                  <c:v>3.9723540257721104E-11</c:v>
                </c:pt>
                <c:pt idx="306">
                  <c:v>3.9752126959370748E-11</c:v>
                </c:pt>
                <c:pt idx="307">
                  <c:v>3.9780478380858985E-11</c:v>
                </c:pt>
                <c:pt idx="308">
                  <c:v>3.980859645863707E-11</c:v>
                </c:pt>
                <c:pt idx="309">
                  <c:v>3.9836483113218479E-11</c:v>
                </c:pt>
                <c:pt idx="310">
                  <c:v>3.9864140249310089E-11</c:v>
                </c:pt>
                <c:pt idx="311">
                  <c:v>3.9891569755942259E-11</c:v>
                </c:pt>
                <c:pt idx="312">
                  <c:v>3.991877350659786E-11</c:v>
                </c:pt>
                <c:pt idx="313">
                  <c:v>3.994575335934024E-11</c:v>
                </c:pt>
                <c:pt idx="314">
                  <c:v>3.9972511156940138E-11</c:v>
                </c:pt>
                <c:pt idx="315">
                  <c:v>3.9999048727001528E-11</c:v>
                </c:pt>
                <c:pt idx="316">
                  <c:v>4.0025367882086474E-11</c:v>
                </c:pt>
                <c:pt idx="317">
                  <c:v>4.0051470419838915E-11</c:v>
                </c:pt>
                <c:pt idx="318">
                  <c:v>4.0077358123107448E-11</c:v>
                </c:pt>
                <c:pt idx="319">
                  <c:v>4.0103032760067102E-11</c:v>
                </c:pt>
                <c:pt idx="320">
                  <c:v>4.0128496084340103E-11</c:v>
                </c:pt>
                <c:pt idx="321">
                  <c:v>4.015374983511567E-11</c:v>
                </c:pt>
                <c:pt idx="322">
                  <c:v>4.0178795737268774E-11</c:v>
                </c:pt>
                <c:pt idx="323">
                  <c:v>4.0203635501477967E-11</c:v>
                </c:pt>
                <c:pt idx="324">
                  <c:v>4.0228270824342222E-11</c:v>
                </c:pt>
                <c:pt idx="325">
                  <c:v>4.0252703388496826E-11</c:v>
                </c:pt>
                <c:pt idx="326">
                  <c:v>4.0276934862728276E-11</c:v>
                </c:pt>
                <c:pt idx="327">
                  <c:v>4.0300966902088287E-11</c:v>
                </c:pt>
                <c:pt idx="328">
                  <c:v>4.0324801148006821E-11</c:v>
                </c:pt>
                <c:pt idx="329">
                  <c:v>4.0348439228404218E-11</c:v>
                </c:pt>
                <c:pt idx="330">
                  <c:v>4.0371882757802363E-11</c:v>
                </c:pt>
                <c:pt idx="331">
                  <c:v>4.0395133337434972E-11</c:v>
                </c:pt>
                <c:pt idx="332">
                  <c:v>4.0418192555356957E-11</c:v>
                </c:pt>
                <c:pt idx="333">
                  <c:v>4.044106198655289E-11</c:v>
                </c:pt>
                <c:pt idx="334">
                  <c:v>4.0463743193044585E-11</c:v>
                </c:pt>
                <c:pt idx="335">
                  <c:v>4.0486237723997786E-11</c:v>
                </c:pt>
                <c:pt idx="336">
                  <c:v>4.0508547115827961E-11</c:v>
                </c:pt>
                <c:pt idx="337">
                  <c:v>4.0530672892305274E-11</c:v>
                </c:pt>
                <c:pt idx="338">
                  <c:v>4.0552616564658621E-11</c:v>
                </c:pt>
                <c:pt idx="339">
                  <c:v>4.0574379631678882E-11</c:v>
                </c:pt>
                <c:pt idx="340">
                  <c:v>4.0595963579821281E-11</c:v>
                </c:pt>
                <c:pt idx="341">
                  <c:v>4.0617369883306909E-11</c:v>
                </c:pt>
                <c:pt idx="342">
                  <c:v>4.0638600004223417E-11</c:v>
                </c:pt>
                <c:pt idx="343">
                  <c:v>4.065965539262489E-11</c:v>
                </c:pt>
                <c:pt idx="344">
                  <c:v>4.0680537486630867E-11</c:v>
                </c:pt>
                <c:pt idx="345">
                  <c:v>4.070124771252458E-11</c:v>
                </c:pt>
                <c:pt idx="346">
                  <c:v>4.0721787484850378E-11</c:v>
                </c:pt>
                <c:pt idx="347">
                  <c:v>4.0742158206510336E-11</c:v>
                </c:pt>
                <c:pt idx="348">
                  <c:v>4.0762361268860068E-11</c:v>
                </c:pt>
                <c:pt idx="349">
                  <c:v>4.0782398051803771E-11</c:v>
                </c:pt>
                <c:pt idx="350">
                  <c:v>4.0802269923888471E-11</c:v>
                </c:pt>
                <c:pt idx="351">
                  <c:v>4.0821978242397497E-11</c:v>
                </c:pt>
                <c:pt idx="352">
                  <c:v>4.0841524353443179E-11</c:v>
                </c:pt>
                <c:pt idx="353">
                  <c:v>4.0860909592058804E-11</c:v>
                </c:pt>
                <c:pt idx="354">
                  <c:v>4.0880135282289788E-11</c:v>
                </c:pt>
                <c:pt idx="355">
                  <c:v>4.0899202737284117E-11</c:v>
                </c:pt>
                <c:pt idx="356">
                  <c:v>4.0918113259382032E-11</c:v>
                </c:pt>
                <c:pt idx="357">
                  <c:v>4.0936868140204992E-11</c:v>
                </c:pt>
                <c:pt idx="358">
                  <c:v>4.0955468660743887E-11</c:v>
                </c:pt>
                <c:pt idx="359">
                  <c:v>4.0973916091446523E-11</c:v>
                </c:pt>
                <c:pt idx="360">
                  <c:v>4.0992211692304415E-11</c:v>
                </c:pt>
                <c:pt idx="361">
                  <c:v>4.1010356712938828E-11</c:v>
                </c:pt>
                <c:pt idx="362">
                  <c:v>4.1028352392686138E-11</c:v>
                </c:pt>
                <c:pt idx="363">
                  <c:v>4.1046199960682484E-11</c:v>
                </c:pt>
                <c:pt idx="364">
                  <c:v>4.1063900635947713E-11</c:v>
                </c:pt>
                <c:pt idx="365">
                  <c:v>4.1081455627468647E-11</c:v>
                </c:pt>
                <c:pt idx="366">
                  <c:v>4.1098866134281648E-11</c:v>
                </c:pt>
                <c:pt idx="367">
                  <c:v>4.1116133345554526E-11</c:v>
                </c:pt>
                <c:pt idx="368">
                  <c:v>4.1133258440667758E-11</c:v>
                </c:pt>
                <c:pt idx="369">
                  <c:v>4.1150242589295041E-11</c:v>
                </c:pt>
                <c:pt idx="370">
                  <c:v>4.1167086951483185E-11</c:v>
                </c:pt>
                <c:pt idx="371">
                  <c:v>4.1183792677731337E-11</c:v>
                </c:pt>
                <c:pt idx="372">
                  <c:v>4.1200360909069572E-11</c:v>
                </c:pt>
                <c:pt idx="373">
                  <c:v>4.1216792777136829E-11</c:v>
                </c:pt>
                <c:pt idx="374">
                  <c:v>4.1233089404258193E-11</c:v>
                </c:pt>
                <c:pt idx="375">
                  <c:v>4.1249251903521551E-11</c:v>
                </c:pt>
                <c:pt idx="376">
                  <c:v>4.1265281378853645E-11</c:v>
                </c:pt>
                <c:pt idx="377">
                  <c:v>4.1281178925095436E-11</c:v>
                </c:pt>
                <c:pt idx="378">
                  <c:v>4.1296945628076898E-11</c:v>
                </c:pt>
                <c:pt idx="379">
                  <c:v>4.1312582564691197E-11</c:v>
                </c:pt>
                <c:pt idx="380">
                  <c:v>4.1328090802968219E-11</c:v>
                </c:pt>
                <c:pt idx="381">
                  <c:v>4.1343471402147532E-11</c:v>
                </c:pt>
                <c:pt idx="382">
                  <c:v>4.1358725412750738E-11</c:v>
                </c:pt>
                <c:pt idx="383">
                  <c:v>4.1373853876653215E-11</c:v>
                </c:pt>
                <c:pt idx="384">
                  <c:v>4.1388857827155285E-11</c:v>
                </c:pt>
                <c:pt idx="385">
                  <c:v>4.1403738289052785E-11</c:v>
                </c:pt>
                <c:pt idx="386">
                  <c:v>4.1418496278707071E-11</c:v>
                </c:pt>
                <c:pt idx="387">
                  <c:v>4.1433132804114434E-11</c:v>
                </c:pt>
                <c:pt idx="388">
                  <c:v>4.1447648864974943E-11</c:v>
                </c:pt>
                <c:pt idx="389">
                  <c:v>4.1462045452760729E-11</c:v>
                </c:pt>
                <c:pt idx="390">
                  <c:v>4.1476323550783703E-11</c:v>
                </c:pt>
                <c:pt idx="391">
                  <c:v>4.1490484134262728E-11</c:v>
                </c:pt>
                <c:pt idx="392">
                  <c:v>4.1504528170390206E-11</c:v>
                </c:pt>
                <c:pt idx="393">
                  <c:v>4.1518456618398167E-11</c:v>
                </c:pt>
                <c:pt idx="394">
                  <c:v>4.1532270429623764E-11</c:v>
                </c:pt>
                <c:pt idx="395">
                  <c:v>4.1545970547574264E-11</c:v>
                </c:pt>
                <c:pt idx="396">
                  <c:v>4.1559557907991479E-11</c:v>
                </c:pt>
                <c:pt idx="397">
                  <c:v>4.1573033438915692E-11</c:v>
                </c:pt>
                <c:pt idx="398">
                  <c:v>4.1586398060749039E-11</c:v>
                </c:pt>
                <c:pt idx="399">
                  <c:v>4.1599652686318368E-11</c:v>
                </c:pt>
                <c:pt idx="400">
                  <c:v>4.1612798220937588E-11</c:v>
                </c:pt>
                <c:pt idx="401">
                  <c:v>4.1625835562469513E-11</c:v>
                </c:pt>
                <c:pt idx="402">
                  <c:v>4.1638765601387184E-11</c:v>
                </c:pt>
                <c:pt idx="403">
                  <c:v>4.1651589220834682E-11</c:v>
                </c:pt>
                <c:pt idx="404">
                  <c:v>4.1664307296687455E-11</c:v>
                </c:pt>
                <c:pt idx="405">
                  <c:v>4.1676920697612138E-11</c:v>
                </c:pt>
                <c:pt idx="406">
                  <c:v>4.1689430285125888E-11</c:v>
                </c:pt>
                <c:pt idx="407">
                  <c:v>4.1701836913655233E-11</c:v>
                </c:pt>
                <c:pt idx="408">
                  <c:v>4.1714141430594416E-11</c:v>
                </c:pt>
                <c:pt idx="409">
                  <c:v>4.1726344676363282E-11</c:v>
                </c:pt>
                <c:pt idx="410">
                  <c:v>4.173844748446469E-11</c:v>
                </c:pt>
                <c:pt idx="411">
                  <c:v>4.1750450681541416E-11</c:v>
                </c:pt>
                <c:pt idx="412">
                  <c:v>4.1762355087432637E-11</c:v>
                </c:pt>
                <c:pt idx="413">
                  <c:v>4.1774161515229917E-11</c:v>
                </c:pt>
                <c:pt idx="414">
                  <c:v>4.1785870771332757E-11</c:v>
                </c:pt>
                <c:pt idx="415">
                  <c:v>4.1797483655503653E-11</c:v>
                </c:pt>
                <c:pt idx="416">
                  <c:v>4.1809000960922735E-11</c:v>
                </c:pt>
                <c:pt idx="417">
                  <c:v>4.1820423474241938E-11</c:v>
                </c:pt>
                <c:pt idx="418">
                  <c:v>4.1831751975638732E-11</c:v>
                </c:pt>
                <c:pt idx="419">
                  <c:v>4.1842987238869411E-11</c:v>
                </c:pt>
                <c:pt idx="420">
                  <c:v>4.1854130031321933E-11</c:v>
                </c:pt>
                <c:pt idx="421">
                  <c:v>4.1865181114068352E-11</c:v>
                </c:pt>
                <c:pt idx="422">
                  <c:v>4.1876141241916787E-11</c:v>
                </c:pt>
                <c:pt idx="423">
                  <c:v>4.1887011163462971E-11</c:v>
                </c:pt>
                <c:pt idx="424">
                  <c:v>4.1897791621141402E-11</c:v>
                </c:pt>
                <c:pt idx="425">
                  <c:v>4.1908483351276035E-11</c:v>
                </c:pt>
                <c:pt idx="426">
                  <c:v>4.1919087084130587E-11</c:v>
                </c:pt>
                <c:pt idx="427">
                  <c:v>4.1929603543958392E-11</c:v>
                </c:pt>
                <c:pt idx="428">
                  <c:v>4.19400334490519E-11</c:v>
                </c:pt>
                <c:pt idx="429">
                  <c:v>4.1950377511791721E-11</c:v>
                </c:pt>
                <c:pt idx="430">
                  <c:v>4.1960636438695272E-11</c:v>
                </c:pt>
                <c:pt idx="431">
                  <c:v>4.1970810930465053E-11</c:v>
                </c:pt>
                <c:pt idx="432">
                  <c:v>4.1980901682036507E-11</c:v>
                </c:pt>
                <c:pt idx="433">
                  <c:v>4.1990909382625456E-11</c:v>
                </c:pt>
                <c:pt idx="434">
                  <c:v>4.2000834715775211E-11</c:v>
                </c:pt>
                <c:pt idx="435">
                  <c:v>4.2010678359403238E-11</c:v>
                </c:pt>
                <c:pt idx="436">
                  <c:v>4.2020440985847473E-11</c:v>
                </c:pt>
                <c:pt idx="437">
                  <c:v>4.2030123261912229E-11</c:v>
                </c:pt>
                <c:pt idx="438">
                  <c:v>4.203972584891375E-11</c:v>
                </c:pt>
                <c:pt idx="439">
                  <c:v>4.2049249402725391E-11</c:v>
                </c:pt>
                <c:pt idx="440">
                  <c:v>4.2058694573822387E-11</c:v>
                </c:pt>
                <c:pt idx="441">
                  <c:v>4.2068062007326309E-11</c:v>
                </c:pt>
                <c:pt idx="442">
                  <c:v>4.2077352343049108E-11</c:v>
                </c:pt>
                <c:pt idx="443">
                  <c:v>4.2086566215536825E-11</c:v>
                </c:pt>
                <c:pt idx="444">
                  <c:v>4.2095704254112932E-11</c:v>
                </c:pt>
                <c:pt idx="445">
                  <c:v>4.2104767082921316E-11</c:v>
                </c:pt>
                <c:pt idx="446">
                  <c:v>4.2113755320968896E-11</c:v>
                </c:pt>
                <c:pt idx="447">
                  <c:v>4.212266958216792E-11</c:v>
                </c:pt>
                <c:pt idx="448">
                  <c:v>4.2131510475377893E-11</c:v>
                </c:pt>
                <c:pt idx="449">
                  <c:v>4.2140278604447145E-11</c:v>
                </c:pt>
                <c:pt idx="450">
                  <c:v>4.2148974568254108E-11</c:v>
                </c:pt>
                <c:pt idx="451">
                  <c:v>4.2157598960748183E-11</c:v>
                </c:pt>
                <c:pt idx="452">
                  <c:v>4.216615237099034E-11</c:v>
                </c:pt>
                <c:pt idx="453">
                  <c:v>4.2174635383193327E-11</c:v>
                </c:pt>
                <c:pt idx="454">
                  <c:v>4.2183048576761594E-11</c:v>
                </c:pt>
                <c:pt idx="455">
                  <c:v>4.219139252633085E-11</c:v>
                </c:pt>
                <c:pt idx="456">
                  <c:v>4.2199667801807327E-11</c:v>
                </c:pt>
                <c:pt idx="457">
                  <c:v>4.2207874968406686E-11</c:v>
                </c:pt>
                <c:pt idx="458">
                  <c:v>4.2216014586692645E-11</c:v>
                </c:pt>
                <c:pt idx="459">
                  <c:v>4.2224087212615246E-11</c:v>
                </c:pt>
                <c:pt idx="460">
                  <c:v>4.2232093397548837E-11</c:v>
                </c:pt>
                <c:pt idx="461">
                  <c:v>4.224003368832974E-11</c:v>
                </c:pt>
                <c:pt idx="462">
                  <c:v>4.2247908627293578E-11</c:v>
                </c:pt>
                <c:pt idx="463">
                  <c:v>4.2255718752312348E-11</c:v>
                </c:pt>
                <c:pt idx="464">
                  <c:v>4.226346459683113E-11</c:v>
                </c:pt>
                <c:pt idx="465">
                  <c:v>4.2271146689904538E-11</c:v>
                </c:pt>
                <c:pt idx="466">
                  <c:v>4.2278765556232853E-11</c:v>
                </c:pt>
                <c:pt idx="467">
                  <c:v>4.2286321716197854E-11</c:v>
                </c:pt>
                <c:pt idx="468">
                  <c:v>4.2293815685898379E-11</c:v>
                </c:pt>
                <c:pt idx="469">
                  <c:v>4.2301247977185553E-11</c:v>
                </c:pt>
                <c:pt idx="470">
                  <c:v>4.2308619097697757E-11</c:v>
                </c:pt>
                <c:pt idx="471">
                  <c:v>4.2315929550895307E-11</c:v>
                </c:pt>
                <c:pt idx="472">
                  <c:v>4.2323179836094836E-11</c:v>
                </c:pt>
                <c:pt idx="473">
                  <c:v>4.2330370448503401E-11</c:v>
                </c:pt>
                <c:pt idx="474">
                  <c:v>4.2337501879252289E-11</c:v>
                </c:pt>
                <c:pt idx="475">
                  <c:v>4.2344574615430599E-11</c:v>
                </c:pt>
                <c:pt idx="476">
                  <c:v>4.2351589140118477E-11</c:v>
                </c:pt>
                <c:pt idx="477">
                  <c:v>4.2358545932420117E-11</c:v>
                </c:pt>
                <c:pt idx="478">
                  <c:v>4.2365445467496502E-11</c:v>
                </c:pt>
                <c:pt idx="479">
                  <c:v>4.2372288216597852E-11</c:v>
                </c:pt>
                <c:pt idx="480">
                  <c:v>4.2379074647095789E-11</c:v>
                </c:pt>
                <c:pt idx="481">
                  <c:v>4.2385805222515285E-11</c:v>
                </c:pt>
                <c:pt idx="482">
                  <c:v>4.2392480402566314E-11</c:v>
                </c:pt>
                <c:pt idx="483">
                  <c:v>4.2399100643175256E-11</c:v>
                </c:pt>
                <c:pt idx="484">
                  <c:v>4.2405666396516023E-11</c:v>
                </c:pt>
                <c:pt idx="485">
                  <c:v>4.2412178111040954E-11</c:v>
                </c:pt>
                <c:pt idx="486">
                  <c:v>4.2418636231511447E-11</c:v>
                </c:pt>
                <c:pt idx="487">
                  <c:v>4.2425041199028324E-11</c:v>
                </c:pt>
                <c:pt idx="488">
                  <c:v>4.2431393451061981E-11</c:v>
                </c:pt>
                <c:pt idx="489">
                  <c:v>4.2437693421482246E-11</c:v>
                </c:pt>
                <c:pt idx="490">
                  <c:v>4.2443941540588022E-11</c:v>
                </c:pt>
                <c:pt idx="491">
                  <c:v>4.2450138235136689E-11</c:v>
                </c:pt>
                <c:pt idx="492">
                  <c:v>4.2456283928373224E-11</c:v>
                </c:pt>
                <c:pt idx="493">
                  <c:v>4.2462379040059134E-11</c:v>
                </c:pt>
                <c:pt idx="494">
                  <c:v>4.2468423986501121E-11</c:v>
                </c:pt>
                <c:pt idx="495">
                  <c:v>4.2474419180579507E-11</c:v>
                </c:pt>
                <c:pt idx="496">
                  <c:v>4.2480365031776443E-11</c:v>
                </c:pt>
                <c:pt idx="497">
                  <c:v>4.2486261946203883E-11</c:v>
                </c:pt>
                <c:pt idx="498">
                  <c:v>4.2492110326631306E-11</c:v>
                </c:pt>
                <c:pt idx="499">
                  <c:v>4.2497910572513245E-11</c:v>
                </c:pt>
                <c:pt idx="500">
                  <c:v>4.2503663080016544E-11</c:v>
                </c:pt>
              </c:numCache>
            </c:numRef>
          </c:yVal>
          <c:smooth val="0"/>
          <c:extLst>
            <c:ext xmlns:c16="http://schemas.microsoft.com/office/drawing/2014/chart" uri="{C3380CC4-5D6E-409C-BE32-E72D297353CC}">
              <c16:uniqueId val="{00000003-24C6-46F5-8E1B-8021ABCA5E23}"/>
            </c:ext>
          </c:extLst>
        </c:ser>
        <c:dLbls>
          <c:showLegendKey val="0"/>
          <c:showVal val="0"/>
          <c:showCatName val="0"/>
          <c:showSerName val="0"/>
          <c:showPercent val="0"/>
          <c:showBubbleSize val="0"/>
        </c:dLbls>
        <c:axId val="1278662768"/>
        <c:axId val="1318778032"/>
      </c:scatterChart>
      <c:valAx>
        <c:axId val="1278662768"/>
        <c:scaling>
          <c:orientation val="minMax"/>
          <c:max val="15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200">
                    <a:solidFill>
                      <a:schemeClr val="tx1"/>
                    </a:solidFill>
                  </a:rPr>
                  <a:t>year</a:t>
                </a:r>
              </a:p>
            </c:rich>
          </c:tx>
          <c:layout>
            <c:manualLayout>
              <c:xMode val="edge"/>
              <c:yMode val="edge"/>
              <c:x val="0.81285541428881003"/>
              <c:y val="0.932840848395044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318778032"/>
        <c:crosses val="autoZero"/>
        <c:crossBetween val="midCat"/>
      </c:valAx>
      <c:valAx>
        <c:axId val="1318778032"/>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sz="1100">
                    <a:solidFill>
                      <a:sysClr val="windowText" lastClr="000000"/>
                    </a:solidFill>
                  </a:rPr>
                  <a:t>W-yr / m</a:t>
                </a:r>
                <a:r>
                  <a:rPr lang="en-GB" sz="1100" baseline="30000">
                    <a:solidFill>
                      <a:sysClr val="windowText" lastClr="000000"/>
                    </a:solidFill>
                  </a:rPr>
                  <a:t>2</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278662768"/>
        <c:crossesAt val="0"/>
        <c:crossBetween val="midCat"/>
      </c:valAx>
      <c:spPr>
        <a:noFill/>
        <a:ln>
          <a:noFill/>
        </a:ln>
        <a:effectLst/>
      </c:spPr>
    </c:plotArea>
    <c:legend>
      <c:legendPos val="r"/>
      <c:layout>
        <c:manualLayout>
          <c:xMode val="edge"/>
          <c:yMode val="edge"/>
          <c:x val="0.25504344366671017"/>
          <c:y val="0.14954383202099741"/>
          <c:w val="0.16332403679345359"/>
          <c:h val="0.1502514689837393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baseline="0">
                <a:solidFill>
                  <a:schemeClr val="tx1"/>
                </a:solidFill>
              </a:rPr>
              <a:t>Temperature change effect</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338113125767537"/>
          <c:y val="7.2407002188183814E-2"/>
          <c:w val="0.74663223289749336"/>
          <c:h val="0.80794672547769608"/>
        </c:manualLayout>
      </c:layout>
      <c:scatterChart>
        <c:scatterStyle val="lineMarker"/>
        <c:varyColors val="0"/>
        <c:ser>
          <c:idx val="1"/>
          <c:order val="0"/>
          <c:tx>
            <c:v>Total</c:v>
          </c:tx>
          <c:spPr>
            <a:ln w="19050" cap="rnd">
              <a:solidFill>
                <a:schemeClr val="tx1"/>
              </a:solidFill>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inventory!$F$5:$F$505</c:f>
              <c:numCache>
                <c:formatCode>0.0E+00</c:formatCode>
                <c:ptCount val="501"/>
                <c:pt idx="0">
                  <c:v>0</c:v>
                </c:pt>
                <c:pt idx="1">
                  <c:v>4.023961918778659E-14</c:v>
                </c:pt>
                <c:pt idx="2">
                  <c:v>7.4680756167112363E-14</c:v>
                </c:pt>
                <c:pt idx="3">
                  <c:v>1.0406243887269735E-13</c:v>
                </c:pt>
                <c:pt idx="4">
                  <c:v>1.2903383396724345E-13</c:v>
                </c:pt>
                <c:pt idx="5">
                  <c:v>1.5016490308416262E-13</c:v>
                </c:pt>
                <c:pt idx="6">
                  <c:v>1.679558114901627E-13</c:v>
                </c:pt>
                <c:pt idx="7">
                  <c:v>1.828452347138748E-13</c:v>
                </c:pt>
                <c:pt idx="8">
                  <c:v>1.9521769160652389E-13</c:v>
                </c:pt>
                <c:pt idx="9">
                  <c:v>2.0541001726085153E-13</c:v>
                </c:pt>
                <c:pt idx="10">
                  <c:v>2.137170759629075E-13</c:v>
                </c:pt>
                <c:pt idx="11">
                  <c:v>2.2039680266868387E-13</c:v>
                </c:pt>
                <c:pt idx="12">
                  <c:v>2.2567465119289079E-13</c:v>
                </c:pt>
                <c:pt idx="13">
                  <c:v>2.2974751820386156E-13</c:v>
                </c:pt>
                <c:pt idx="14">
                  <c:v>2.3278720409103797E-13</c:v>
                </c:pt>
                <c:pt idx="15">
                  <c:v>2.349434646823521E-13</c:v>
                </c:pt>
                <c:pt idx="16">
                  <c:v>2.3634670152648115E-13</c:v>
                </c:pt>
                <c:pt idx="17">
                  <c:v>2.3711033292152722E-13</c:v>
                </c:pt>
                <c:pt idx="18">
                  <c:v>2.373328829812086E-13</c:v>
                </c:pt>
                <c:pt idx="19">
                  <c:v>2.3709982170660086E-13</c:v>
                </c:pt>
                <c:pt idx="20">
                  <c:v>2.3648518520938248E-13</c:v>
                </c:pt>
                <c:pt idx="21">
                  <c:v>2.3555300185291507E-13</c:v>
                </c:pt>
                <c:pt idx="22">
                  <c:v>2.3435854708877882E-13</c:v>
                </c:pt>
                <c:pt idx="23">
                  <c:v>2.3294944712315652E-13</c:v>
                </c:pt>
                <c:pt idx="24">
                  <c:v>2.3136664920962755E-13</c:v>
                </c:pt>
                <c:pt idx="25">
                  <c:v>2.2964527429713396E-13</c:v>
                </c:pt>
                <c:pt idx="26">
                  <c:v>2.2781536593287758E-13</c:v>
                </c:pt>
                <c:pt idx="27">
                  <c:v>2.2590254770212153E-13</c:v>
                </c:pt>
                <c:pt idx="28">
                  <c:v>2.2392860005592061E-13</c:v>
                </c:pt>
                <c:pt idx="29">
                  <c:v>2.2191196611216112E-13</c:v>
                </c:pt>
                <c:pt idx="30">
                  <c:v>2.198681948958891E-13</c:v>
                </c:pt>
                <c:pt idx="31">
                  <c:v>2.1781032949492209E-13</c:v>
                </c:pt>
                <c:pt idx="32">
                  <c:v>2.1574924673125635E-13</c:v>
                </c:pt>
                <c:pt idx="33">
                  <c:v>2.1369395417463306E-13</c:v>
                </c:pt>
                <c:pt idx="34">
                  <c:v>2.1165184964014402E-13</c:v>
                </c:pt>
                <c:pt idx="35">
                  <c:v>2.096289477066195E-13</c:v>
                </c:pt>
                <c:pt idx="36">
                  <c:v>2.0763007725762041E-13</c:v>
                </c:pt>
                <c:pt idx="37">
                  <c:v>2.0565905357406215E-13</c:v>
                </c:pt>
                <c:pt idx="38">
                  <c:v>2.0371882808967922E-13</c:v>
                </c:pt>
                <c:pt idx="39">
                  <c:v>2.0181161855135983E-13</c:v>
                </c:pt>
                <c:pt idx="40">
                  <c:v>1.9993902200023435E-13</c:v>
                </c:pt>
                <c:pt idx="41">
                  <c:v>1.9810211270132143E-13</c:v>
                </c:pt>
                <c:pt idx="42">
                  <c:v>1.9630152689513614E-13</c:v>
                </c:pt>
                <c:pt idx="43">
                  <c:v>1.9453753602004352E-13</c:v>
                </c:pt>
                <c:pt idx="44">
                  <c:v>1.9281010985586661E-13</c:v>
                </c:pt>
                <c:pt idx="45">
                  <c:v>1.9111897086427545E-13</c:v>
                </c:pt>
                <c:pt idx="46">
                  <c:v>1.8946364084709422E-13</c:v>
                </c:pt>
                <c:pt idx="47">
                  <c:v>1.8784348090748583E-13</c:v>
                </c:pt>
                <c:pt idx="48">
                  <c:v>1.8625772557888517E-13</c:v>
                </c:pt>
                <c:pt idx="49">
                  <c:v>1.8470551188068937E-13</c:v>
                </c:pt>
                <c:pt idx="50">
                  <c:v>1.8318590396641725E-13</c:v>
                </c:pt>
                <c:pt idx="51">
                  <c:v>1.8169791394785855E-13</c:v>
                </c:pt>
                <c:pt idx="52">
                  <c:v>1.802405194063459E-13</c:v>
                </c:pt>
                <c:pt idx="53">
                  <c:v>1.7881267803856044E-13</c:v>
                </c:pt>
                <c:pt idx="54">
                  <c:v>1.7741333982820094E-13</c:v>
                </c:pt>
                <c:pt idx="55">
                  <c:v>1.7604145708551993E-13</c:v>
                </c:pt>
                <c:pt idx="56">
                  <c:v>1.7469599265335744E-13</c:v>
                </c:pt>
                <c:pt idx="57">
                  <c:v>1.733759265401859E-13</c:v>
                </c:pt>
                <c:pt idx="58">
                  <c:v>1.7208026120719875E-13</c:v>
                </c:pt>
                <c:pt idx="59">
                  <c:v>1.7080802570708059E-13</c:v>
                </c:pt>
                <c:pt idx="60">
                  <c:v>1.695582788463043E-13</c:v>
                </c:pt>
                <c:pt idx="61">
                  <c:v>1.6833011152018534E-13</c:v>
                </c:pt>
                <c:pt idx="62">
                  <c:v>1.6712264835010066E-13</c:v>
                </c:pt>
                <c:pt idx="63">
                  <c:v>1.6593504873492451E-13</c:v>
                </c:pt>
                <c:pt idx="64">
                  <c:v>1.6476650741354229E-13</c:v>
                </c:pt>
                <c:pt idx="65">
                  <c:v>1.6361625462202166E-13</c:v>
                </c:pt>
                <c:pt idx="66">
                  <c:v>1.6248355591741595E-13</c:v>
                </c:pt>
                <c:pt idx="67">
                  <c:v>1.6136771173004426E-13</c:v>
                </c:pt>
                <c:pt idx="68">
                  <c:v>1.6026805669725985E-13</c:v>
                </c:pt>
                <c:pt idx="69">
                  <c:v>1.5918395882402205E-13</c:v>
                </c:pt>
                <c:pt idx="70">
                  <c:v>1.5811481850889031E-13</c:v>
                </c:pt>
                <c:pt idx="71">
                  <c:v>1.5706006746823929E-13</c:v>
                </c:pt>
                <c:pt idx="72">
                  <c:v>1.5601916758644165E-13</c:v>
                </c:pt>
                <c:pt idx="73">
                  <c:v>1.5499160971538641E-13</c:v>
                </c:pt>
                <c:pt idx="74">
                  <c:v>1.5397691244291227E-13</c:v>
                </c:pt>
                <c:pt idx="75">
                  <c:v>1.5297462084646088E-13</c:v>
                </c:pt>
                <c:pt idx="76">
                  <c:v>1.5198430524543255E-13</c:v>
                </c:pt>
                <c:pt idx="77">
                  <c:v>1.5100555996329891E-13</c:v>
                </c:pt>
                <c:pt idx="78">
                  <c:v>1.5003800210843922E-13</c:v>
                </c:pt>
                <c:pt idx="79">
                  <c:v>1.4908127038088392E-13</c:v>
                </c:pt>
                <c:pt idx="80">
                  <c:v>1.4813502391062166E-13</c:v>
                </c:pt>
                <c:pt idx="81">
                  <c:v>1.4719894113182924E-13</c:v>
                </c:pt>
                <c:pt idx="82">
                  <c:v>1.4627271869628172E-13</c:v>
                </c:pt>
                <c:pt idx="83">
                  <c:v>1.4535607042827106E-13</c:v>
                </c:pt>
                <c:pt idx="84">
                  <c:v>1.4444872632257812E-13</c:v>
                </c:pt>
                <c:pt idx="85">
                  <c:v>1.4355043158639038E-13</c:v>
                </c:pt>
                <c:pt idx="86">
                  <c:v>1.4266094572551373E-13</c:v>
                </c:pt>
                <c:pt idx="87">
                  <c:v>1.417800416747783E-13</c:v>
                </c:pt>
                <c:pt idx="88">
                  <c:v>1.4090750497217372E-13</c:v>
                </c:pt>
                <c:pt idx="89">
                  <c:v>1.4004313297595172E-13</c:v>
                </c:pt>
                <c:pt idx="90">
                  <c:v>1.3918673412369976E-13</c:v>
                </c:pt>
                <c:pt idx="91">
                  <c:v>1.3833812723220431E-13</c:v>
                </c:pt>
                <c:pt idx="92">
                  <c:v>1.3749714083678238E-13</c:v>
                </c:pt>
                <c:pt idx="93">
                  <c:v>1.3666361256865547E-13</c:v>
                </c:pt>
                <c:pt idx="94">
                  <c:v>1.3583738856886834E-13</c:v>
                </c:pt>
                <c:pt idx="95">
                  <c:v>1.3501832293720821E-13</c:v>
                </c:pt>
                <c:pt idx="96">
                  <c:v>1.3420627721455522E-13</c:v>
                </c:pt>
                <c:pt idx="97">
                  <c:v>1.3340111989708924E-13</c:v>
                </c:pt>
                <c:pt idx="98">
                  <c:v>1.3260272598078586E-13</c:v>
                </c:pt>
                <c:pt idx="99">
                  <c:v>1.3181097653465483E-13</c:v>
                </c:pt>
                <c:pt idx="100">
                  <c:v>1.3102575830120536E-13</c:v>
                </c:pt>
                <c:pt idx="101">
                  <c:v>1.3024696332265933E-13</c:v>
                </c:pt>
                <c:pt idx="102">
                  <c:v>1.2947448859147837E-13</c:v>
                </c:pt>
                <c:pt idx="103">
                  <c:v>1.2870823572381919E-13</c:v>
                </c:pt>
                <c:pt idx="104">
                  <c:v>1.2794811065458209E-13</c:v>
                </c:pt>
                <c:pt idx="105">
                  <c:v>1.271940233527735E-13</c:v>
                </c:pt>
                <c:pt idx="106">
                  <c:v>1.2644588755595688E-13</c:v>
                </c:pt>
                <c:pt idx="107">
                  <c:v>1.2570362052262329E-13</c:v>
                </c:pt>
                <c:pt idx="108">
                  <c:v>1.249671428013686E-13</c:v>
                </c:pt>
                <c:pt idx="109">
                  <c:v>1.2423637801582007E-13</c:v>
                </c:pt>
                <c:pt idx="110">
                  <c:v>1.2351125266430961E-13</c:v>
                </c:pt>
                <c:pt idx="111">
                  <c:v>1.227916959333437E-13</c:v>
                </c:pt>
                <c:pt idx="112">
                  <c:v>1.2207763952397391E-13</c:v>
                </c:pt>
                <c:pt idx="113">
                  <c:v>1.2136901749022062E-13</c:v>
                </c:pt>
                <c:pt idx="114">
                  <c:v>1.2066576608875154E-13</c:v>
                </c:pt>
                <c:pt idx="115">
                  <c:v>1.1996782363906461E-13</c:v>
                </c:pt>
                <c:pt idx="116">
                  <c:v>1.1927513039346782E-13</c:v>
                </c:pt>
                <c:pt idx="117">
                  <c:v>1.185876284161933E-13</c:v>
                </c:pt>
                <c:pt idx="118">
                  <c:v>1.1790526147102222E-13</c:v>
                </c:pt>
                <c:pt idx="119">
                  <c:v>1.1722797491683751E-13</c:v>
                </c:pt>
                <c:pt idx="120">
                  <c:v>1.1655571561055649E-13</c:v>
                </c:pt>
                <c:pt idx="121">
                  <c:v>1.1588843181693275E-13</c:v>
                </c:pt>
                <c:pt idx="122">
                  <c:v>1.1522607312474746E-13</c:v>
                </c:pt>
                <c:pt idx="123">
                  <c:v>1.1456859036894343E-13</c:v>
                </c:pt>
                <c:pt idx="124">
                  <c:v>1.1391593555828336E-13</c:v>
                </c:pt>
                <c:pt idx="125">
                  <c:v>1.1326806180814262E-13</c:v>
                </c:pt>
                <c:pt idx="126">
                  <c:v>1.1262492327807206E-13</c:v>
                </c:pt>
                <c:pt idx="127">
                  <c:v>1.1198647511379189E-13</c:v>
                </c:pt>
                <c:pt idx="128">
                  <c:v>1.1135267339329985E-13</c:v>
                </c:pt>
                <c:pt idx="129">
                  <c:v>1.1072347507679929E-13</c:v>
                </c:pt>
                <c:pt idx="130">
                  <c:v>1.1009883796017276E-13</c:v>
                </c:pt>
                <c:pt idx="131">
                  <c:v>1.0947872063174535E-13</c:v>
                </c:pt>
                <c:pt idx="132">
                  <c:v>1.0886308243210079E-13</c:v>
                </c:pt>
                <c:pt idx="133">
                  <c:v>1.0825188341672871E-13</c:v>
                </c:pt>
                <c:pt idx="134">
                  <c:v>1.0764508432129813E-13</c:v>
                </c:pt>
                <c:pt idx="135">
                  <c:v>1.0704264652936586E-13</c:v>
                </c:pt>
                <c:pt idx="136">
                  <c:v>1.0644453204234279E-13</c:v>
                </c:pt>
                <c:pt idx="137">
                  <c:v>1.0585070345155307E-13</c:v>
                </c:pt>
                <c:pt idx="138">
                  <c:v>1.0526112391223319E-13</c:v>
                </c:pt>
                <c:pt idx="139">
                  <c:v>1.0467575711932922E-13</c:v>
                </c:pt>
                <c:pt idx="140">
                  <c:v>1.0409456728496023E-13</c:v>
                </c:pt>
                <c:pt idx="141">
                  <c:v>1.035175191174255E-13</c:v>
                </c:pt>
                <c:pt idx="142">
                  <c:v>1.0294457780164253E-13</c:v>
                </c:pt>
                <c:pt idx="143">
                  <c:v>1.0237570898091021E-13</c:v>
                </c:pt>
                <c:pt idx="144">
                  <c:v>1.0181087873990006E-13</c:v>
                </c:pt>
                <c:pt idx="145">
                  <c:v>1.012500535887847E-13</c:v>
                </c:pt>
                <c:pt idx="146">
                  <c:v>1.0069320044842015E-13</c:v>
                </c:pt>
                <c:pt idx="147">
                  <c:v>1.001402866365041E-13</c:v>
                </c:pt>
                <c:pt idx="148">
                  <c:v>9.9591279854638335E-14</c:v>
                </c:pt>
                <c:pt idx="149">
                  <c:v>9.9046148176228614E-14</c:v>
                </c:pt>
                <c:pt idx="150">
                  <c:v>9.850486003516023E-14</c:v>
                </c:pt>
                <c:pt idx="151">
                  <c:v>9.7967384215192321E-14</c:v>
                </c:pt>
                <c:pt idx="152">
                  <c:v>9.7433689840017632E-14</c:v>
                </c:pt>
                <c:pt idx="153">
                  <c:v>9.6903746363939139E-14</c:v>
                </c:pt>
                <c:pt idx="154">
                  <c:v>9.6377523563117818E-14</c:v>
                </c:pt>
                <c:pt idx="155">
                  <c:v>9.5854991527349849E-14</c:v>
                </c:pt>
                <c:pt idx="156">
                  <c:v>9.533612065233418E-14</c:v>
                </c:pt>
                <c:pt idx="157">
                  <c:v>9.4820881632394604E-14</c:v>
                </c:pt>
                <c:pt idx="158">
                  <c:v>9.4309245453622922E-14</c:v>
                </c:pt>
                <c:pt idx="159">
                  <c:v>9.3801183387412819E-14</c:v>
                </c:pt>
                <c:pt idx="160">
                  <c:v>9.3296666984355277E-14</c:v>
                </c:pt>
                <c:pt idx="161">
                  <c:v>9.279566806846976E-14</c:v>
                </c:pt>
                <c:pt idx="162">
                  <c:v>9.2298158731746491E-14</c:v>
                </c:pt>
                <c:pt idx="163">
                  <c:v>9.1804111328977321E-14</c:v>
                </c:pt>
                <c:pt idx="164">
                  <c:v>9.1313498472854516E-14</c:v>
                </c:pt>
                <c:pt idx="165">
                  <c:v>9.0826293029317638E-14</c:v>
                </c:pt>
                <c:pt idx="166">
                  <c:v>9.0342468113131407E-14</c:v>
                </c:pt>
                <c:pt idx="167">
                  <c:v>8.9861997083677425E-14</c:v>
                </c:pt>
                <c:pt idx="168">
                  <c:v>8.938485354094474E-14</c:v>
                </c:pt>
                <c:pt idx="169">
                  <c:v>8.8911011321705187E-14</c:v>
                </c:pt>
                <c:pt idx="170">
                  <c:v>8.8440444495860315E-14</c:v>
                </c:pt>
                <c:pt idx="171">
                  <c:v>8.7973127362947975E-14</c:v>
                </c:pt>
                <c:pt idx="172">
                  <c:v>8.7509034448797113E-14</c:v>
                </c:pt>
                <c:pt idx="173">
                  <c:v>8.704814050232085E-14</c:v>
                </c:pt>
                <c:pt idx="174">
                  <c:v>8.6590420492438027E-14</c:v>
                </c:pt>
                <c:pt idx="175">
                  <c:v>8.6135849605114332E-14</c:v>
                </c:pt>
                <c:pt idx="176">
                  <c:v>8.5684403240515072E-14</c:v>
                </c:pt>
                <c:pt idx="177">
                  <c:v>8.5236057010261914E-14</c:v>
                </c:pt>
                <c:pt idx="178">
                  <c:v>8.4790786734786467E-14</c:v>
                </c:pt>
                <c:pt idx="179">
                  <c:v>8.4348568440774586E-14</c:v>
                </c:pt>
                <c:pt idx="180">
                  <c:v>8.3909378358695032E-14</c:v>
                </c:pt>
                <c:pt idx="181">
                  <c:v>8.3473192920407276E-14</c:v>
                </c:pt>
                <c:pt idx="182">
                  <c:v>8.303998875684303E-14</c:v>
                </c:pt>
                <c:pt idx="183">
                  <c:v>8.260974269575719E-14</c:v>
                </c:pt>
                <c:pt idx="184">
                  <c:v>8.2182431759543256E-14</c:v>
                </c:pt>
                <c:pt idx="185">
                  <c:v>8.1758033163109769E-14</c:v>
                </c:pt>
                <c:pt idx="186">
                  <c:v>8.1336524311813471E-14</c:v>
                </c:pt>
                <c:pt idx="187">
                  <c:v>8.0917882799446119E-14</c:v>
                </c:pt>
                <c:pt idx="188">
                  <c:v>8.0502086406271571E-14</c:v>
                </c:pt>
                <c:pt idx="189">
                  <c:v>8.0089113097110132E-14</c:v>
                </c:pt>
                <c:pt idx="190">
                  <c:v>7.9678941019467524E-14</c:v>
                </c:pt>
                <c:pt idx="191">
                  <c:v>7.9271548501705778E-14</c:v>
                </c:pt>
                <c:pt idx="192">
                  <c:v>7.8866914051253817E-14</c:v>
                </c:pt>
                <c:pt idx="193">
                  <c:v>7.8465016352855546E-14</c:v>
                </c:pt>
                <c:pt idx="194">
                  <c:v>7.8065834266853237E-14</c:v>
                </c:pt>
                <c:pt idx="195">
                  <c:v>7.7669346827504591E-14</c:v>
                </c:pt>
                <c:pt idx="196">
                  <c:v>7.727553324133141E-14</c:v>
                </c:pt>
                <c:pt idx="197">
                  <c:v>7.688437288549868E-14</c:v>
                </c:pt>
                <c:pt idx="198">
                  <c:v>7.6495845306222133E-14</c:v>
                </c:pt>
                <c:pt idx="199">
                  <c:v>7.6109930217203185E-14</c:v>
                </c:pt>
                <c:pt idx="200">
                  <c:v>7.5726607498089863E-14</c:v>
                </c:pt>
                <c:pt idx="201">
                  <c:v>7.534585719296243E-14</c:v>
                </c:pt>
                <c:pt idx="202">
                  <c:v>7.4967659508842806E-14</c:v>
                </c:pt>
                <c:pt idx="203">
                  <c:v>7.4591994814226578E-14</c:v>
                </c:pt>
                <c:pt idx="204">
                  <c:v>7.4218843637636584E-14</c:v>
                </c:pt>
                <c:pt idx="205">
                  <c:v>7.3848186666197459E-14</c:v>
                </c:pt>
                <c:pt idx="206">
                  <c:v>7.3480004744229887E-14</c:v>
                </c:pt>
                <c:pt idx="207">
                  <c:v>7.3114278871864285E-14</c:v>
                </c:pt>
                <c:pt idx="208">
                  <c:v>7.2750990203672593E-14</c:v>
                </c:pt>
                <c:pt idx="209">
                  <c:v>7.2390120047318173E-14</c:v>
                </c:pt>
                <c:pt idx="210">
                  <c:v>7.2031649862222581E-14</c:v>
                </c:pt>
                <c:pt idx="211">
                  <c:v>7.1675561258248979E-14</c:v>
                </c:pt>
                <c:pt idx="212">
                  <c:v>7.1321835994401539E-14</c:v>
                </c:pt>
                <c:pt idx="213">
                  <c:v>7.0970455977540353E-14</c:v>
                </c:pt>
                <c:pt idx="214">
                  <c:v>7.0621403261111243E-14</c:v>
                </c:pt>
                <c:pt idx="215">
                  <c:v>7.0274660043890258E-14</c:v>
                </c:pt>
                <c:pt idx="216">
                  <c:v>6.9930208668742203E-14</c:v>
                </c:pt>
                <c:pt idx="217">
                  <c:v>6.9588031621392896E-14</c:v>
                </c:pt>
                <c:pt idx="218">
                  <c:v>6.924811152921495E-14</c:v>
                </c:pt>
                <c:pt idx="219">
                  <c:v>6.8910431160026289E-14</c:v>
                </c:pt>
                <c:pt idx="220">
                  <c:v>6.8574973420901632E-14</c:v>
                </c:pt>
                <c:pt idx="221">
                  <c:v>6.8241721356996195E-14</c:v>
                </c:pt>
                <c:pt idx="222">
                  <c:v>6.7910658150381545E-14</c:v>
                </c:pt>
                <c:pt idx="223">
                  <c:v>6.7581767118893271E-14</c:v>
                </c:pt>
                <c:pt idx="224">
                  <c:v>6.7255031714990178E-14</c:v>
                </c:pt>
                <c:pt idx="225">
                  <c:v>6.6930435524624866E-14</c:v>
                </c:pt>
                <c:pt idx="226">
                  <c:v>6.6607962266125326E-14</c:v>
                </c:pt>
                <c:pt idx="227">
                  <c:v>6.6287595789087414E-14</c:v>
                </c:pt>
                <c:pt idx="228">
                  <c:v>6.5969320073278064E-14</c:v>
                </c:pt>
                <c:pt idx="229">
                  <c:v>6.5653119227548862E-14</c:v>
                </c:pt>
                <c:pt idx="230">
                  <c:v>6.5338977488759969E-14</c:v>
                </c:pt>
                <c:pt idx="231">
                  <c:v>6.5026879220714082E-14</c:v>
                </c:pt>
                <c:pt idx="232">
                  <c:v>6.4716808913100384E-14</c:v>
                </c:pt>
                <c:pt idx="233">
                  <c:v>6.44087511804482E-14</c:v>
                </c:pt>
                <c:pt idx="234">
                  <c:v>6.4102690761090358E-14</c:v>
                </c:pt>
                <c:pt idx="235">
                  <c:v>6.3798612516135876E-14</c:v>
                </c:pt>
                <c:pt idx="236">
                  <c:v>6.3496501428452117E-14</c:v>
                </c:pt>
                <c:pt idx="237">
                  <c:v>6.3196342601656047E-14</c:v>
                </c:pt>
                <c:pt idx="238">
                  <c:v>6.2898121259114598E-14</c:v>
                </c:pt>
                <c:pt idx="239">
                  <c:v>6.2601822742953839E-14</c:v>
                </c:pt>
                <c:pt idx="240">
                  <c:v>6.2307432513077174E-14</c:v>
                </c:pt>
                <c:pt idx="241">
                  <c:v>6.2014936146192031E-14</c:v>
                </c:pt>
                <c:pt idx="242">
                  <c:v>6.1724319334845251E-14</c:v>
                </c:pt>
                <c:pt idx="243">
                  <c:v>6.1435567886466928E-14</c:v>
                </c:pt>
                <c:pt idx="244">
                  <c:v>6.1148667722422601E-14</c:v>
                </c:pt>
                <c:pt idx="245">
                  <c:v>6.0863604877073705E-14</c:v>
                </c:pt>
                <c:pt idx="246">
                  <c:v>6.0580365496846216E-14</c:v>
                </c:pt>
                <c:pt idx="247">
                  <c:v>6.0298935839307426E-14</c:v>
                </c:pt>
                <c:pt idx="248">
                  <c:v>6.0019302272250545E-14</c:v>
                </c:pt>
                <c:pt idx="249">
                  <c:v>5.9741451272787372E-14</c:v>
                </c:pt>
                <c:pt idx="250">
                  <c:v>5.9465369426448643E-14</c:v>
                </c:pt>
                <c:pt idx="251">
                  <c:v>5.9191043426292197E-14</c:v>
                </c:pt>
                <c:pt idx="252">
                  <c:v>5.8918460072018686E-14</c:v>
                </c:pt>
                <c:pt idx="253">
                  <c:v>5.8647606269094904E-14</c:v>
                </c:pt>
                <c:pt idx="254">
                  <c:v>5.8378469027884596E-14</c:v>
                </c:pt>
                <c:pt idx="255">
                  <c:v>5.8111035462786627E-14</c:v>
                </c:pt>
                <c:pt idx="256">
                  <c:v>5.7845292791380492E-14</c:v>
                </c:pt>
                <c:pt idx="257">
                  <c:v>5.758122833357911E-14</c:v>
                </c:pt>
                <c:pt idx="258">
                  <c:v>5.7318829510788728E-14</c:v>
                </c:pt>
                <c:pt idx="259">
                  <c:v>5.7058083845076014E-14</c:v>
                </c:pt>
                <c:pt idx="260">
                  <c:v>5.6798978958342088E-14</c:v>
                </c:pt>
                <c:pt idx="261">
                  <c:v>5.6541502571503648E-14</c:v>
                </c:pt>
                <c:pt idx="262">
                  <c:v>5.6285642503680886E-14</c:v>
                </c:pt>
                <c:pt idx="263">
                  <c:v>5.603138667139227E-14</c:v>
                </c:pt>
                <c:pt idx="264">
                  <c:v>5.5778723087756149E-14</c:v>
                </c:pt>
                <c:pt idx="265">
                  <c:v>5.5527639861698989E-14</c:v>
                </c:pt>
                <c:pt idx="266">
                  <c:v>5.5278125197170339E-14</c:v>
                </c:pt>
                <c:pt idx="267">
                  <c:v>5.503016739236427E-14</c:v>
                </c:pt>
                <c:pt idx="268">
                  <c:v>5.4783754838947439E-14</c:v>
                </c:pt>
                <c:pt idx="269">
                  <c:v>5.4538876021293578E-14</c:v>
                </c:pt>
                <c:pt idx="270">
                  <c:v>5.4295519515724353E-14</c:v>
                </c:pt>
                <c:pt idx="271">
                  <c:v>5.405367398975663E-14</c:v>
                </c:pt>
                <c:pt idx="272">
                  <c:v>5.381332820135597E-14</c:v>
                </c:pt>
                <c:pt idx="273">
                  <c:v>5.3574470998196395E-14</c:v>
                </c:pt>
                <c:pt idx="274">
                  <c:v>5.3337091316926329E-14</c:v>
                </c:pt>
                <c:pt idx="275">
                  <c:v>5.3101178182440617E-14</c:v>
                </c:pt>
                <c:pt idx="276">
                  <c:v>5.2866720707158667E-14</c:v>
                </c:pt>
                <c:pt idx="277">
                  <c:v>5.2633708090308557E-14</c:v>
                </c:pt>
                <c:pt idx="278">
                  <c:v>5.2402129617217133E-14</c:v>
                </c:pt>
                <c:pt idx="279">
                  <c:v>5.2171974658606002E-14</c:v>
                </c:pt>
                <c:pt idx="280">
                  <c:v>5.1943232669893356E-14</c:v>
                </c:pt>
                <c:pt idx="281">
                  <c:v>5.1715893190501667E-14</c:v>
                </c:pt>
                <c:pt idx="282">
                  <c:v>5.1489945843171026E-14</c:v>
                </c:pt>
                <c:pt idx="283">
                  <c:v>5.1265380333278306E-14</c:v>
                </c:pt>
                <c:pt idx="284">
                  <c:v>5.1042186448161909E-14</c:v>
                </c:pt>
                <c:pt idx="285">
                  <c:v>5.0820354056452077E-14</c:v>
                </c:pt>
                <c:pt idx="286">
                  <c:v>5.0599873107406894E-14</c:v>
                </c:pt>
                <c:pt idx="287">
                  <c:v>5.0380733630253639E-14</c:v>
                </c:pt>
                <c:pt idx="288">
                  <c:v>5.0162925733535712E-14</c:v>
                </c:pt>
                <c:pt idx="289">
                  <c:v>4.9946439604464929E-14</c:v>
                </c:pt>
                <c:pt idx="290">
                  <c:v>4.9731265508279173E-14</c:v>
                </c:pt>
                <c:pt idx="291">
                  <c:v>4.9517393787605369E-14</c:v>
                </c:pt>
                <c:pt idx="292">
                  <c:v>4.9304814861827806E-14</c:v>
                </c:pt>
                <c:pt idx="293">
                  <c:v>4.9093519226461556E-14</c:v>
                </c:pt>
                <c:pt idx="294">
                  <c:v>4.8883497452531192E-14</c:v>
                </c:pt>
                <c:pt idx="295">
                  <c:v>4.867474018595461E-14</c:v>
                </c:pt>
                <c:pt idx="296">
                  <c:v>4.8467238146931906E-14</c:v>
                </c:pt>
                <c:pt idx="297">
                  <c:v>4.826098212933942E-14</c:v>
                </c:pt>
                <c:pt idx="298">
                  <c:v>4.8055963000128622E-14</c:v>
                </c:pt>
                <c:pt idx="299">
                  <c:v>4.7852171698730132E-14</c:v>
                </c:pt>
                <c:pt idx="300">
                  <c:v>4.7649599236462603E-14</c:v>
                </c:pt>
                <c:pt idx="301">
                  <c:v>4.7448236695946424E-14</c:v>
                </c:pt>
                <c:pt idx="302">
                  <c:v>4.7248075230522379E-14</c:v>
                </c:pt>
                <c:pt idx="303">
                  <c:v>4.7049106063675031E-14</c:v>
                </c:pt>
                <c:pt idx="304">
                  <c:v>4.6851320488460886E-14</c:v>
                </c:pt>
                <c:pt idx="305">
                  <c:v>4.6654709866941335E-14</c:v>
                </c:pt>
                <c:pt idx="306">
                  <c:v>4.6459265629620154E-14</c:v>
                </c:pt>
                <c:pt idx="307">
                  <c:v>4.6264979274885773E-14</c:v>
                </c:pt>
                <c:pt idx="308">
                  <c:v>4.6071842368458106E-14</c:v>
                </c:pt>
                <c:pt idx="309">
                  <c:v>4.5879846542839863E-14</c:v>
                </c:pt>
                <c:pt idx="310">
                  <c:v>4.5688983496772564E-14</c:v>
                </c:pt>
                <c:pt idx="311">
                  <c:v>4.5499244994696866E-14</c:v>
                </c:pt>
                <c:pt idx="312">
                  <c:v>4.5310622866217432E-14</c:v>
                </c:pt>
                <c:pt idx="313">
                  <c:v>4.512310900557222E-14</c:v>
                </c:pt>
                <c:pt idx="314">
                  <c:v>4.4936695371106105E-14</c:v>
                </c:pt>
                <c:pt idx="315">
                  <c:v>4.4751373984748836E-14</c:v>
                </c:pt>
                <c:pt idx="316">
                  <c:v>4.4567136931497387E-14</c:v>
                </c:pt>
                <c:pt idx="317">
                  <c:v>4.4383976358902442E-14</c:v>
                </c:pt>
                <c:pt idx="318">
                  <c:v>4.4201884476559196E-14</c:v>
                </c:pt>
                <c:pt idx="319">
                  <c:v>4.4020853555602368E-14</c:v>
                </c:pt>
                <c:pt idx="320">
                  <c:v>4.3840875928205295E-14</c:v>
                </c:pt>
                <c:pt idx="321">
                  <c:v>4.3661943987083227E-14</c:v>
                </c:pt>
                <c:pt idx="322">
                  <c:v>4.3484050185000685E-14</c:v>
                </c:pt>
                <c:pt idx="323">
                  <c:v>4.3307187034282856E-14</c:v>
                </c:pt>
                <c:pt idx="324">
                  <c:v>4.3131347106331065E-14</c:v>
                </c:pt>
                <c:pt idx="325">
                  <c:v>4.2956523031142161E-14</c:v>
                </c:pt>
                <c:pt idx="326">
                  <c:v>4.2782707496831957E-14</c:v>
                </c:pt>
                <c:pt idx="327">
                  <c:v>4.2609893249162494E-14</c:v>
                </c:pt>
                <c:pt idx="328">
                  <c:v>4.2438073091073266E-14</c:v>
                </c:pt>
                <c:pt idx="329">
                  <c:v>4.2267239882216287E-14</c:v>
                </c:pt>
                <c:pt idx="330">
                  <c:v>4.2097386538494953E-14</c:v>
                </c:pt>
                <c:pt idx="331">
                  <c:v>4.192850603160673E-14</c:v>
                </c:pt>
                <c:pt idx="332">
                  <c:v>4.176059138858963E-14</c:v>
                </c:pt>
                <c:pt idx="333">
                  <c:v>4.1593635691372349E-14</c:v>
                </c:pt>
                <c:pt idx="334">
                  <c:v>4.1427632076328153E-14</c:v>
                </c:pt>
                <c:pt idx="335">
                  <c:v>4.1262573733832439E-14</c:v>
                </c:pt>
                <c:pt idx="336">
                  <c:v>4.1098453907823898E-14</c:v>
                </c:pt>
                <c:pt idx="337">
                  <c:v>4.0935265895369327E-14</c:v>
                </c:pt>
                <c:pt idx="338">
                  <c:v>4.0773003046232028E-14</c:v>
                </c:pt>
                <c:pt idx="339">
                  <c:v>4.0611658762443646E-14</c:v>
                </c:pt>
                <c:pt idx="340">
                  <c:v>4.045122649787971E-14</c:v>
                </c:pt>
                <c:pt idx="341">
                  <c:v>4.0291699757838516E-14</c:v>
                </c:pt>
                <c:pt idx="342">
                  <c:v>4.0133072098623527E-14</c:v>
                </c:pt>
                <c:pt idx="343">
                  <c:v>3.9975337127129217E-14</c:v>
                </c:pt>
                <c:pt idx="344">
                  <c:v>3.9818488500430256E-14</c:v>
                </c:pt>
                <c:pt idx="345">
                  <c:v>3.9662519925374193E-14</c:v>
                </c:pt>
                <c:pt idx="346">
                  <c:v>3.950742515817735E-14</c:v>
                </c:pt>
                <c:pt idx="347">
                  <c:v>3.9353198004024133E-14</c:v>
                </c:pt>
                <c:pt idx="348">
                  <c:v>3.9199832316669579E-14</c:v>
                </c:pt>
                <c:pt idx="349">
                  <c:v>3.90473219980452E-14</c:v>
                </c:pt>
                <c:pt idx="350">
                  <c:v>3.8895660997868077E-14</c:v>
                </c:pt>
                <c:pt idx="351">
                  <c:v>3.8744843313253087E-14</c:v>
                </c:pt>
                <c:pt idx="352">
                  <c:v>3.8594862988328441E-14</c:v>
                </c:pt>
                <c:pt idx="353">
                  <c:v>3.8445714113854273E-14</c:v>
                </c:pt>
                <c:pt idx="354">
                  <c:v>3.8297390826844376E-14</c:v>
                </c:pt>
                <c:pt idx="355">
                  <c:v>3.8149887310191154E-14</c:v>
                </c:pt>
                <c:pt idx="356">
                  <c:v>3.8003197792293461E-14</c:v>
                </c:pt>
                <c:pt idx="357">
                  <c:v>3.7857316546687669E-14</c:v>
                </c:pt>
                <c:pt idx="358">
                  <c:v>3.7712237891681691E-14</c:v>
                </c:pt>
                <c:pt idx="359">
                  <c:v>3.7567956189992024E-14</c:v>
                </c:pt>
                <c:pt idx="360">
                  <c:v>3.7424465848383708E-14</c:v>
                </c:pt>
                <c:pt idx="361">
                  <c:v>3.7281761317313384E-14</c:v>
                </c:pt>
                <c:pt idx="362">
                  <c:v>3.713983709057512E-14</c:v>
                </c:pt>
                <c:pt idx="363">
                  <c:v>3.6998687704949281E-14</c:v>
                </c:pt>
                <c:pt idx="364">
                  <c:v>3.6858307739854154E-14</c:v>
                </c:pt>
                <c:pt idx="365">
                  <c:v>3.6718691817000554E-14</c:v>
                </c:pt>
                <c:pt idx="366">
                  <c:v>3.6579834600049179E-14</c:v>
                </c:pt>
                <c:pt idx="367">
                  <c:v>3.6441730794270811E-14</c:v>
                </c:pt>
                <c:pt idx="368">
                  <c:v>3.6304375146209299E-14</c:v>
                </c:pt>
                <c:pt idx="369">
                  <c:v>3.6167762443347305E-14</c:v>
                </c:pt>
                <c:pt idx="370">
                  <c:v>3.6031887513774802E-14</c:v>
                </c:pt>
                <c:pt idx="371">
                  <c:v>3.589674522586027E-14</c:v>
                </c:pt>
                <c:pt idx="372">
                  <c:v>3.5762330487924626E-14</c:v>
                </c:pt>
                <c:pt idx="373">
                  <c:v>3.5628638247917773E-14</c:v>
                </c:pt>
                <c:pt idx="374">
                  <c:v>3.5495663493097873E-14</c:v>
                </c:pt>
                <c:pt idx="375">
                  <c:v>3.5363401249713175E-14</c:v>
                </c:pt>
                <c:pt idx="376">
                  <c:v>3.5231846582686523E-14</c:v>
                </c:pt>
                <c:pt idx="377">
                  <c:v>3.510099459530241E-14</c:v>
                </c:pt>
                <c:pt idx="378">
                  <c:v>3.4970840428896557E-14</c:v>
                </c:pt>
                <c:pt idx="379">
                  <c:v>3.4841379262548185E-14</c:v>
                </c:pt>
                <c:pt idx="380">
                  <c:v>3.4712606312774604E-14</c:v>
                </c:pt>
                <c:pt idx="381">
                  <c:v>3.458451683322851E-14</c:v>
                </c:pt>
                <c:pt idx="382">
                  <c:v>3.4457106114397582E-14</c:v>
                </c:pt>
                <c:pt idx="383">
                  <c:v>3.4330369483306684E-14</c:v>
                </c:pt>
                <c:pt idx="384">
                  <c:v>3.4204302303222434E-14</c:v>
                </c:pt>
                <c:pt idx="385">
                  <c:v>3.40788999733602E-14</c:v>
                </c:pt>
                <c:pt idx="386">
                  <c:v>3.3954157928593534E-14</c:v>
                </c:pt>
                <c:pt idx="387">
                  <c:v>3.3830071639165927E-14</c:v>
                </c:pt>
                <c:pt idx="388">
                  <c:v>3.3706636610405008E-14</c:v>
                </c:pt>
                <c:pt idx="389">
                  <c:v>3.3583848382438993E-14</c:v>
                </c:pt>
                <c:pt idx="390">
                  <c:v>3.3461702529915514E-14</c:v>
                </c:pt>
                <c:pt idx="391">
                  <c:v>3.3340194661722777E-14</c:v>
                </c:pt>
                <c:pt idx="392">
                  <c:v>3.3219320420712924E-14</c:v>
                </c:pt>
                <c:pt idx="393">
                  <c:v>3.3099075483427728E-14</c:v>
                </c:pt>
                <c:pt idx="394">
                  <c:v>3.29794555598265E-14</c:v>
                </c:pt>
                <c:pt idx="395">
                  <c:v>3.2860456393016263E-14</c:v>
                </c:pt>
                <c:pt idx="396">
                  <c:v>3.2742073758984099E-14</c:v>
                </c:pt>
                <c:pt idx="397">
                  <c:v>3.2624303466331677E-14</c:v>
                </c:pt>
                <c:pt idx="398">
                  <c:v>3.250714135601202E-14</c:v>
                </c:pt>
                <c:pt idx="399">
                  <c:v>3.2390583301068371E-14</c:v>
                </c:pt>
                <c:pt idx="400">
                  <c:v>3.2274625206375206E-14</c:v>
                </c:pt>
                <c:pt idx="401">
                  <c:v>3.2159263008381387E-14</c:v>
                </c:pt>
                <c:pt idx="402">
                  <c:v>3.2044492674855397E-14</c:v>
                </c:pt>
                <c:pt idx="403">
                  <c:v>3.1930310204632693E-14</c:v>
                </c:pt>
                <c:pt idx="404">
                  <c:v>3.1816711627365089E-14</c:v>
                </c:pt>
                <c:pt idx="405">
                  <c:v>3.1703693003272205E-14</c:v>
                </c:pt>
                <c:pt idx="406">
                  <c:v>3.1591250422894968E-14</c:v>
                </c:pt>
                <c:pt idx="407">
                  <c:v>3.1479380006851118E-14</c:v>
                </c:pt>
                <c:pt idx="408">
                  <c:v>3.1368077905592701E-14</c:v>
                </c:pt>
                <c:pt idx="409">
                  <c:v>3.1257340299165562E-14</c:v>
                </c:pt>
                <c:pt idx="410">
                  <c:v>3.1147163396970848E-14</c:v>
                </c:pt>
                <c:pt idx="411">
                  <c:v>3.1037543437528341E-14</c:v>
                </c:pt>
                <c:pt idx="412">
                  <c:v>3.092847668824189E-14</c:v>
                </c:pt>
                <c:pt idx="413">
                  <c:v>3.0819959445166606E-14</c:v>
                </c:pt>
                <c:pt idx="414">
                  <c:v>3.0711988032778128E-14</c:v>
                </c:pt>
                <c:pt idx="415">
                  <c:v>3.0604558803743609E-14</c:v>
                </c:pt>
                <c:pt idx="416">
                  <c:v>3.0497668138694671E-14</c:v>
                </c:pt>
                <c:pt idx="417">
                  <c:v>3.0391312446002229E-14</c:v>
                </c:pt>
                <c:pt idx="418">
                  <c:v>3.0285488161553079E-14</c:v>
                </c:pt>
                <c:pt idx="419">
                  <c:v>3.018019174852843E-14</c:v>
                </c:pt>
                <c:pt idx="420">
                  <c:v>3.0075419697184118E-14</c:v>
                </c:pt>
                <c:pt idx="421">
                  <c:v>2.9971168524632736E-14</c:v>
                </c:pt>
                <c:pt idx="422">
                  <c:v>2.9867434774627423E-14</c:v>
                </c:pt>
                <c:pt idx="423">
                  <c:v>2.9764215017347571E-14</c:v>
                </c:pt>
                <c:pt idx="424">
                  <c:v>2.9661505849186156E-14</c:v>
                </c:pt>
                <c:pt idx="425">
                  <c:v>2.9559303892538857E-14</c:v>
                </c:pt>
                <c:pt idx="426">
                  <c:v>2.9457605795594909E-14</c:v>
                </c:pt>
                <c:pt idx="427">
                  <c:v>2.9356408232129677E-14</c:v>
                </c:pt>
                <c:pt idx="428">
                  <c:v>2.9255707901298868E-14</c:v>
                </c:pt>
                <c:pt idx="429">
                  <c:v>2.9155501527434485E-14</c:v>
                </c:pt>
                <c:pt idx="430">
                  <c:v>2.9055785859842439E-14</c:v>
                </c:pt>
                <c:pt idx="431">
                  <c:v>2.8956557672601777E-14</c:v>
                </c:pt>
                <c:pt idx="432">
                  <c:v>2.8857813764365599E-14</c:v>
                </c:pt>
                <c:pt idx="433">
                  <c:v>2.8759550958163608E-14</c:v>
                </c:pt>
                <c:pt idx="434">
                  <c:v>2.8661766101206189E-14</c:v>
                </c:pt>
                <c:pt idx="435">
                  <c:v>2.8564456064690204E-14</c:v>
                </c:pt>
                <c:pt idx="436">
                  <c:v>2.84676177436063E-14</c:v>
                </c:pt>
                <c:pt idx="437">
                  <c:v>2.8371248056547818E-14</c:v>
                </c:pt>
                <c:pt idx="438">
                  <c:v>2.8275343945521253E-14</c:v>
                </c:pt>
                <c:pt idx="439">
                  <c:v>2.8179902375758284E-14</c:v>
                </c:pt>
                <c:pt idx="440">
                  <c:v>2.8084920335529294E-14</c:v>
                </c:pt>
                <c:pt idx="441">
                  <c:v>2.7990394835958499E-14</c:v>
                </c:pt>
                <c:pt idx="442">
                  <c:v>2.7896322910840475E-14</c:v>
                </c:pt>
                <c:pt idx="443">
                  <c:v>2.7802701616458297E-14</c:v>
                </c:pt>
                <c:pt idx="444">
                  <c:v>2.7709528031403059E-14</c:v>
                </c:pt>
                <c:pt idx="445">
                  <c:v>2.7616799256394971E-14</c:v>
                </c:pt>
                <c:pt idx="446">
                  <c:v>2.7524512414105831E-14</c:v>
                </c:pt>
                <c:pt idx="447">
                  <c:v>2.7432664648982998E-14</c:v>
                </c:pt>
                <c:pt idx="448">
                  <c:v>2.734125312707479E-14</c:v>
                </c:pt>
                <c:pt idx="449">
                  <c:v>2.7250275035857305E-14</c:v>
                </c:pt>
                <c:pt idx="450">
                  <c:v>2.7159727584062643E-14</c:v>
                </c:pt>
                <c:pt idx="451">
                  <c:v>2.7069608001508579E-14</c:v>
                </c:pt>
                <c:pt idx="452">
                  <c:v>2.6979913538929562E-14</c:v>
                </c:pt>
                <c:pt idx="453">
                  <c:v>2.6890641467809153E-14</c:v>
                </c:pt>
                <c:pt idx="454">
                  <c:v>2.6801789080213787E-14</c:v>
                </c:pt>
                <c:pt idx="455">
                  <c:v>2.6713353688627919E-14</c:v>
                </c:pt>
                <c:pt idx="456">
                  <c:v>2.6625332625790504E-14</c:v>
                </c:pt>
                <c:pt idx="457">
                  <c:v>2.6537723244532829E-14</c:v>
                </c:pt>
                <c:pt idx="458">
                  <c:v>2.6450522917617638E-14</c:v>
                </c:pt>
                <c:pt idx="459">
                  <c:v>2.6363729037579603E-14</c:v>
                </c:pt>
                <c:pt idx="460">
                  <c:v>2.6277339016567075E-14</c:v>
                </c:pt>
                <c:pt idx="461">
                  <c:v>2.6191350286185149E-14</c:v>
                </c:pt>
                <c:pt idx="462">
                  <c:v>2.6105760297339975E-14</c:v>
                </c:pt>
                <c:pt idx="463">
                  <c:v>2.6020566520084378E-14</c:v>
                </c:pt>
                <c:pt idx="464">
                  <c:v>2.5935766443464715E-14</c:v>
                </c:pt>
                <c:pt idx="465">
                  <c:v>2.5851357575368995E-14</c:v>
                </c:pt>
                <c:pt idx="466">
                  <c:v>2.5767337442376219E-14</c:v>
                </c:pt>
                <c:pt idx="467">
                  <c:v>2.5683703589606972E-14</c:v>
                </c:pt>
                <c:pt idx="468">
                  <c:v>2.5600453580575228E-14</c:v>
                </c:pt>
                <c:pt idx="469">
                  <c:v>2.5517584997041349E-14</c:v>
                </c:pt>
                <c:pt idx="470">
                  <c:v>2.5435095438866309E-14</c:v>
                </c:pt>
                <c:pt idx="471">
                  <c:v>2.5352982523867084E-14</c:v>
                </c:pt>
                <c:pt idx="472">
                  <c:v>2.5271243887673234E-14</c:v>
                </c:pt>
                <c:pt idx="473">
                  <c:v>2.5189877183584654E-14</c:v>
                </c:pt>
                <c:pt idx="474">
                  <c:v>2.5108880082430483E-14</c:v>
                </c:pt>
                <c:pt idx="475">
                  <c:v>2.5028250272429167E-14</c:v>
                </c:pt>
                <c:pt idx="476">
                  <c:v>2.4947985459049666E-14</c:v>
                </c:pt>
                <c:pt idx="477">
                  <c:v>2.4868083364873769E-14</c:v>
                </c:pt>
                <c:pt idx="478">
                  <c:v>2.478854172945958E-14</c:v>
                </c:pt>
                <c:pt idx="479">
                  <c:v>2.4709358309206065E-14</c:v>
                </c:pt>
                <c:pt idx="480">
                  <c:v>2.4630530877218742E-14</c:v>
                </c:pt>
                <c:pt idx="481">
                  <c:v>2.4552057223176439E-14</c:v>
                </c:pt>
                <c:pt idx="482">
                  <c:v>2.4473935153199174E-14</c:v>
                </c:pt>
                <c:pt idx="483">
                  <c:v>2.4396162489717049E-14</c:v>
                </c:pt>
                <c:pt idx="484">
                  <c:v>2.4318737071340309E-14</c:v>
                </c:pt>
                <c:pt idx="485">
                  <c:v>2.4241656752730348E-14</c:v>
                </c:pt>
                <c:pt idx="486">
                  <c:v>2.4164919404471862E-14</c:v>
                </c:pt>
                <c:pt idx="487">
                  <c:v>2.4088522912945983E-14</c:v>
                </c:pt>
                <c:pt idx="488">
                  <c:v>2.4012465180204483E-14</c:v>
                </c:pt>
                <c:pt idx="489">
                  <c:v>2.3936744123844993E-14</c:v>
                </c:pt>
                <c:pt idx="490">
                  <c:v>2.3861357676887218E-14</c:v>
                </c:pt>
                <c:pt idx="491">
                  <c:v>2.3786303787650189E-14</c:v>
                </c:pt>
                <c:pt idx="492">
                  <c:v>2.3711580419630504E-14</c:v>
                </c:pt>
                <c:pt idx="493">
                  <c:v>2.3637185551381571E-14</c:v>
                </c:pt>
                <c:pt idx="494">
                  <c:v>2.3563117176393804E-14</c:v>
                </c:pt>
                <c:pt idx="495">
                  <c:v>2.3489373302975835E-14</c:v>
                </c:pt>
                <c:pt idx="496">
                  <c:v>2.3415951954136671E-14</c:v>
                </c:pt>
                <c:pt idx="497">
                  <c:v>2.3342851167468818E-14</c:v>
                </c:pt>
                <c:pt idx="498">
                  <c:v>2.3270068995032343E-14</c:v>
                </c:pt>
                <c:pt idx="499">
                  <c:v>2.3197603503239909E-14</c:v>
                </c:pt>
                <c:pt idx="500">
                  <c:v>2.3125452772742719E-14</c:v>
                </c:pt>
              </c:numCache>
            </c:numRef>
          </c:yVal>
          <c:smooth val="0"/>
          <c:extLst>
            <c:ext xmlns:c16="http://schemas.microsoft.com/office/drawing/2014/chart" uri="{C3380CC4-5D6E-409C-BE32-E72D297353CC}">
              <c16:uniqueId val="{00000000-9373-4148-A8B7-D7285CC5798C}"/>
            </c:ext>
          </c:extLst>
        </c:ser>
        <c:ser>
          <c:idx val="0"/>
          <c:order val="1"/>
          <c:tx>
            <c:v>CO2</c:v>
          </c:tx>
          <c:spPr>
            <a:ln w="19050" cap="rnd">
              <a:solidFill>
                <a:schemeClr val="accent1"/>
              </a:solidFill>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inventory!$P$5:$P$505</c:f>
              <c:numCache>
                <c:formatCode>0.00E+00</c:formatCode>
                <c:ptCount val="501"/>
                <c:pt idx="0">
                  <c:v>0</c:v>
                </c:pt>
                <c:pt idx="1">
                  <c:v>1.2154473957379658E-16</c:v>
                </c:pt>
                <c:pt idx="2">
                  <c:v>2.2220430901718803E-16</c:v>
                </c:pt>
                <c:pt idx="3">
                  <c:v>3.0566717699459152E-16</c:v>
                </c:pt>
                <c:pt idx="4">
                  <c:v>3.7493338453301569E-16</c:v>
                </c:pt>
                <c:pt idx="5">
                  <c:v>4.3244859541368409E-16</c:v>
                </c:pt>
                <c:pt idx="6">
                  <c:v>4.8021133165975144E-16</c:v>
                </c:pt>
                <c:pt idx="7">
                  <c:v>5.1985884377201646E-16</c:v>
                </c:pt>
                <c:pt idx="8">
                  <c:v>5.5273594783519935E-16</c:v>
                </c:pt>
                <c:pt idx="9">
                  <c:v>5.799502743970347E-16</c:v>
                </c:pt>
                <c:pt idx="10">
                  <c:v>6.0241666951750707E-16</c:v>
                </c:pt>
                <c:pt idx="11">
                  <c:v>6.2089292885233526E-16</c:v>
                </c:pt>
                <c:pt idx="12">
                  <c:v>6.3600860113933416E-16</c:v>
                </c:pt>
                <c:pt idx="13">
                  <c:v>6.4828824425695323E-16</c:v>
                </c:pt>
                <c:pt idx="14">
                  <c:v>6.5817023628950917E-16</c:v>
                </c:pt>
                <c:pt idx="15">
                  <c:v>6.6602202082528355E-16</c:v>
                </c:pt>
                <c:pt idx="16">
                  <c:v>6.7215248818103302E-16</c:v>
                </c:pt>
                <c:pt idx="17">
                  <c:v>6.768220529873025E-16</c:v>
                </c:pt>
                <c:pt idx="18">
                  <c:v>6.8025087612270832E-16</c:v>
                </c:pt>
                <c:pt idx="19">
                  <c:v>6.8262558943159625E-16</c:v>
                </c:pt>
                <c:pt idx="20">
                  <c:v>6.8410481029917524E-16</c:v>
                </c:pt>
                <c:pt idx="21">
                  <c:v>6.8482367626133532E-16</c:v>
                </c:pt>
                <c:pt idx="22">
                  <c:v>6.848975844314278E-16</c:v>
                </c:pt>
                <c:pt idx="23">
                  <c:v>6.8442528428169908E-16</c:v>
                </c:pt>
                <c:pt idx="24">
                  <c:v>6.8349144335504163E-16</c:v>
                </c:pt>
                <c:pt idx="25">
                  <c:v>6.8216878231942542E-16</c:v>
                </c:pt>
                <c:pt idx="26">
                  <c:v>6.8051985723367424E-16</c:v>
                </c:pt>
                <c:pt idx="27">
                  <c:v>6.7859855203191507E-16</c:v>
                </c:pt>
                <c:pt idx="28">
                  <c:v>6.7645133230980419E-16</c:v>
                </c:pt>
                <c:pt idx="29">
                  <c:v>6.7411830191575828E-16</c:v>
                </c:pt>
                <c:pt idx="30">
                  <c:v>6.7163409614319058E-16</c:v>
                </c:pt>
                <c:pt idx="31">
                  <c:v>6.6902863910967738E-16</c:v>
                </c:pt>
                <c:pt idx="32">
                  <c:v>6.6632778789694931E-16</c:v>
                </c:pt>
                <c:pt idx="33">
                  <c:v>6.6355388197329473E-16</c:v>
                </c:pt>
                <c:pt idx="34">
                  <c:v>6.6072621313729852E-16</c:v>
                </c:pt>
                <c:pt idx="35">
                  <c:v>6.5786142855717433E-16</c:v>
                </c:pt>
                <c:pt idx="36">
                  <c:v>6.5497387731218096E-16</c:v>
                </c:pt>
                <c:pt idx="37">
                  <c:v>6.5207590907495023E-16</c:v>
                </c:pt>
                <c:pt idx="38">
                  <c:v>6.4917813212859686E-16</c:v>
                </c:pt>
                <c:pt idx="39">
                  <c:v>6.4628963672822085E-16</c:v>
                </c:pt>
                <c:pt idx="40">
                  <c:v>6.4341818884317911E-16</c:v>
                </c:pt>
                <c:pt idx="41">
                  <c:v>6.4057039851441044E-16</c:v>
                </c:pt>
                <c:pt idx="42">
                  <c:v>6.3775186639810224E-16</c:v>
                </c:pt>
                <c:pt idx="43">
                  <c:v>6.3496731151731364E-16</c:v>
                </c:pt>
                <c:pt idx="44">
                  <c:v>6.3222068278601495E-16</c:v>
                </c:pt>
                <c:pt idx="45">
                  <c:v>6.2951525648861463E-16</c:v>
                </c:pt>
                <c:pt idx="46">
                  <c:v>6.2685372157882783E-16</c:v>
                </c:pt>
                <c:pt idx="47">
                  <c:v>6.2423825439372093E-16</c:v>
                </c:pt>
                <c:pt idx="48">
                  <c:v>6.2167058415299679E-16</c:v>
                </c:pt>
                <c:pt idx="49">
                  <c:v>6.1915205042281509E-16</c:v>
                </c:pt>
                <c:pt idx="50">
                  <c:v>6.1668365356172654E-16</c:v>
                </c:pt>
                <c:pt idx="51">
                  <c:v>6.1426609902880931E-16</c:v>
                </c:pt>
                <c:pt idx="52">
                  <c:v>6.1189983631683897E-16</c:v>
                </c:pt>
                <c:pt idx="53">
                  <c:v>6.0958509317304065E-16</c:v>
                </c:pt>
                <c:pt idx="54">
                  <c:v>6.0732190568397083E-16</c:v>
                </c:pt>
                <c:pt idx="55">
                  <c:v>6.0511014472711848E-16</c:v>
                </c:pt>
                <c:pt idx="56">
                  <c:v>6.029495392280611E-16</c:v>
                </c:pt>
                <c:pt idx="57">
                  <c:v>6.0083969660691871E-16</c:v>
                </c:pt>
                <c:pt idx="58">
                  <c:v>5.9878012075013337E-16</c:v>
                </c:pt>
                <c:pt idx="59">
                  <c:v>5.9677022780219209E-16</c:v>
                </c:pt>
                <c:pt idx="60">
                  <c:v>5.9480936003589338E-16</c:v>
                </c:pt>
                <c:pt idx="61">
                  <c:v>5.9289679802838911E-16</c:v>
                </c:pt>
                <c:pt idx="62">
                  <c:v>5.9103177134284571E-16</c:v>
                </c:pt>
                <c:pt idx="63">
                  <c:v>5.8921346789164413E-16</c:v>
                </c:pt>
                <c:pt idx="64">
                  <c:v>5.8744104213608106E-16</c:v>
                </c:pt>
                <c:pt idx="65">
                  <c:v>5.8571362225918043E-16</c:v>
                </c:pt>
                <c:pt idx="66">
                  <c:v>5.8403031643210715E-16</c:v>
                </c:pt>
                <c:pt idx="67">
                  <c:v>5.823902182805217E-16</c:v>
                </c:pt>
                <c:pt idx="68">
                  <c:v>5.8079241164476639E-16</c:v>
                </c:pt>
                <c:pt idx="69">
                  <c:v>5.7923597471681842E-16</c:v>
                </c:pt>
                <c:pt idx="70">
                  <c:v>5.7771998362729313E-16</c:v>
                </c:pt>
                <c:pt idx="71">
                  <c:v>5.762435155472712E-16</c:v>
                </c:pt>
                <c:pt idx="72">
                  <c:v>5.7480565136222065E-16</c:v>
                </c:pt>
                <c:pt idx="73">
                  <c:v>5.7340547796865675E-16</c:v>
                </c:pt>
                <c:pt idx="74">
                  <c:v>5.7204209023833356E-16</c:v>
                </c:pt>
                <c:pt idx="75">
                  <c:v>5.7071459268958943E-16</c:v>
                </c:pt>
                <c:pt idx="76">
                  <c:v>5.6942210090090086E-16</c:v>
                </c:pt>
                <c:pt idx="77">
                  <c:v>5.6816374269765626E-16</c:v>
                </c:pt>
                <c:pt idx="78">
                  <c:v>5.6693865913958758E-16</c:v>
                </c:pt>
                <c:pt idx="79">
                  <c:v>5.6574600533313172E-16</c:v>
                </c:pt>
                <c:pt idx="80">
                  <c:v>5.6458495109020054E-16</c:v>
                </c:pt>
                <c:pt idx="81">
                  <c:v>5.6345468145235067E-16</c:v>
                </c:pt>
                <c:pt idx="82">
                  <c:v>5.6235439709715916E-16</c:v>
                </c:pt>
                <c:pt idx="83">
                  <c:v>5.6128331464166044E-16</c:v>
                </c:pt>
                <c:pt idx="84">
                  <c:v>5.6024066685598213E-16</c:v>
                </c:pt>
                <c:pt idx="85">
                  <c:v>5.592257027987933E-16</c:v>
                </c:pt>
                <c:pt idx="86">
                  <c:v>5.5823768788482567E-16</c:v>
                </c:pt>
                <c:pt idx="87">
                  <c:v>5.5727590389353305E-16</c:v>
                </c:pt>
                <c:pt idx="88">
                  <c:v>5.5633964892689461E-16</c:v>
                </c:pt>
                <c:pt idx="89">
                  <c:v>5.5542823732342764E-16</c:v>
                </c:pt>
                <c:pt idx="90">
                  <c:v>5.545409995346441E-16</c:v>
                </c:pt>
                <c:pt idx="91">
                  <c:v>5.5367728196944642E-16</c:v>
                </c:pt>
                <c:pt idx="92">
                  <c:v>5.5283644681130843E-16</c:v>
                </c:pt>
                <c:pt idx="93">
                  <c:v>5.5201787181250549E-16</c:v>
                </c:pt>
                <c:pt idx="94">
                  <c:v>5.5122095006914567E-16</c:v>
                </c:pt>
                <c:pt idx="95">
                  <c:v>5.504450897803046E-16</c:v>
                </c:pt>
                <c:pt idx="96">
                  <c:v>5.4968971399415799E-16</c:v>
                </c:pt>
                <c:pt idx="97">
                  <c:v>5.4895426034365601E-16</c:v>
                </c:pt>
                <c:pt idx="98">
                  <c:v>5.4823818077396459E-16</c:v>
                </c:pt>
                <c:pt idx="99">
                  <c:v>5.4754094126362417E-16</c:v>
                </c:pt>
                <c:pt idx="100">
                  <c:v>5.4686202154112518E-16</c:v>
                </c:pt>
                <c:pt idx="101">
                  <c:v>5.462009147983862E-16</c:v>
                </c:pt>
                <c:pt idx="102">
                  <c:v>5.4555712740242319E-16</c:v>
                </c:pt>
                <c:pt idx="103">
                  <c:v>5.4493017860633238E-16</c:v>
                </c:pt>
                <c:pt idx="104">
                  <c:v>5.4431960026055613E-16</c:v>
                </c:pt>
                <c:pt idx="105">
                  <c:v>5.437249365252661E-16</c:v>
                </c:pt>
                <c:pt idx="106">
                  <c:v>5.4314574358458774E-16</c:v>
                </c:pt>
                <c:pt idx="107">
                  <c:v>5.4258158936327678E-16</c:v>
                </c:pt>
                <c:pt idx="108">
                  <c:v>5.420320532463756E-16</c:v>
                </c:pt>
                <c:pt idx="109">
                  <c:v>5.4149672580229276E-16</c:v>
                </c:pt>
                <c:pt idx="110">
                  <c:v>5.4097520850967702E-16</c:v>
                </c:pt>
                <c:pt idx="111">
                  <c:v>5.4046711348839875E-16</c:v>
                </c:pt>
                <c:pt idx="112">
                  <c:v>5.3997206323489414E-16</c:v>
                </c:pt>
                <c:pt idx="113">
                  <c:v>5.3948969036207885E-16</c:v>
                </c:pt>
                <c:pt idx="114">
                  <c:v>5.3901963734399792E-16</c:v>
                </c:pt>
                <c:pt idx="115">
                  <c:v>5.385615562653417E-16</c:v>
                </c:pt>
                <c:pt idx="116">
                  <c:v>5.3811510857592122E-16</c:v>
                </c:pt>
                <c:pt idx="117">
                  <c:v>5.376799648501747E-16</c:v>
                </c:pt>
                <c:pt idx="118">
                  <c:v>5.3725580455174709E-16</c:v>
                </c:pt>
                <c:pt idx="119">
                  <c:v>5.3684231580316457E-16</c:v>
                </c:pt>
                <c:pt idx="120">
                  <c:v>5.3643919516061035E-16</c:v>
                </c:pt>
                <c:pt idx="121">
                  <c:v>5.3604614739378679E-16</c:v>
                </c:pt>
                <c:pt idx="122">
                  <c:v>5.3566288527084059E-16</c:v>
                </c:pt>
                <c:pt idx="123">
                  <c:v>5.3528912934831069E-16</c:v>
                </c:pt>
                <c:pt idx="124">
                  <c:v>5.3492460776605446E-16</c:v>
                </c:pt>
                <c:pt idx="125">
                  <c:v>5.3456905604709255E-16</c:v>
                </c:pt>
                <c:pt idx="126">
                  <c:v>5.3422221690231088E-16</c:v>
                </c:pt>
                <c:pt idx="127">
                  <c:v>5.3388384003995E-16</c:v>
                </c:pt>
                <c:pt idx="128">
                  <c:v>5.3355368197980608E-16</c:v>
                </c:pt>
                <c:pt idx="129">
                  <c:v>5.3323150587206592E-16</c:v>
                </c:pt>
                <c:pt idx="130">
                  <c:v>5.329170813206932E-16</c:v>
                </c:pt>
                <c:pt idx="131">
                  <c:v>5.3261018421128164E-16</c:v>
                </c:pt>
                <c:pt idx="132">
                  <c:v>5.3231059654328868E-16</c:v>
                </c:pt>
                <c:pt idx="133">
                  <c:v>5.3201810626656022E-16</c:v>
                </c:pt>
                <c:pt idx="134">
                  <c:v>5.3173250712205911E-16</c:v>
                </c:pt>
                <c:pt idx="135">
                  <c:v>5.3145359848670666E-16</c:v>
                </c:pt>
                <c:pt idx="136">
                  <c:v>5.3118118522224654E-16</c:v>
                </c:pt>
                <c:pt idx="137">
                  <c:v>5.3091507752804248E-16</c:v>
                </c:pt>
                <c:pt idx="138">
                  <c:v>5.3065509079771964E-16</c:v>
                </c:pt>
                <c:pt idx="139">
                  <c:v>5.3040104547956068E-16</c:v>
                </c:pt>
                <c:pt idx="140">
                  <c:v>5.301527669405671E-16</c:v>
                </c:pt>
                <c:pt idx="141">
                  <c:v>5.2991008533410108E-16</c:v>
                </c:pt>
                <c:pt idx="142">
                  <c:v>5.2967283547101886E-16</c:v>
                </c:pt>
                <c:pt idx="143">
                  <c:v>5.2944085669421164E-16</c:v>
                </c:pt>
                <c:pt idx="144">
                  <c:v>5.2921399275647115E-16</c:v>
                </c:pt>
                <c:pt idx="145">
                  <c:v>5.2899209170159512E-16</c:v>
                </c:pt>
                <c:pt idx="146">
                  <c:v>5.2877500574865296E-16</c:v>
                </c:pt>
                <c:pt idx="147">
                  <c:v>5.2856259117933274E-16</c:v>
                </c:pt>
                <c:pt idx="148">
                  <c:v>5.2835470822828983E-16</c:v>
                </c:pt>
                <c:pt idx="149">
                  <c:v>5.2815122097642046E-16</c:v>
                </c:pt>
                <c:pt idx="150">
                  <c:v>5.2795199724698782E-16</c:v>
                </c:pt>
                <c:pt idx="151">
                  <c:v>5.2775690850452333E-16</c:v>
                </c:pt>
                <c:pt idx="152">
                  <c:v>5.2756582975643562E-16</c:v>
                </c:pt>
                <c:pt idx="153">
                  <c:v>5.2737863945725191E-16</c:v>
                </c:pt>
                <c:pt idx="154">
                  <c:v>5.2719521941542896E-16</c:v>
                </c:pt>
                <c:pt idx="155">
                  <c:v>5.2701545470266103E-16</c:v>
                </c:pt>
                <c:pt idx="156">
                  <c:v>5.2683923356562244E-16</c:v>
                </c:pt>
                <c:pt idx="157">
                  <c:v>5.2666644734008072E-16</c:v>
                </c:pt>
                <c:pt idx="158">
                  <c:v>5.2649699036731624E-16</c:v>
                </c:pt>
                <c:pt idx="159">
                  <c:v>5.2633075991278904E-16</c:v>
                </c:pt>
                <c:pt idx="160">
                  <c:v>5.2616765608699201E-16</c:v>
                </c:pt>
                <c:pt idx="161">
                  <c:v>5.2600758176843434E-16</c:v>
                </c:pt>
                <c:pt idx="162">
                  <c:v>5.2585044252869597E-16</c:v>
                </c:pt>
                <c:pt idx="163">
                  <c:v>5.2569614655950085E-16</c:v>
                </c:pt>
                <c:pt idx="164">
                  <c:v>5.2554460460175345E-16</c:v>
                </c:pt>
                <c:pt idx="165">
                  <c:v>5.2539572987648647E-16</c:v>
                </c:pt>
                <c:pt idx="166">
                  <c:v>5.2524943801766947E-16</c:v>
                </c:pt>
                <c:pt idx="167">
                  <c:v>5.2510564700682749E-16</c:v>
                </c:pt>
                <c:pt idx="168">
                  <c:v>5.2496427710942242E-16</c:v>
                </c:pt>
                <c:pt idx="169">
                  <c:v>5.2482525081294972E-16</c:v>
                </c:pt>
                <c:pt idx="170">
                  <c:v>5.2468849276670335E-16</c:v>
                </c:pt>
                <c:pt idx="171">
                  <c:v>5.2455392972316622E-16</c:v>
                </c:pt>
                <c:pt idx="172">
                  <c:v>5.2442149048098109E-16</c:v>
                </c:pt>
                <c:pt idx="173">
                  <c:v>5.2429110582945932E-16</c:v>
                </c:pt>
                <c:pt idx="174">
                  <c:v>5.2416270849458807E-16</c:v>
                </c:pt>
                <c:pt idx="175">
                  <c:v>5.2403623308649286E-16</c:v>
                </c:pt>
                <c:pt idx="176">
                  <c:v>5.239116160483193E-16</c:v>
                </c:pt>
                <c:pt idx="177">
                  <c:v>5.2378879560649352E-16</c:v>
                </c:pt>
                <c:pt idx="178">
                  <c:v>5.2366771172232574E-16</c:v>
                </c:pt>
                <c:pt idx="179">
                  <c:v>5.2354830604491984E-16</c:v>
                </c:pt>
                <c:pt idx="180">
                  <c:v>5.2343052186535422E-16</c:v>
                </c:pt>
                <c:pt idx="181">
                  <c:v>5.2331430407210022E-16</c:v>
                </c:pt>
                <c:pt idx="182">
                  <c:v>5.2319959910764338E-16</c:v>
                </c:pt>
                <c:pt idx="183">
                  <c:v>5.2308635492627725E-16</c:v>
                </c:pt>
                <c:pt idx="184">
                  <c:v>5.2297452095303535E-16</c:v>
                </c:pt>
                <c:pt idx="185">
                  <c:v>5.2286404804373386E-16</c:v>
                </c:pt>
                <c:pt idx="186">
                  <c:v>5.227548884460921E-16</c:v>
                </c:pt>
                <c:pt idx="187">
                  <c:v>5.2264699576190392E-16</c:v>
                </c:pt>
                <c:pt idx="188">
                  <c:v>5.2254032491023044E-16</c:v>
                </c:pt>
                <c:pt idx="189">
                  <c:v>5.2243483209158729E-16</c:v>
                </c:pt>
                <c:pt idx="190">
                  <c:v>5.2233047475309892E-16</c:v>
                </c:pt>
                <c:pt idx="191">
                  <c:v>5.2222721155459479E-16</c:v>
                </c:pt>
                <c:pt idx="192">
                  <c:v>5.221250023356205E-16</c:v>
                </c:pt>
                <c:pt idx="193">
                  <c:v>5.220238080833412E-16</c:v>
                </c:pt>
                <c:pt idx="194">
                  <c:v>5.219235909013118E-16</c:v>
                </c:pt>
                <c:pt idx="195">
                  <c:v>5.2182431397909061E-16</c:v>
                </c:pt>
                <c:pt idx="196">
                  <c:v>5.2172594156267453E-16</c:v>
                </c:pt>
                <c:pt idx="197">
                  <c:v>5.2162843892573261E-16</c:v>
                </c:pt>
                <c:pt idx="198">
                  <c:v>5.2153177234161763E-16</c:v>
                </c:pt>
                <c:pt idx="199">
                  <c:v>5.2143590905613325E-16</c:v>
                </c:pt>
                <c:pt idx="200">
                  <c:v>5.2134081726103752E-16</c:v>
                </c:pt>
                <c:pt idx="201">
                  <c:v>5.2124646606826231E-16</c:v>
                </c:pt>
                <c:pt idx="202">
                  <c:v>5.2115282548482975E-16</c:v>
                </c:pt>
                <c:pt idx="203">
                  <c:v>5.2105986638844613E-16</c:v>
                </c:pt>
                <c:pt idx="204">
                  <c:v>5.2096756050375564E-16</c:v>
                </c:pt>
                <c:pt idx="205">
                  <c:v>5.2087588037923674E-16</c:v>
                </c:pt>
                <c:pt idx="206">
                  <c:v>5.2078479936472112E-16</c:v>
                </c:pt>
                <c:pt idx="207">
                  <c:v>5.2069429158952238E-16</c:v>
                </c:pt>
                <c:pt idx="208">
                  <c:v>5.2060433194115499E-16</c:v>
                </c:pt>
                <c:pt idx="209">
                  <c:v>5.205148960446284E-16</c:v>
                </c:pt>
                <c:pt idx="210">
                  <c:v>5.2042596024230109E-16</c:v>
                </c:pt>
                <c:pt idx="211">
                  <c:v>5.2033750157427956E-16</c:v>
                </c:pt>
                <c:pt idx="212">
                  <c:v>5.2024949775934681E-16</c:v>
                </c:pt>
                <c:pt idx="213">
                  <c:v>5.2016192717640709E-16</c:v>
                </c:pt>
                <c:pt idx="214">
                  <c:v>5.2007476884643116E-16</c:v>
                </c:pt>
                <c:pt idx="215">
                  <c:v>5.1998800241489143E-16</c:v>
                </c:pt>
                <c:pt idx="216">
                  <c:v>5.1990160813467048E-16</c:v>
                </c:pt>
                <c:pt idx="217">
                  <c:v>5.1981556684943277E-16</c:v>
                </c:pt>
                <c:pt idx="218">
                  <c:v>5.1972985997744567E-16</c:v>
                </c:pt>
                <c:pt idx="219">
                  <c:v>5.1964446949583809E-16</c:v>
                </c:pt>
                <c:pt idx="220">
                  <c:v>5.195593779252845E-16</c:v>
                </c:pt>
                <c:pt idx="221">
                  <c:v>5.1947456831510424E-16</c:v>
                </c:pt>
                <c:pt idx="222">
                  <c:v>5.1939002422876239E-16</c:v>
                </c:pt>
                <c:pt idx="223">
                  <c:v>5.1930572972976439E-16</c:v>
                </c:pt>
                <c:pt idx="224">
                  <c:v>5.192216693679305E-16</c:v>
                </c:pt>
                <c:pt idx="225">
                  <c:v>5.1913782816604324E-16</c:v>
                </c:pt>
                <c:pt idx="226">
                  <c:v>5.1905419160685519E-16</c:v>
                </c:pt>
                <c:pt idx="227">
                  <c:v>5.1897074562044817E-16</c:v>
                </c:pt>
                <c:pt idx="228">
                  <c:v>5.1888747657193492E-16</c:v>
                </c:pt>
                <c:pt idx="229">
                  <c:v>5.1880437124949323E-16</c:v>
                </c:pt>
                <c:pt idx="230">
                  <c:v>5.1872141685272406E-16</c:v>
                </c:pt>
                <c:pt idx="231">
                  <c:v>5.1863860098132437E-16</c:v>
                </c:pt>
                <c:pt idx="232">
                  <c:v>5.1855591162406703E-16</c:v>
                </c:pt>
                <c:pt idx="233">
                  <c:v>5.1847333714807861E-16</c:v>
                </c:pt>
                <c:pt idx="234">
                  <c:v>5.1839086628840724E-16</c:v>
                </c:pt>
                <c:pt idx="235">
                  <c:v>5.1830848813787314E-16</c:v>
                </c:pt>
                <c:pt idx="236">
                  <c:v>5.1822619213719383E-16</c:v>
                </c:pt>
                <c:pt idx="237">
                  <c:v>5.1814396806537676E-16</c:v>
                </c:pt>
                <c:pt idx="238">
                  <c:v>5.1806180603037171E-16</c:v>
                </c:pt>
                <c:pt idx="239">
                  <c:v>5.1797969645997667E-16</c:v>
                </c:pt>
                <c:pt idx="240">
                  <c:v>5.1789763009298957E-16</c:v>
                </c:pt>
                <c:pt idx="241">
                  <c:v>5.1781559797060011E-16</c:v>
                </c:pt>
                <c:pt idx="242">
                  <c:v>5.1773359142801413E-16</c:v>
                </c:pt>
                <c:pt idx="243">
                  <c:v>5.1765160208630541E-16</c:v>
                </c:pt>
                <c:pt idx="244">
                  <c:v>5.1756962184448737E-16</c:v>
                </c:pt>
                <c:pt idx="245">
                  <c:v>5.1748764287180078E-16</c:v>
                </c:pt>
                <c:pt idx="246">
                  <c:v>5.1740565760020886E-16</c:v>
                </c:pt>
                <c:pt idx="247">
                  <c:v>5.1732365871709723E-16</c:v>
                </c:pt>
                <c:pt idx="248">
                  <c:v>5.1724163915817044E-16</c:v>
                </c:pt>
                <c:pt idx="249">
                  <c:v>5.1715959210054123E-16</c:v>
                </c:pt>
                <c:pt idx="250">
                  <c:v>5.1707751095600798E-16</c:v>
                </c:pt>
                <c:pt idx="251">
                  <c:v>5.1699538936451334E-16</c:v>
                </c:pt>
                <c:pt idx="252">
                  <c:v>5.1691322118778004E-16</c:v>
                </c:pt>
                <c:pt idx="253">
                  <c:v>5.1683100050312057E-16</c:v>
                </c:pt>
                <c:pt idx="254">
                  <c:v>5.1674872159741306E-16</c:v>
                </c:pt>
                <c:pt idx="255">
                  <c:v>5.166663789612413E-16</c:v>
                </c:pt>
                <c:pt idx="256">
                  <c:v>5.1658396728319369E-16</c:v>
                </c:pt>
                <c:pt idx="257">
                  <c:v>5.1650148144431709E-16</c:v>
                </c:pt>
                <c:pt idx="258">
                  <c:v>5.1641891651271959E-16</c:v>
                </c:pt>
                <c:pt idx="259">
                  <c:v>5.1633626773832189E-16</c:v>
                </c:pt>
                <c:pt idx="260">
                  <c:v>5.1625353054774913E-16</c:v>
                </c:pt>
                <c:pt idx="261">
                  <c:v>5.1617070053936248E-16</c:v>
                </c:pt>
                <c:pt idx="262">
                  <c:v>5.1608777347842524E-16</c:v>
                </c:pt>
                <c:pt idx="263">
                  <c:v>5.1600474529239991E-16</c:v>
                </c:pt>
                <c:pt idx="264">
                  <c:v>5.1592161206637284E-16</c:v>
                </c:pt>
                <c:pt idx="265">
                  <c:v>5.1583837003860381E-16</c:v>
                </c:pt>
                <c:pt idx="266">
                  <c:v>5.1575501559619527E-16</c:v>
                </c:pt>
                <c:pt idx="267">
                  <c:v>5.1567154527088031E-16</c:v>
                </c:pt>
                <c:pt idx="268">
                  <c:v>5.1558795573492445E-16</c:v>
                </c:pt>
                <c:pt idx="269">
                  <c:v>5.155042437971385E-16</c:v>
                </c:pt>
                <c:pt idx="270">
                  <c:v>5.1542040639900047E-16</c:v>
                </c:pt>
                <c:pt idx="271">
                  <c:v>5.1533644061088172E-16</c:v>
                </c:pt>
                <c:pt idx="272">
                  <c:v>5.1525234362837738E-16</c:v>
                </c:pt>
                <c:pt idx="273">
                  <c:v>5.1516811276873433E-16</c:v>
                </c:pt>
                <c:pt idx="274">
                  <c:v>5.1508374546737799E-16</c:v>
                </c:pt>
                <c:pt idx="275">
                  <c:v>5.1499923927453317E-16</c:v>
                </c:pt>
                <c:pt idx="276">
                  <c:v>5.1491459185193586E-16</c:v>
                </c:pt>
                <c:pt idx="277">
                  <c:v>5.1482980096963574E-16</c:v>
                </c:pt>
                <c:pt idx="278">
                  <c:v>5.1474486450288478E-16</c:v>
                </c:pt>
                <c:pt idx="279">
                  <c:v>5.1465978042911095E-16</c:v>
                </c:pt>
                <c:pt idx="280">
                  <c:v>5.1457454682497416E-16</c:v>
                </c:pt>
                <c:pt idx="281">
                  <c:v>5.1448916186350172E-16</c:v>
                </c:pt>
                <c:pt idx="282">
                  <c:v>5.1440362381130315E-16</c:v>
                </c:pt>
                <c:pt idx="283">
                  <c:v>5.1431793102585959E-16</c:v>
                </c:pt>
                <c:pt idx="284">
                  <c:v>5.1423208195288719E-16</c:v>
                </c:pt>
                <c:pt idx="285">
                  <c:v>5.1414607512377297E-16</c:v>
                </c:pt>
                <c:pt idx="286">
                  <c:v>5.1405990915308005E-16</c:v>
                </c:pt>
                <c:pt idx="287">
                  <c:v>5.1397358273612085E-16</c:v>
                </c:pt>
                <c:pt idx="288">
                  <c:v>5.1388709464659651E-16</c:v>
                </c:pt>
                <c:pt idx="289">
                  <c:v>5.1380044373430098E-16</c:v>
                </c:pt>
                <c:pt idx="290">
                  <c:v>5.1371362892288671E-16</c:v>
                </c:pt>
                <c:pt idx="291">
                  <c:v>5.1362664920769299E-16</c:v>
                </c:pt>
                <c:pt idx="292">
                  <c:v>5.1353950365363191E-16</c:v>
                </c:pt>
                <c:pt idx="293">
                  <c:v>5.1345219139313259E-16</c:v>
                </c:pt>
                <c:pt idx="294">
                  <c:v>5.13364711624142E-16</c:v>
                </c:pt>
                <c:pt idx="295">
                  <c:v>5.1327706360817974E-16</c:v>
                </c:pt>
                <c:pt idx="296">
                  <c:v>5.1318924666844624E-16</c:v>
                </c:pt>
                <c:pt idx="297">
                  <c:v>5.1310126018798246E-16</c:v>
                </c:pt>
                <c:pt idx="298">
                  <c:v>5.1301310360788016E-16</c:v>
                </c:pt>
                <c:pt idx="299">
                  <c:v>5.1292477642554077E-16</c:v>
                </c:pt>
                <c:pt idx="300">
                  <c:v>5.1283627819298211E-16</c:v>
                </c:pt>
                <c:pt idx="301">
                  <c:v>5.1274760851519154E-16</c:v>
                </c:pt>
                <c:pt idx="302">
                  <c:v>5.1265876704852372E-16</c:v>
                </c:pt>
                <c:pt idx="303">
                  <c:v>5.1256975349914264E-16</c:v>
                </c:pt>
                <c:pt idx="304">
                  <c:v>5.1248056762150597E-16</c:v>
                </c:pt>
                <c:pt idx="305">
                  <c:v>5.1239120921689167E-16</c:v>
                </c:pt>
                <c:pt idx="306">
                  <c:v>5.1230167813196363E-16</c:v>
                </c:pt>
                <c:pt idx="307">
                  <c:v>5.1221197425737831E-16</c:v>
                </c:pt>
                <c:pt idx="308">
                  <c:v>5.1212209752642777E-16</c:v>
                </c:pt>
                <c:pt idx="309">
                  <c:v>5.1203204791372164E-16</c:v>
                </c:pt>
                <c:pt idx="310">
                  <c:v>5.1194182543390393E-16</c:v>
                </c:pt>
                <c:pt idx="311">
                  <c:v>5.1185143014040616E-16</c:v>
                </c:pt>
                <c:pt idx="312">
                  <c:v>5.117608621242337E-16</c:v>
                </c:pt>
                <c:pt idx="313">
                  <c:v>5.11670121512786E-16</c:v>
                </c:pt>
                <c:pt idx="314">
                  <c:v>5.1157920846870952E-16</c:v>
                </c:pt>
                <c:pt idx="315">
                  <c:v>5.1148812318878167E-16</c:v>
                </c:pt>
                <c:pt idx="316">
                  <c:v>5.1139686590282563E-16</c:v>
                </c:pt>
                <c:pt idx="317">
                  <c:v>5.1130543687265536E-16</c:v>
                </c:pt>
                <c:pt idx="318">
                  <c:v>5.112138363910489E-16</c:v>
                </c:pt>
                <c:pt idx="319">
                  <c:v>5.1112206478075094E-16</c:v>
                </c:pt>
                <c:pt idx="320">
                  <c:v>5.1103012239350212E-16</c:v>
                </c:pt>
                <c:pt idx="321">
                  <c:v>5.109380096090957E-16</c:v>
                </c:pt>
                <c:pt idx="322">
                  <c:v>5.1084572683445914E-16</c:v>
                </c:pt>
                <c:pt idx="323">
                  <c:v>5.1075327450276299E-16</c:v>
                </c:pt>
                <c:pt idx="324">
                  <c:v>5.1066065307255246E-16</c:v>
                </c:pt>
                <c:pt idx="325">
                  <c:v>5.1056786302690389E-16</c:v>
                </c:pt>
                <c:pt idx="326">
                  <c:v>5.1047490487260468E-16</c:v>
                </c:pt>
                <c:pt idx="327">
                  <c:v>5.1038177913935561E-16</c:v>
                </c:pt>
                <c:pt idx="328">
                  <c:v>5.1028848637899516E-16</c:v>
                </c:pt>
                <c:pt idx="329">
                  <c:v>5.1019502716474575E-16</c:v>
                </c:pt>
                <c:pt idx="330">
                  <c:v>5.101014020904803E-16</c:v>
                </c:pt>
                <c:pt idx="331">
                  <c:v>5.1000761177000992E-16</c:v>
                </c:pt>
                <c:pt idx="332">
                  <c:v>5.0991365683639045E-16</c:v>
                </c:pt>
                <c:pt idx="333">
                  <c:v>5.0981953794124901E-16</c:v>
                </c:pt>
                <c:pt idx="334">
                  <c:v>5.0972525575412891E-16</c:v>
                </c:pt>
                <c:pt idx="335">
                  <c:v>5.0963081096185299E-16</c:v>
                </c:pt>
                <c:pt idx="336">
                  <c:v>5.0953620426790443E-16</c:v>
                </c:pt>
                <c:pt idx="337">
                  <c:v>5.0944143639182515E-16</c:v>
                </c:pt>
                <c:pt idx="338">
                  <c:v>5.0934650806863049E-16</c:v>
                </c:pt>
                <c:pt idx="339">
                  <c:v>5.092514200482411E-16</c:v>
                </c:pt>
                <c:pt idx="340">
                  <c:v>5.0915617309492948E-16</c:v>
                </c:pt>
                <c:pt idx="341">
                  <c:v>5.0906076798678328E-16</c:v>
                </c:pt>
                <c:pt idx="342">
                  <c:v>5.0896520551518242E-16</c:v>
                </c:pt>
                <c:pt idx="343">
                  <c:v>5.08869486484292E-16</c:v>
                </c:pt>
                <c:pt idx="344">
                  <c:v>5.0877361171056838E-16</c:v>
                </c:pt>
                <c:pt idx="345">
                  <c:v>5.0867758202227999E-16</c:v>
                </c:pt>
                <c:pt idx="346">
                  <c:v>5.0858139825904099E-16</c:v>
                </c:pt>
                <c:pt idx="347">
                  <c:v>5.0848506127135832E-16</c:v>
                </c:pt>
                <c:pt idx="348">
                  <c:v>5.083885719201914E-16</c:v>
                </c:pt>
                <c:pt idx="349">
                  <c:v>5.0829193107652462E-16</c:v>
                </c:pt>
                <c:pt idx="350">
                  <c:v>5.081951396209509E-16</c:v>
                </c:pt>
                <c:pt idx="351">
                  <c:v>5.0809819844326824E-16</c:v>
                </c:pt>
                <c:pt idx="352">
                  <c:v>5.0800110844208685E-16</c:v>
                </c:pt>
                <c:pt idx="353">
                  <c:v>5.0790387052444767E-16</c:v>
                </c:pt>
                <c:pt idx="354">
                  <c:v>5.0780648560545173E-16</c:v>
                </c:pt>
                <c:pt idx="355">
                  <c:v>5.0770895460789995E-16</c:v>
                </c:pt>
                <c:pt idx="356">
                  <c:v>5.0761127846194315E-16</c:v>
                </c:pt>
                <c:pt idx="357">
                  <c:v>5.0751345810474206E-16</c:v>
                </c:pt>
                <c:pt idx="358">
                  <c:v>5.0741549448013701E-16</c:v>
                </c:pt>
                <c:pt idx="359">
                  <c:v>5.0731738853832713E-16</c:v>
                </c:pt>
                <c:pt idx="360">
                  <c:v>5.0721914123555856E-16</c:v>
                </c:pt>
                <c:pt idx="361">
                  <c:v>5.0712075353382175E-16</c:v>
                </c:pt>
                <c:pt idx="362">
                  <c:v>5.0702222640055686E-16</c:v>
                </c:pt>
                <c:pt idx="363">
                  <c:v>5.0692356080836876E-16</c:v>
                </c:pt>
                <c:pt idx="364">
                  <c:v>5.0682475773474898E-16</c:v>
                </c:pt>
                <c:pt idx="365">
                  <c:v>5.0672581816180659E-16</c:v>
                </c:pt>
                <c:pt idx="366">
                  <c:v>5.0662674307600593E-16</c:v>
                </c:pt>
                <c:pt idx="367">
                  <c:v>5.0652753346791312E-16</c:v>
                </c:pt>
                <c:pt idx="368">
                  <c:v>5.0642819033194878E-16</c:v>
                </c:pt>
                <c:pt idx="369">
                  <c:v>5.0632871466614837E-16</c:v>
                </c:pt>
                <c:pt idx="370">
                  <c:v>5.0622910747192948E-16</c:v>
                </c:pt>
                <c:pt idx="371">
                  <c:v>5.0612936975386605E-16</c:v>
                </c:pt>
                <c:pt idx="372">
                  <c:v>5.0602950251946884E-16</c:v>
                </c:pt>
                <c:pt idx="373">
                  <c:v>5.0592950677897237E-16</c:v>
                </c:pt>
                <c:pt idx="374">
                  <c:v>5.0582938354512838E-16</c:v>
                </c:pt>
                <c:pt idx="375">
                  <c:v>5.0572913383300473E-16</c:v>
                </c:pt>
                <c:pt idx="376">
                  <c:v>5.0562875865979151E-16</c:v>
                </c:pt>
                <c:pt idx="377">
                  <c:v>5.0552825904461063E-16</c:v>
                </c:pt>
                <c:pt idx="378">
                  <c:v>5.0542763600833359E-16</c:v>
                </c:pt>
                <c:pt idx="379">
                  <c:v>5.0532689057340272E-16</c:v>
                </c:pt>
                <c:pt idx="380">
                  <c:v>5.0522602376365878E-16</c:v>
                </c:pt>
                <c:pt idx="381">
                  <c:v>5.051250366041728E-16</c:v>
                </c:pt>
                <c:pt idx="382">
                  <c:v>5.0502393012108379E-16</c:v>
                </c:pt>
                <c:pt idx="383">
                  <c:v>5.0492270534144092E-16</c:v>
                </c:pt>
                <c:pt idx="384">
                  <c:v>5.0482136329305058E-16</c:v>
                </c:pt>
                <c:pt idx="385">
                  <c:v>5.0471990500432736E-16</c:v>
                </c:pt>
                <c:pt idx="386">
                  <c:v>5.0461833150415078E-16</c:v>
                </c:pt>
                <c:pt idx="387">
                  <c:v>5.0451664382172479E-16</c:v>
                </c:pt>
                <c:pt idx="388">
                  <c:v>5.0441484298644305E-16</c:v>
                </c:pt>
                <c:pt idx="389">
                  <c:v>5.0431293002775722E-16</c:v>
                </c:pt>
                <c:pt idx="390">
                  <c:v>5.0421090597504983E-16</c:v>
                </c:pt>
                <c:pt idx="391">
                  <c:v>5.0410877185751051E-16</c:v>
                </c:pt>
                <c:pt idx="392">
                  <c:v>5.0400652870401692E-16</c:v>
                </c:pt>
                <c:pt idx="393">
                  <c:v>5.0390417754301797E-16</c:v>
                </c:pt>
                <c:pt idx="394">
                  <c:v>5.0380171940242239E-16</c:v>
                </c:pt>
                <c:pt idx="395">
                  <c:v>5.036991553094889E-16</c:v>
                </c:pt>
                <c:pt idx="396">
                  <c:v>5.0359648629072128E-16</c:v>
                </c:pt>
                <c:pt idx="397">
                  <c:v>5.0349371337176589E-16</c:v>
                </c:pt>
                <c:pt idx="398">
                  <c:v>5.0339083757731264E-16</c:v>
                </c:pt>
                <c:pt idx="399">
                  <c:v>5.0328785993099945E-16</c:v>
                </c:pt>
                <c:pt idx="400">
                  <c:v>5.0318478145531875E-16</c:v>
                </c:pt>
                <c:pt idx="401">
                  <c:v>5.0308160317152779E-16</c:v>
                </c:pt>
                <c:pt idx="402">
                  <c:v>5.0297832609956181E-16</c:v>
                </c:pt>
                <c:pt idx="403">
                  <c:v>5.0287495125794967E-16</c:v>
                </c:pt>
                <c:pt idx="404">
                  <c:v>5.0277147966373168E-16</c:v>
                </c:pt>
                <c:pt idx="405">
                  <c:v>5.0266791233238177E-16</c:v>
                </c:pt>
                <c:pt idx="406">
                  <c:v>5.0256425027772997E-16</c:v>
                </c:pt>
                <c:pt idx="407">
                  <c:v>5.0246049451188935E-16</c:v>
                </c:pt>
                <c:pt idx="408">
                  <c:v>5.0235664604518405E-16</c:v>
                </c:pt>
                <c:pt idx="409">
                  <c:v>5.0225270588608045E-16</c:v>
                </c:pt>
                <c:pt idx="410">
                  <c:v>5.0214867504112029E-16</c:v>
                </c:pt>
                <c:pt idx="411">
                  <c:v>5.02044554514856E-16</c:v>
                </c:pt>
                <c:pt idx="412">
                  <c:v>5.019403453097884E-16</c:v>
                </c:pt>
                <c:pt idx="413">
                  <c:v>5.0183604842630622E-16</c:v>
                </c:pt>
                <c:pt idx="414">
                  <c:v>5.0173166486262793E-16</c:v>
                </c:pt>
                <c:pt idx="415">
                  <c:v>5.0162719561474574E-16</c:v>
                </c:pt>
                <c:pt idx="416">
                  <c:v>5.0152264167637057E-16</c:v>
                </c:pt>
                <c:pt idx="417">
                  <c:v>5.0141800403888041E-16</c:v>
                </c:pt>
                <c:pt idx="418">
                  <c:v>5.0131328369126916E-16</c:v>
                </c:pt>
                <c:pt idx="419">
                  <c:v>5.0120848162009783E-16</c:v>
                </c:pt>
                <c:pt idx="420">
                  <c:v>5.0110359880944761E-16</c:v>
                </c:pt>
                <c:pt idx="421">
                  <c:v>5.0099863624087456E-16</c:v>
                </c:pt>
                <c:pt idx="422">
                  <c:v>5.0089359489336532E-16</c:v>
                </c:pt>
                <c:pt idx="423">
                  <c:v>5.0078847574329539E-16</c:v>
                </c:pt>
                <c:pt idx="424">
                  <c:v>5.0068327976438833E-16</c:v>
                </c:pt>
                <c:pt idx="425">
                  <c:v>5.0057800792767631E-16</c:v>
                </c:pt>
                <c:pt idx="426">
                  <c:v>5.0047266120146291E-16</c:v>
                </c:pt>
                <c:pt idx="427">
                  <c:v>5.0036724055128666E-16</c:v>
                </c:pt>
                <c:pt idx="428">
                  <c:v>5.0026174693988593E-16</c:v>
                </c:pt>
                <c:pt idx="429">
                  <c:v>5.0015618132716551E-16</c:v>
                </c:pt>
                <c:pt idx="430">
                  <c:v>5.0005054467016464E-16</c:v>
                </c:pt>
                <c:pt idx="431">
                  <c:v>4.9994483792302569E-16</c:v>
                </c:pt>
                <c:pt idx="432">
                  <c:v>4.9983906203696451E-16</c:v>
                </c:pt>
                <c:pt idx="433">
                  <c:v>4.9973321796024191E-16</c:v>
                </c:pt>
                <c:pt idx="434">
                  <c:v>4.9962730663813632E-16</c:v>
                </c:pt>
                <c:pt idx="435">
                  <c:v>4.9952132901291732E-16</c:v>
                </c:pt>
                <c:pt idx="436">
                  <c:v>4.9941528602382086E-16</c:v>
                </c:pt>
                <c:pt idx="437">
                  <c:v>4.9930917860702485E-16</c:v>
                </c:pt>
                <c:pt idx="438">
                  <c:v>4.9920300769562632E-16</c:v>
                </c:pt>
                <c:pt idx="439">
                  <c:v>4.990967742196193E-16</c:v>
                </c:pt>
                <c:pt idx="440">
                  <c:v>4.9899047910587365E-16</c:v>
                </c:pt>
                <c:pt idx="441">
                  <c:v>4.9888412327811532E-16</c:v>
                </c:pt>
                <c:pt idx="442">
                  <c:v>4.9877770765690671E-16</c:v>
                </c:pt>
                <c:pt idx="443">
                  <c:v>4.9867123315962878E-16</c:v>
                </c:pt>
                <c:pt idx="444">
                  <c:v>4.9856470070046322E-16</c:v>
                </c:pt>
                <c:pt idx="445">
                  <c:v>4.9845811119037657E-16</c:v>
                </c:pt>
                <c:pt idx="446">
                  <c:v>4.9835146553710397E-16</c:v>
                </c:pt>
                <c:pt idx="447">
                  <c:v>4.9824476464513419E-16</c:v>
                </c:pt>
                <c:pt idx="448">
                  <c:v>4.9813800941569586E-16</c:v>
                </c:pt>
                <c:pt idx="449">
                  <c:v>4.9803120074674373E-16</c:v>
                </c:pt>
                <c:pt idx="450">
                  <c:v>4.9792433953294634E-16</c:v>
                </c:pt>
                <c:pt idx="451">
                  <c:v>4.9781742666567373E-16</c:v>
                </c:pt>
                <c:pt idx="452">
                  <c:v>4.9771046303298655E-16</c:v>
                </c:pt>
                <c:pt idx="453">
                  <c:v>4.9760344951962504E-16</c:v>
                </c:pt>
                <c:pt idx="454">
                  <c:v>4.9749638700699966E-16</c:v>
                </c:pt>
                <c:pt idx="455">
                  <c:v>4.9738927637318143E-16</c:v>
                </c:pt>
                <c:pt idx="456">
                  <c:v>4.9728211849289335E-16</c:v>
                </c:pt>
                <c:pt idx="457">
                  <c:v>4.9717491423750219E-16</c:v>
                </c:pt>
                <c:pt idx="458">
                  <c:v>4.9706766447501143E-16</c:v>
                </c:pt>
                <c:pt idx="459">
                  <c:v>4.9696037007005393E-16</c:v>
                </c:pt>
                <c:pt idx="460">
                  <c:v>4.9685303188388565E-16</c:v>
                </c:pt>
                <c:pt idx="461">
                  <c:v>4.9674565077437991E-16</c:v>
                </c:pt>
                <c:pt idx="462">
                  <c:v>4.9663822759602187E-16</c:v>
                </c:pt>
                <c:pt idx="463">
                  <c:v>4.9653076319990408E-16</c:v>
                </c:pt>
                <c:pt idx="464">
                  <c:v>4.964232584337216E-16</c:v>
                </c:pt>
                <c:pt idx="465">
                  <c:v>4.9631571414176877E-16</c:v>
                </c:pt>
                <c:pt idx="466">
                  <c:v>4.9620813116493503E-16</c:v>
                </c:pt>
                <c:pt idx="467">
                  <c:v>4.9610051034070283E-16</c:v>
                </c:pt>
                <c:pt idx="468">
                  <c:v>4.9599285250314448E-16</c:v>
                </c:pt>
                <c:pt idx="469">
                  <c:v>4.9588515848292014E-16</c:v>
                </c:pt>
                <c:pt idx="470">
                  <c:v>4.957774291072763E-16</c:v>
                </c:pt>
                <c:pt idx="471">
                  <c:v>4.9566966520004456E-16</c:v>
                </c:pt>
                <c:pt idx="472">
                  <c:v>4.9556186758164007E-16</c:v>
                </c:pt>
                <c:pt idx="473">
                  <c:v>4.9545403706906191E-16</c:v>
                </c:pt>
                <c:pt idx="474">
                  <c:v>4.9534617447589201E-16</c:v>
                </c:pt>
                <c:pt idx="475">
                  <c:v>4.9523828061229594E-16</c:v>
                </c:pt>
                <c:pt idx="476">
                  <c:v>4.9513035628502321E-16</c:v>
                </c:pt>
                <c:pt idx="477">
                  <c:v>4.9502240229740767E-16</c:v>
                </c:pt>
                <c:pt idx="478">
                  <c:v>4.9491441944936945E-16</c:v>
                </c:pt>
                <c:pt idx="479">
                  <c:v>4.9480640853741579E-16</c:v>
                </c:pt>
                <c:pt idx="480">
                  <c:v>4.94698370354643E-16</c:v>
                </c:pt>
                <c:pt idx="481">
                  <c:v>4.945903056907383E-16</c:v>
                </c:pt>
                <c:pt idx="482">
                  <c:v>4.9448221533198274E-16</c:v>
                </c:pt>
                <c:pt idx="483">
                  <c:v>4.9437410006125282E-16</c:v>
                </c:pt>
                <c:pt idx="484">
                  <c:v>4.9426596065802426E-16</c:v>
                </c:pt>
                <c:pt idx="485">
                  <c:v>4.9415779789837459E-16</c:v>
                </c:pt>
                <c:pt idx="486">
                  <c:v>4.9404961255498674E-16</c:v>
                </c:pt>
                <c:pt idx="487">
                  <c:v>4.9394140539715236E-16</c:v>
                </c:pt>
                <c:pt idx="488">
                  <c:v>4.9383317719077599E-16</c:v>
                </c:pt>
                <c:pt idx="489">
                  <c:v>4.9372492869837878E-16</c:v>
                </c:pt>
                <c:pt idx="490">
                  <c:v>4.9361666067910317E-16</c:v>
                </c:pt>
                <c:pt idx="491">
                  <c:v>4.9350837388871695E-16</c:v>
                </c:pt>
                <c:pt idx="492">
                  <c:v>4.9340006907961821E-16</c:v>
                </c:pt>
                <c:pt idx="493">
                  <c:v>4.9329174700084013E-16</c:v>
                </c:pt>
                <c:pt idx="494">
                  <c:v>4.9318340839805596E-16</c:v>
                </c:pt>
                <c:pt idx="495">
                  <c:v>4.9307505401358448E-16</c:v>
                </c:pt>
                <c:pt idx="496">
                  <c:v>4.929666845863954E-16</c:v>
                </c:pt>
                <c:pt idx="497">
                  <c:v>4.9285830085211483E-16</c:v>
                </c:pt>
                <c:pt idx="498">
                  <c:v>4.9274990354303109E-16</c:v>
                </c:pt>
                <c:pt idx="499">
                  <c:v>4.9264149338810067E-16</c:v>
                </c:pt>
                <c:pt idx="500">
                  <c:v>4.9253307111295462E-16</c:v>
                </c:pt>
              </c:numCache>
            </c:numRef>
          </c:yVal>
          <c:smooth val="0"/>
          <c:extLst>
            <c:ext xmlns:c16="http://schemas.microsoft.com/office/drawing/2014/chart" uri="{C3380CC4-5D6E-409C-BE32-E72D297353CC}">
              <c16:uniqueId val="{00000001-9373-4148-A8B7-D7285CC5798C}"/>
            </c:ext>
          </c:extLst>
        </c:ser>
        <c:ser>
          <c:idx val="2"/>
          <c:order val="2"/>
          <c:tx>
            <c:v>CH4</c:v>
          </c:tx>
          <c:spPr>
            <a:ln w="19050" cap="rnd">
              <a:solidFill>
                <a:srgbClr val="00B050"/>
              </a:solidFill>
              <a:prstDash val="sysDot"/>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inventory!$Q$5:$Q$505</c:f>
              <c:numCache>
                <c:formatCode>0.00E+00</c:formatCode>
                <c:ptCount val="501"/>
                <c:pt idx="0">
                  <c:v>0</c:v>
                </c:pt>
                <c:pt idx="1">
                  <c:v>1.4569690080438301E-14</c:v>
                </c:pt>
                <c:pt idx="2">
                  <c:v>2.639862202628947E-14</c:v>
                </c:pt>
                <c:pt idx="3">
                  <c:v>3.5880002431328854E-14</c:v>
                </c:pt>
                <c:pt idx="4">
                  <c:v>4.335627456237088E-14</c:v>
                </c:pt>
                <c:pt idx="5">
                  <c:v>4.9125329594470378E-14</c:v>
                </c:pt>
                <c:pt idx="6">
                  <c:v>5.344598091959486E-14</c:v>
                </c:pt>
                <c:pt idx="7">
                  <c:v>5.654278732190989E-14</c:v>
                </c:pt>
                <c:pt idx="8">
                  <c:v>5.8610300944880589E-14</c:v>
                </c:pt>
                <c:pt idx="9">
                  <c:v>5.9816807233494187E-14</c:v>
                </c:pt>
                <c:pt idx="10">
                  <c:v>6.030761629123356E-14</c:v>
                </c:pt>
                <c:pt idx="11">
                  <c:v>6.0207958232623701E-14</c:v>
                </c:pt>
                <c:pt idx="12">
                  <c:v>5.9625529037696467E-14</c:v>
                </c:pt>
                <c:pt idx="13">
                  <c:v>5.8652728035419914E-14</c:v>
                </c:pt>
                <c:pt idx="14">
                  <c:v>5.7368623379954389E-14</c:v>
                </c:pt>
                <c:pt idx="15">
                  <c:v>5.5840677666419838E-14</c:v>
                </c:pt>
                <c:pt idx="16">
                  <c:v>5.4126262099524115E-14</c:v>
                </c:pt>
                <c:pt idx="17">
                  <c:v>5.2273984323788719E-14</c:v>
                </c:pt>
                <c:pt idx="18">
                  <c:v>5.0324852099348105E-14</c:v>
                </c:pt>
                <c:pt idx="19">
                  <c:v>4.8313292419063737E-14</c:v>
                </c:pt>
                <c:pt idx="20">
                  <c:v>4.6268043372574222E-14</c:v>
                </c:pt>
                <c:pt idx="21">
                  <c:v>4.4212934036849085E-14</c:v>
                </c:pt>
                <c:pt idx="22">
                  <c:v>4.2167565880642765E-14</c:v>
                </c:pt>
                <c:pt idx="23">
                  <c:v>4.0147907585205389E-14</c:v>
                </c:pt>
                <c:pt idx="24">
                  <c:v>3.8166813781986376E-14</c:v>
                </c:pt>
                <c:pt idx="25">
                  <c:v>3.6234476968851861E-14</c:v>
                </c:pt>
                <c:pt idx="26">
                  <c:v>3.4358820770905506E-14</c:v>
                </c:pt>
                <c:pt idx="27">
                  <c:v>3.2545841743852107E-14</c:v>
                </c:pt>
                <c:pt idx="28">
                  <c:v>3.079990606235391E-14</c:v>
                </c:pt>
                <c:pt idx="29">
                  <c:v>2.9124006680045865E-14</c:v>
                </c:pt>
                <c:pt idx="30">
                  <c:v>2.7519985880321664E-14</c:v>
                </c:pt>
                <c:pt idx="31">
                  <c:v>2.5988727547512124E-14</c:v>
                </c:pt>
                <c:pt idx="32">
                  <c:v>2.4530322967645103E-14</c:v>
                </c:pt>
                <c:pt idx="33">
                  <c:v>2.3144213508627496E-14</c:v>
                </c:pt>
                <c:pt idx="34">
                  <c:v>2.1829313124361931E-14</c:v>
                </c:pt>
                <c:pt idx="35">
                  <c:v>2.0584113269749191E-14</c:v>
                </c:pt>
                <c:pt idx="36">
                  <c:v>1.9406772498195395E-14</c:v>
                </c:pt>
                <c:pt idx="37">
                  <c:v>1.8295192735237712E-14</c:v>
                </c:pt>
                <c:pt idx="38">
                  <c:v>1.7247083976885268E-14</c:v>
                </c:pt>
                <c:pt idx="39">
                  <c:v>1.6260018945401445E-14</c:v>
                </c:pt>
                <c:pt idx="40">
                  <c:v>1.5331479045131532E-14</c:v>
                </c:pt>
                <c:pt idx="41">
                  <c:v>1.4458892793597822E-14</c:v>
                </c:pt>
                <c:pt idx="42">
                  <c:v>1.363966775578204E-14</c:v>
                </c:pt>
                <c:pt idx="43">
                  <c:v>1.2871216879938287E-14</c:v>
                </c:pt>
                <c:pt idx="44">
                  <c:v>1.2150980019347106E-14</c:v>
                </c:pt>
                <c:pt idx="45">
                  <c:v>1.1476441324291145E-14</c:v>
                </c:pt>
                <c:pt idx="46">
                  <c:v>1.0845143100577884E-14</c:v>
                </c:pt>
                <c:pt idx="47">
                  <c:v>1.0254696653715695E-14</c:v>
                </c:pt>
                <c:pt idx="48">
                  <c:v>9.7027905700942862E-15</c:v>
                </c:pt>
                <c:pt idx="49">
                  <c:v>9.1871968271054244E-15</c:v>
                </c:pt>
                <c:pt idx="50">
                  <c:v>8.7057750720716246E-15</c:v>
                </c:pt>
                <c:pt idx="51">
                  <c:v>8.2564753642521445E-15</c:v>
                </c:pt>
                <c:pt idx="52">
                  <c:v>7.8373396342924941E-15</c:v>
                </c:pt>
                <c:pt idx="53">
                  <c:v>7.4465020805917382E-15</c:v>
                </c:pt>
                <c:pt idx="54">
                  <c:v>7.0821886915775312E-15</c:v>
                </c:pt>
                <c:pt idx="55">
                  <c:v>6.7427160562692353E-15</c:v>
                </c:pt>
                <c:pt idx="56">
                  <c:v>6.4264896023046967E-15</c:v>
                </c:pt>
                <c:pt idx="57">
                  <c:v>6.1320013803916623E-15</c:v>
                </c:pt>
                <c:pt idx="58">
                  <c:v>5.8578274965550094E-15</c:v>
                </c:pt>
                <c:pt idx="59">
                  <c:v>5.60262527826367E-15</c:v>
                </c:pt>
                <c:pt idx="60">
                  <c:v>5.3651302472525793E-15</c:v>
                </c:pt>
                <c:pt idx="61">
                  <c:v>5.1441529603550427E-15</c:v>
                </c:pt>
                <c:pt idx="62">
                  <c:v>4.9385757697095144E-15</c:v>
                </c:pt>
                <c:pt idx="63">
                  <c:v>4.747349545108101E-15</c:v>
                </c:pt>
                <c:pt idx="64">
                  <c:v>4.5694903938416413E-15</c:v>
                </c:pt>
                <c:pt idx="65">
                  <c:v>4.4040764070181801E-15</c:v>
                </c:pt>
                <c:pt idx="66">
                  <c:v>4.2502444558560792E-15</c:v>
                </c:pt>
                <c:pt idx="67">
                  <c:v>4.1071870567643325E-15</c:v>
                </c:pt>
                <c:pt idx="68">
                  <c:v>3.9741493200190654E-15</c:v>
                </c:pt>
                <c:pt idx="69">
                  <c:v>3.8504259934375881E-15</c:v>
                </c:pt>
                <c:pt idx="70">
                  <c:v>3.7353586095614244E-15</c:v>
                </c:pt>
                <c:pt idx="71">
                  <c:v>3.6283327424189463E-15</c:v>
                </c:pt>
                <c:pt idx="72">
                  <c:v>3.5287753778864466E-15</c:v>
                </c:pt>
                <c:pt idx="73">
                  <c:v>3.4361523999511892E-15</c:v>
                </c:pt>
                <c:pt idx="74">
                  <c:v>3.3499661937551244E-15</c:v>
                </c:pt>
                <c:pt idx="75">
                  <c:v>3.2697533651233874E-15</c:v>
                </c:pt>
                <c:pt idx="76">
                  <c:v>3.1950825753223544E-15</c:v>
                </c:pt>
                <c:pt idx="77">
                  <c:v>3.1255524890171945E-15</c:v>
                </c:pt>
                <c:pt idx="78">
                  <c:v>3.0607898327820113E-15</c:v>
                </c:pt>
                <c:pt idx="79">
                  <c:v>3.0004475610334249E-15</c:v>
                </c:pt>
                <c:pt idx="80">
                  <c:v>2.9442031258907674E-15</c:v>
                </c:pt>
                <c:pt idx="81">
                  <c:v>2.89175684719531E-15</c:v>
                </c:pt>
                <c:pt idx="82">
                  <c:v>2.8428303787319807E-15</c:v>
                </c:pt>
                <c:pt idx="83">
                  <c:v>2.7971652665766771E-15</c:v>
                </c:pt>
                <c:pt idx="84">
                  <c:v>2.7545215954291543E-15</c:v>
                </c:pt>
                <c:pt idx="85">
                  <c:v>2.7146767187757912E-15</c:v>
                </c:pt>
                <c:pt idx="86">
                  <c:v>2.6774240687498082E-15</c:v>
                </c:pt>
                <c:pt idx="87">
                  <c:v>2.6425720416115299E-15</c:v>
                </c:pt>
                <c:pt idx="88">
                  <c:v>2.6099429548517843E-15</c:v>
                </c:pt>
                <c:pt idx="89">
                  <c:v>2.5793720720222216E-15</c:v>
                </c:pt>
                <c:pt idx="90">
                  <c:v>2.5507066915126781E-15</c:v>
                </c:pt>
                <c:pt idx="91">
                  <c:v>2.5238052956238643E-15</c:v>
                </c:pt>
                <c:pt idx="92">
                  <c:v>2.4985367564203633E-15</c:v>
                </c:pt>
                <c:pt idx="93">
                  <c:v>2.4747795949914535E-15</c:v>
                </c:pt>
                <c:pt idx="94">
                  <c:v>2.4524212908933312E-15</c:v>
                </c:pt>
                <c:pt idx="95">
                  <c:v>2.4313576386939707E-15</c:v>
                </c:pt>
                <c:pt idx="96">
                  <c:v>2.411492148689579E-15</c:v>
                </c:pt>
                <c:pt idx="97">
                  <c:v>2.3927354890080637E-15</c:v>
                </c:pt>
                <c:pt idx="98">
                  <c:v>2.3750049664591036E-15</c:v>
                </c:pt>
                <c:pt idx="99">
                  <c:v>2.3582240436314233E-15</c:v>
                </c:pt>
                <c:pt idx="100">
                  <c:v>2.3423218898751263E-15</c:v>
                </c:pt>
                <c:pt idx="101">
                  <c:v>2.3272329639398644E-15</c:v>
                </c:pt>
                <c:pt idx="102">
                  <c:v>2.312896626167879E-15</c:v>
                </c:pt>
                <c:pt idx="103">
                  <c:v>2.2992567782642512E-15</c:v>
                </c:pt>
                <c:pt idx="104">
                  <c:v>2.2862615287848989E-15</c:v>
                </c:pt>
                <c:pt idx="105">
                  <c:v>2.2738628825957966E-15</c:v>
                </c:pt>
                <c:pt idx="106">
                  <c:v>2.262016452664617E-15</c:v>
                </c:pt>
                <c:pt idx="107">
                  <c:v>2.2506811926484276E-15</c:v>
                </c:pt>
                <c:pt idx="108">
                  <c:v>2.2398191488383652E-15</c:v>
                </c:pt>
                <c:pt idx="109">
                  <c:v>2.2293952301143667E-15</c:v>
                </c:pt>
                <c:pt idx="110">
                  <c:v>2.2193769946502537E-15</c:v>
                </c:pt>
                <c:pt idx="111">
                  <c:v>2.2097344521918292E-15</c:v>
                </c:pt>
                <c:pt idx="112">
                  <c:v>2.2004398808083497E-15</c:v>
                </c:pt>
                <c:pt idx="113">
                  <c:v>2.191467657090928E-15</c:v>
                </c:pt>
                <c:pt idx="114">
                  <c:v>2.1827940988403028E-15</c:v>
                </c:pt>
                <c:pt idx="115">
                  <c:v>2.1743973193511241E-15</c:v>
                </c:pt>
                <c:pt idx="116">
                  <c:v>2.1662570924607092E-15</c:v>
                </c:pt>
                <c:pt idx="117">
                  <c:v>2.1583547275872082E-15</c:v>
                </c:pt>
                <c:pt idx="118">
                  <c:v>2.1506729540355712E-15</c:v>
                </c:pt>
                <c:pt idx="119">
                  <c:v>2.1431958138997285E-15</c:v>
                </c:pt>
                <c:pt idx="120">
                  <c:v>2.1359085629362234E-15</c:v>
                </c:pt>
                <c:pt idx="121">
                  <c:v>2.1287975788283016E-15</c:v>
                </c:pt>
                <c:pt idx="122">
                  <c:v>2.1218502763003756E-15</c:v>
                </c:pt>
                <c:pt idx="123">
                  <c:v>2.1150550285809716E-15</c:v>
                </c:pt>
                <c:pt idx="124">
                  <c:v>2.1084010947479127E-15</c:v>
                </c:pt>
                <c:pt idx="125">
                  <c:v>2.1018785525227397E-15</c:v>
                </c:pt>
                <c:pt idx="126">
                  <c:v>2.0954782361123745E-15</c:v>
                </c:pt>
                <c:pt idx="127">
                  <c:v>2.0891916787248888E-15</c:v>
                </c:pt>
                <c:pt idx="128">
                  <c:v>2.0830110594131684E-15</c:v>
                </c:pt>
                <c:pt idx="129">
                  <c:v>2.0769291539252714E-15</c:v>
                </c:pt>
                <c:pt idx="130">
                  <c:v>2.0709392892635997E-15</c:v>
                </c:pt>
                <c:pt idx="131">
                  <c:v>2.0650353016766653E-15</c:v>
                </c:pt>
                <c:pt idx="132">
                  <c:v>2.0592114978273831E-15</c:v>
                </c:pt>
                <c:pt idx="133">
                  <c:v>2.0534626189005574E-15</c:v>
                </c:pt>
                <c:pt idx="134">
                  <c:v>2.0477838074296273E-15</c:v>
                </c:pt>
                <c:pt idx="135">
                  <c:v>2.0421705766389095E-15</c:v>
                </c:pt>
                <c:pt idx="136">
                  <c:v>2.0366187821125693E-15</c:v>
                </c:pt>
                <c:pt idx="137">
                  <c:v>2.0311245956155187E-15</c:v>
                </c:pt>
                <c:pt idx="138">
                  <c:v>2.0256844809043338E-15</c:v>
                </c:pt>
                <c:pt idx="139">
                  <c:v>2.0202951713783208E-15</c:v>
                </c:pt>
                <c:pt idx="140">
                  <c:v>2.0149536494319593E-15</c:v>
                </c:pt>
                <c:pt idx="141">
                  <c:v>2.0096571273802988E-15</c:v>
                </c:pt>
                <c:pt idx="142">
                  <c:v>2.004403029838438E-15</c:v>
                </c:pt>
                <c:pt idx="143">
                  <c:v>1.9991889774450995E-15</c:v>
                </c:pt>
                <c:pt idx="144">
                  <c:v>1.9940127718285265E-15</c:v>
                </c:pt>
                <c:pt idx="145">
                  <c:v>1.9888723817205568E-15</c:v>
                </c:pt>
                <c:pt idx="146">
                  <c:v>1.9837659301317735E-15</c:v>
                </c:pt>
                <c:pt idx="147">
                  <c:v>1.97869168250719E-15</c:v>
                </c:pt>
                <c:pt idx="148">
                  <c:v>1.9736480357879624E-15</c:v>
                </c:pt>
                <c:pt idx="149">
                  <c:v>1.9686335083102414E-15</c:v>
                </c:pt>
                <c:pt idx="150">
                  <c:v>1.9636467304774593E-15</c:v>
                </c:pt>
                <c:pt idx="151">
                  <c:v>1.9586864361471676E-15</c:v>
                </c:pt>
                <c:pt idx="152">
                  <c:v>1.953751454677959E-15</c:v>
                </c:pt>
                <c:pt idx="153">
                  <c:v>1.9488407035861607E-15</c:v>
                </c:pt>
                <c:pt idx="154">
                  <c:v>1.9439531817657651E-15</c:v>
                </c:pt>
                <c:pt idx="155">
                  <c:v>1.9390879632285999E-15</c:v>
                </c:pt>
                <c:pt idx="156">
                  <c:v>1.9342441913249993E-15</c:v>
                </c:pt>
                <c:pt idx="157">
                  <c:v>1.9294210734082529E-15</c:v>
                </c:pt>
                <c:pt idx="158">
                  <c:v>1.9246178759088933E-15</c:v>
                </c:pt>
                <c:pt idx="159">
                  <c:v>1.9198339197874666E-15</c:v>
                </c:pt>
                <c:pt idx="160">
                  <c:v>1.9150685763368195E-15</c:v>
                </c:pt>
                <c:pt idx="161">
                  <c:v>1.9103212633071242E-15</c:v>
                </c:pt>
                <c:pt idx="162">
                  <c:v>1.9055914413289277E-15</c:v>
                </c:pt>
                <c:pt idx="163">
                  <c:v>1.9008786106113716E-15</c:v>
                </c:pt>
                <c:pt idx="164">
                  <c:v>1.8961823078944856E-15</c:v>
                </c:pt>
                <c:pt idx="165">
                  <c:v>1.8915021036360635E-15</c:v>
                </c:pt>
                <c:pt idx="166">
                  <c:v>1.8868375994151186E-15</c:v>
                </c:pt>
                <c:pt idx="167">
                  <c:v>1.882188425535292E-15</c:v>
                </c:pt>
                <c:pt idx="168">
                  <c:v>1.8775542388128585E-15</c:v>
                </c:pt>
                <c:pt idx="169">
                  <c:v>1.8729347205351449E-15</c:v>
                </c:pt>
                <c:pt idx="170">
                  <c:v>1.8683295745762715E-15</c:v>
                </c:pt>
                <c:pt idx="171">
                  <c:v>1.8637385256581136E-15</c:v>
                </c:pt>
                <c:pt idx="172">
                  <c:v>1.8591613177453268E-15</c:v>
                </c:pt>
                <c:pt idx="173">
                  <c:v>1.8545977125641145E-15</c:v>
                </c:pt>
                <c:pt idx="174">
                  <c:v>1.8500474882352194E-15</c:v>
                </c:pt>
                <c:pt idx="175">
                  <c:v>1.8455104380123539E-15</c:v>
                </c:pt>
                <c:pt idx="176">
                  <c:v>1.8409863691179464E-15</c:v>
                </c:pt>
                <c:pt idx="177">
                  <c:v>1.8364751016687093E-15</c:v>
                </c:pt>
                <c:pt idx="178">
                  <c:v>1.8319764676841175E-15</c:v>
                </c:pt>
                <c:pt idx="179">
                  <c:v>1.8274903101714045E-15</c:v>
                </c:pt>
                <c:pt idx="180">
                  <c:v>1.8230164822811818E-15</c:v>
                </c:pt>
                <c:pt idx="181">
                  <c:v>1.8185548465282412E-15</c:v>
                </c:pt>
                <c:pt idx="182">
                  <c:v>1.8141052740725093E-15</c:v>
                </c:pt>
                <c:pt idx="183">
                  <c:v>1.8096676440555257E-15</c:v>
                </c:pt>
                <c:pt idx="184">
                  <c:v>1.8052418429881536E-15</c:v>
                </c:pt>
                <c:pt idx="185">
                  <c:v>1.8008277641855789E-15</c:v>
                </c:pt>
                <c:pt idx="186">
                  <c:v>1.7964253072459441E-15</c:v>
                </c:pt>
                <c:pt idx="187">
                  <c:v>1.7920343775692577E-15</c:v>
                </c:pt>
                <c:pt idx="188">
                  <c:v>1.7876548859134604E-15</c:v>
                </c:pt>
                <c:pt idx="189">
                  <c:v>1.7832867479847929E-15</c:v>
                </c:pt>
                <c:pt idx="190">
                  <c:v>1.7789298840598079E-15</c:v>
                </c:pt>
                <c:pt idx="191">
                  <c:v>1.7745842186365884E-15</c:v>
                </c:pt>
                <c:pt idx="192">
                  <c:v>1.7702496801129138E-15</c:v>
                </c:pt>
                <c:pt idx="193">
                  <c:v>1.7659262004892984E-15</c:v>
                </c:pt>
                <c:pt idx="194">
                  <c:v>1.7616137150949743E-15</c:v>
                </c:pt>
                <c:pt idx="195">
                  <c:v>1.7573121623350525E-15</c:v>
                </c:pt>
                <c:pt idx="196">
                  <c:v>1.7530214834572221E-15</c:v>
                </c:pt>
                <c:pt idx="197">
                  <c:v>1.7487416223364816E-15</c:v>
                </c:pt>
                <c:pt idx="198">
                  <c:v>1.7444725252765051E-15</c:v>
                </c:pt>
                <c:pt idx="199">
                  <c:v>1.7402141408263623E-15</c:v>
                </c:pt>
                <c:pt idx="200">
                  <c:v>1.7359664196114025E-15</c:v>
                </c:pt>
                <c:pt idx="201">
                  <c:v>1.7317293141772084E-15</c:v>
                </c:pt>
                <c:pt idx="202">
                  <c:v>1.7275027788456118E-15</c:v>
                </c:pt>
                <c:pt idx="203">
                  <c:v>1.7232867695818351E-15</c:v>
                </c:pt>
                <c:pt idx="204">
                  <c:v>1.7190812438719018E-15</c:v>
                </c:pt>
                <c:pt idx="205">
                  <c:v>1.7148861606095203E-15</c:v>
                </c:pt>
                <c:pt idx="206">
                  <c:v>1.7107014799917088E-15</c:v>
                </c:pt>
                <c:pt idx="207">
                  <c:v>1.7065271634224849E-15</c:v>
                </c:pt>
                <c:pt idx="208">
                  <c:v>1.7023631734239986E-15</c:v>
                </c:pt>
                <c:pt idx="209">
                  <c:v>1.6982094735545291E-15</c:v>
                </c:pt>
                <c:pt idx="210">
                  <c:v>1.6940660283328187E-15</c:v>
                </c:pt>
                <c:pt idx="211">
                  <c:v>1.6899328031682499E-15</c:v>
                </c:pt>
                <c:pt idx="212">
                  <c:v>1.6858097642964176E-15</c:v>
                </c:pt>
                <c:pt idx="213">
                  <c:v>1.6816968787196747E-15</c:v>
                </c:pt>
                <c:pt idx="214">
                  <c:v>1.6775941141522699E-15</c:v>
                </c:pt>
                <c:pt idx="215">
                  <c:v>1.6735014389697216E-15</c:v>
                </c:pt>
                <c:pt idx="216">
                  <c:v>1.669418822162099E-15</c:v>
                </c:pt>
                <c:pt idx="217">
                  <c:v>1.665346233290908E-15</c:v>
                </c:pt>
                <c:pt idx="218">
                  <c:v>1.6612836424493066E-15</c:v>
                </c:pt>
                <c:pt idx="219">
                  <c:v>1.6572310202253856E-15</c:v>
                </c:pt>
                <c:pt idx="220">
                  <c:v>1.6531883376682842E-15</c:v>
                </c:pt>
                <c:pt idx="221">
                  <c:v>1.6491555662569177E-15</c:v>
                </c:pt>
                <c:pt idx="222">
                  <c:v>1.6451326778711136E-15</c:v>
                </c:pt>
                <c:pt idx="223">
                  <c:v>1.6411196447649745E-15</c:v>
                </c:pt>
                <c:pt idx="224">
                  <c:v>1.6371164395422906E-15</c:v>
                </c:pt>
                <c:pt idx="225">
                  <c:v>1.6331230351338457E-15</c:v>
                </c:pt>
                <c:pt idx="226">
                  <c:v>1.6291394047764715E-15</c:v>
                </c:pt>
                <c:pt idx="227">
                  <c:v>1.6251655219937092E-15</c:v>
                </c:pt>
                <c:pt idx="228">
                  <c:v>1.6212013605779628E-15</c:v>
                </c:pt>
                <c:pt idx="229">
                  <c:v>1.6172468945740194E-15</c:v>
                </c:pt>
                <c:pt idx="230">
                  <c:v>1.6133020982638387E-15</c:v>
                </c:pt>
                <c:pt idx="231">
                  <c:v>1.6093669461525062E-15</c:v>
                </c:pt>
                <c:pt idx="232">
                  <c:v>1.6054414129552671E-15</c:v>
                </c:pt>
                <c:pt idx="233">
                  <c:v>1.6015254735855511E-15</c:v>
                </c:pt>
                <c:pt idx="234">
                  <c:v>1.5976191031439163E-15</c:v>
                </c:pt>
                <c:pt idx="235">
                  <c:v>1.593722276907837E-15</c:v>
                </c:pt>
                <c:pt idx="236">
                  <c:v>1.5898349703222727E-15</c:v>
                </c:pt>
                <c:pt idx="237">
                  <c:v>1.5859571589909579E-15</c:v>
                </c:pt>
                <c:pt idx="238">
                  <c:v>1.5820888186683551E-15</c:v>
                </c:pt>
                <c:pt idx="239">
                  <c:v>1.5782299252522204E-15</c:v>
                </c:pt>
                <c:pt idx="240">
                  <c:v>1.5743804547767353E-15</c:v>
                </c:pt>
                <c:pt idx="241">
                  <c:v>1.5705403834061608E-15</c:v>
                </c:pt>
                <c:pt idx="242">
                  <c:v>1.5667096874289706E-15</c:v>
                </c:pt>
                <c:pt idx="243">
                  <c:v>1.5628883432524303E-15</c:v>
                </c:pt>
                <c:pt idx="244">
                  <c:v>1.5590763273975857E-15</c:v>
                </c:pt>
                <c:pt idx="245">
                  <c:v>1.5552736164946284E-15</c:v>
                </c:pt>
                <c:pt idx="246">
                  <c:v>1.5514801872786114E-15</c:v>
                </c:pt>
                <c:pt idx="247">
                  <c:v>1.5476960165854858E-15</c:v>
                </c:pt>
                <c:pt idx="248">
                  <c:v>1.5439210813484333E-15</c:v>
                </c:pt>
                <c:pt idx="249">
                  <c:v>1.5401553585944747E-15</c:v>
                </c:pt>
                <c:pt idx="250">
                  <c:v>1.5363988254413297E-15</c:v>
                </c:pt>
                <c:pt idx="251">
                  <c:v>1.5326514590945093E-15</c:v>
                </c:pt>
                <c:pt idx="252">
                  <c:v>1.5289132368446256E-15</c:v>
                </c:pt>
                <c:pt idx="253">
                  <c:v>1.5251841360648972E-15</c:v>
                </c:pt>
                <c:pt idx="254">
                  <c:v>1.5214641342088405E-15</c:v>
                </c:pt>
                <c:pt idx="255">
                  <c:v>1.5177532088081277E-15</c:v>
                </c:pt>
                <c:pt idx="256">
                  <c:v>1.5140513374706015E-15</c:v>
                </c:pt>
                <c:pt idx="257">
                  <c:v>1.5103584978784347E-15</c:v>
                </c:pt>
                <c:pt idx="258">
                  <c:v>1.506674667786421E-15</c:v>
                </c:pt>
                <c:pt idx="259">
                  <c:v>1.5029998250203889E-15</c:v>
                </c:pt>
                <c:pt idx="260">
                  <c:v>1.4993339474757285E-15</c:v>
                </c:pt>
                <c:pt idx="261">
                  <c:v>1.4956770131160235E-15</c:v>
                </c:pt>
                <c:pt idx="262">
                  <c:v>1.4920289999717776E-15</c:v>
                </c:pt>
                <c:pt idx="263">
                  <c:v>1.4883898861392316E-15</c:v>
                </c:pt>
                <c:pt idx="264">
                  <c:v>1.4847596497792609E-15</c:v>
                </c:pt>
                <c:pt idx="265">
                  <c:v>1.4811382691163495E-15</c:v>
                </c:pt>
                <c:pt idx="266">
                  <c:v>1.4775257224376346E-15</c:v>
                </c:pt>
                <c:pt idx="267">
                  <c:v>1.473921988092012E-15</c:v>
                </c:pt>
                <c:pt idx="268">
                  <c:v>1.4703270444893073E-15</c:v>
                </c:pt>
                <c:pt idx="269">
                  <c:v>1.4667408700994946E-15</c:v>
                </c:pt>
                <c:pt idx="270">
                  <c:v>1.4631634434519714E-15</c:v>
                </c:pt>
                <c:pt idx="271">
                  <c:v>1.4595947431348781E-15</c:v>
                </c:pt>
                <c:pt idx="272">
                  <c:v>1.4560347477944603E-15</c:v>
                </c:pt>
                <c:pt idx="273">
                  <c:v>1.4524834361344718E-15</c:v>
                </c:pt>
                <c:pt idx="274">
                  <c:v>1.4489407869156141E-15</c:v>
                </c:pt>
                <c:pt idx="275">
                  <c:v>1.4454067789550089E-15</c:v>
                </c:pt>
                <c:pt idx="276">
                  <c:v>1.4418813911257035E-15</c:v>
                </c:pt>
                <c:pt idx="277">
                  <c:v>1.4383646023562048E-15</c:v>
                </c:pt>
                <c:pt idx="278">
                  <c:v>1.4348563916300379E-15</c:v>
                </c:pt>
                <c:pt idx="279">
                  <c:v>1.4313567379853327E-15</c:v>
                </c:pt>
                <c:pt idx="280">
                  <c:v>1.4278656205144311E-15</c:v>
                </c:pt>
                <c:pt idx="281">
                  <c:v>1.4243830183635151E-15</c:v>
                </c:pt>
                <c:pt idx="282">
                  <c:v>1.420908910732256E-15</c:v>
                </c:pt>
                <c:pt idx="283">
                  <c:v>1.41744327687348E-15</c:v>
                </c:pt>
                <c:pt idx="284">
                  <c:v>1.4139860960928501E-15</c:v>
                </c:pt>
                <c:pt idx="285">
                  <c:v>1.4105373477485653E-15</c:v>
                </c:pt>
                <c:pt idx="286">
                  <c:v>1.4070970112510729E-15</c:v>
                </c:pt>
                <c:pt idx="287">
                  <c:v>1.4036650660627924E-15</c:v>
                </c:pt>
                <c:pt idx="288">
                  <c:v>1.4002414916978531E-15</c:v>
                </c:pt>
                <c:pt idx="289">
                  <c:v>1.3968262677218442E-15</c:v>
                </c:pt>
                <c:pt idx="290">
                  <c:v>1.3934193737515714E-15</c:v>
                </c:pt>
                <c:pt idx="291">
                  <c:v>1.3900207894548268E-15</c:v>
                </c:pt>
                <c:pt idx="292">
                  <c:v>1.386630494550165E-15</c:v>
                </c:pt>
                <c:pt idx="293">
                  <c:v>1.3832484688066895E-15</c:v>
                </c:pt>
                <c:pt idx="294">
                  <c:v>1.3798746920438451E-15</c:v>
                </c:pt>
                <c:pt idx="295">
                  <c:v>1.3765091441312177E-15</c:v>
                </c:pt>
                <c:pt idx="296">
                  <c:v>1.3731518049883403E-15</c:v>
                </c:pt>
                <c:pt idx="297">
                  <c:v>1.3698026545845072E-15</c:v>
                </c:pt>
                <c:pt idx="298">
                  <c:v>1.3664616729385893E-15</c:v>
                </c:pt>
                <c:pt idx="299">
                  <c:v>1.3631288401188596E-15</c:v>
                </c:pt>
                <c:pt idx="300">
                  <c:v>1.3598041362428196E-15</c:v>
                </c:pt>
                <c:pt idx="301">
                  <c:v>1.3564875414770313E-15</c:v>
                </c:pt>
                <c:pt idx="302">
                  <c:v>1.3531790360369559E-15</c:v>
                </c:pt>
                <c:pt idx="303">
                  <c:v>1.3498786001867912E-15</c:v>
                </c:pt>
                <c:pt idx="304">
                  <c:v>1.3465862142393168E-15</c:v>
                </c:pt>
                <c:pt idx="305">
                  <c:v>1.3433018585557407E-15</c:v>
                </c:pt>
                <c:pt idx="306">
                  <c:v>1.3400255135455494E-15</c:v>
                </c:pt>
                <c:pt idx="307">
                  <c:v>1.3367571596663611E-15</c:v>
                </c:pt>
                <c:pt idx="308">
                  <c:v>1.3334967774237811E-15</c:v>
                </c:pt>
                <c:pt idx="309">
                  <c:v>1.3302443473712588E-15</c:v>
                </c:pt>
                <c:pt idx="310">
                  <c:v>1.3269998501099494E-15</c:v>
                </c:pt>
                <c:pt idx="311">
                  <c:v>1.3237632662885753E-15</c:v>
                </c:pt>
                <c:pt idx="312">
                  <c:v>1.3205345766032913E-15</c:v>
                </c:pt>
                <c:pt idx="313">
                  <c:v>1.3173137617975496E-15</c:v>
                </c:pt>
                <c:pt idx="314">
                  <c:v>1.3141008026619686E-15</c:v>
                </c:pt>
                <c:pt idx="315">
                  <c:v>1.3108956800342027E-15</c:v>
                </c:pt>
                <c:pt idx="316">
                  <c:v>1.3076983747988123E-15</c:v>
                </c:pt>
                <c:pt idx="317">
                  <c:v>1.3045088678871374E-15</c:v>
                </c:pt>
                <c:pt idx="318">
                  <c:v>1.3013271402771711E-15</c:v>
                </c:pt>
                <c:pt idx="319">
                  <c:v>1.2981531729934337E-15</c:v>
                </c:pt>
                <c:pt idx="320">
                  <c:v>1.2949869471068504E-15</c:v>
                </c:pt>
                <c:pt idx="321">
                  <c:v>1.2918284437346275E-15</c:v>
                </c:pt>
                <c:pt idx="322">
                  <c:v>1.2886776440401315E-15</c:v>
                </c:pt>
                <c:pt idx="323">
                  <c:v>1.2855345292327683E-15</c:v>
                </c:pt>
                <c:pt idx="324">
                  <c:v>1.2823990805678628E-15</c:v>
                </c:pt>
                <c:pt idx="325">
                  <c:v>1.2792712793465405E-15</c:v>
                </c:pt>
                <c:pt idx="326">
                  <c:v>1.2761511069156097E-15</c:v>
                </c:pt>
                <c:pt idx="327">
                  <c:v>1.2730385446674442E-15</c:v>
                </c:pt>
                <c:pt idx="328">
                  <c:v>1.2699335740398658E-15</c:v>
                </c:pt>
                <c:pt idx="329">
                  <c:v>1.2668361765160297E-15</c:v>
                </c:pt>
                <c:pt idx="330">
                  <c:v>1.2637463336243092E-15</c:v>
                </c:pt>
                <c:pt idx="331">
                  <c:v>1.2606640269381801E-15</c:v>
                </c:pt>
                <c:pt idx="332">
                  <c:v>1.2575892380761074E-15</c:v>
                </c:pt>
                <c:pt idx="333">
                  <c:v>1.254521948701433E-15</c:v>
                </c:pt>
                <c:pt idx="334">
                  <c:v>1.2514621405222611E-15</c:v>
                </c:pt>
                <c:pt idx="335">
                  <c:v>1.248409795291347E-15</c:v>
                </c:pt>
                <c:pt idx="336">
                  <c:v>1.2453648948059855E-15</c:v>
                </c:pt>
                <c:pt idx="337">
                  <c:v>1.2423274209078991E-15</c:v>
                </c:pt>
                <c:pt idx="338">
                  <c:v>1.2392973554831273E-15</c:v>
                </c:pt>
                <c:pt idx="339">
                  <c:v>1.2362746804619169E-15</c:v>
                </c:pt>
                <c:pt idx="340">
                  <c:v>1.2332593778186114E-15</c:v>
                </c:pt>
                <c:pt idx="341">
                  <c:v>1.2302514295715416E-15</c:v>
                </c:pt>
                <c:pt idx="342">
                  <c:v>1.2272508177829171E-15</c:v>
                </c:pt>
                <c:pt idx="343">
                  <c:v>1.2242575245587177E-15</c:v>
                </c:pt>
                <c:pt idx="344">
                  <c:v>1.2212715320485838E-15</c:v>
                </c:pt>
                <c:pt idx="345">
                  <c:v>1.2182928224457106E-15</c:v>
                </c:pt>
                <c:pt idx="346">
                  <c:v>1.2153213779867394E-15</c:v>
                </c:pt>
                <c:pt idx="347">
                  <c:v>1.21235718095165E-15</c:v>
                </c:pt>
                <c:pt idx="348">
                  <c:v>1.2094002136636551E-15</c:v>
                </c:pt>
                <c:pt idx="349">
                  <c:v>1.2064504584890936E-15</c:v>
                </c:pt>
                <c:pt idx="350">
                  <c:v>1.2035078978373231E-15</c:v>
                </c:pt>
                <c:pt idx="351">
                  <c:v>1.2005725141606163E-15</c:v>
                </c:pt>
                <c:pt idx="352">
                  <c:v>1.1976442899540543E-15</c:v>
                </c:pt>
                <c:pt idx="353">
                  <c:v>1.194723207755421E-15</c:v>
                </c:pt>
                <c:pt idx="354">
                  <c:v>1.1918092501450998E-15</c:v>
                </c:pt>
                <c:pt idx="355">
                  <c:v>1.1889023997459679E-15</c:v>
                </c:pt>
                <c:pt idx="356">
                  <c:v>1.1860026392232925E-15</c:v>
                </c:pt>
                <c:pt idx="357">
                  <c:v>1.1831099512846265E-15</c:v>
                </c:pt>
                <c:pt idx="358">
                  <c:v>1.1802243186797057E-15</c:v>
                </c:pt>
                <c:pt idx="359">
                  <c:v>1.1773457242003442E-15</c:v>
                </c:pt>
                <c:pt idx="360">
                  <c:v>1.1744741506803331E-15</c:v>
                </c:pt>
                <c:pt idx="361">
                  <c:v>1.1716095809953364E-15</c:v>
                </c:pt>
                <c:pt idx="362">
                  <c:v>1.1687519980627885E-15</c:v>
                </c:pt>
                <c:pt idx="363">
                  <c:v>1.165901384841793E-15</c:v>
                </c:pt>
                <c:pt idx="364">
                  <c:v>1.1630577243330193E-15</c:v>
                </c:pt>
                <c:pt idx="365">
                  <c:v>1.1602209995786031E-15</c:v>
                </c:pt>
                <c:pt idx="366">
                  <c:v>1.1573911936620426E-15</c:v>
                </c:pt>
                <c:pt idx="367">
                  <c:v>1.154568289708099E-15</c:v>
                </c:pt>
                <c:pt idx="368">
                  <c:v>1.1517522708826953E-15</c:v>
                </c:pt>
                <c:pt idx="369">
                  <c:v>1.1489431203928152E-15</c:v>
                </c:pt>
                <c:pt idx="370">
                  <c:v>1.146140821486403E-15</c:v>
                </c:pt>
                <c:pt idx="371">
                  <c:v>1.1433453574522642E-15</c:v>
                </c:pt>
                <c:pt idx="372">
                  <c:v>1.1405567116199649E-15</c:v>
                </c:pt>
                <c:pt idx="373">
                  <c:v>1.1377748673597323E-15</c:v>
                </c:pt>
                <c:pt idx="374">
                  <c:v>1.134999808082356E-15</c:v>
                </c:pt>
                <c:pt idx="375">
                  <c:v>1.1322315172390882E-15</c:v>
                </c:pt>
                <c:pt idx="376">
                  <c:v>1.1294699783215446E-15</c:v>
                </c:pt>
                <c:pt idx="377">
                  <c:v>1.1267151748616079E-15</c:v>
                </c:pt>
                <c:pt idx="378">
                  <c:v>1.123967090431327E-15</c:v>
                </c:pt>
                <c:pt idx="379">
                  <c:v>1.1212257086428203E-15</c:v>
                </c:pt>
                <c:pt idx="380">
                  <c:v>1.1184910131481776E-15</c:v>
                </c:pt>
                <c:pt idx="381">
                  <c:v>1.1157629876393628E-15</c:v>
                </c:pt>
                <c:pt idx="382">
                  <c:v>1.1130416158481155E-15</c:v>
                </c:pt>
                <c:pt idx="383">
                  <c:v>1.110326881545856E-15</c:v>
                </c:pt>
                <c:pt idx="384">
                  <c:v>1.1076187685435855E-15</c:v>
                </c:pt>
                <c:pt idx="385">
                  <c:v>1.1049172606917927E-15</c:v>
                </c:pt>
                <c:pt idx="386">
                  <c:v>1.1022223418803552E-15</c:v>
                </c:pt>
                <c:pt idx="387">
                  <c:v>1.0995339960384445E-15</c:v>
                </c:pt>
                <c:pt idx="388">
                  <c:v>1.0968522071344293E-15</c:v>
                </c:pt>
                <c:pt idx="389">
                  <c:v>1.0941769591757805E-15</c:v>
                </c:pt>
                <c:pt idx="390">
                  <c:v>1.0915082362089757E-15</c:v>
                </c:pt>
                <c:pt idx="391">
                  <c:v>1.0888460223194036E-15</c:v>
                </c:pt>
                <c:pt idx="392">
                  <c:v>1.0861903016312696E-15</c:v>
                </c:pt>
                <c:pt idx="393">
                  <c:v>1.083541058307501E-15</c:v>
                </c:pt>
                <c:pt idx="394">
                  <c:v>1.0808982765496518E-15</c:v>
                </c:pt>
                <c:pt idx="395">
                  <c:v>1.07826194059781E-15</c:v>
                </c:pt>
                <c:pt idx="396">
                  <c:v>1.075632034730502E-15</c:v>
                </c:pt>
                <c:pt idx="397">
                  <c:v>1.0730085432645996E-15</c:v>
                </c:pt>
                <c:pt idx="398">
                  <c:v>1.0703914505552261E-15</c:v>
                </c:pt>
                <c:pt idx="399">
                  <c:v>1.067780740995664E-15</c:v>
                </c:pt>
                <c:pt idx="400">
                  <c:v>1.0651763990172601E-15</c:v>
                </c:pt>
                <c:pt idx="401">
                  <c:v>1.0625784090893351E-15</c:v>
                </c:pt>
                <c:pt idx="402">
                  <c:v>1.059986755719088E-15</c:v>
                </c:pt>
                <c:pt idx="403">
                  <c:v>1.057401423451506E-15</c:v>
                </c:pt>
                <c:pt idx="404">
                  <c:v>1.0548223968692718E-15</c:v>
                </c:pt>
                <c:pt idx="405">
                  <c:v>1.0522496605926708E-15</c:v>
                </c:pt>
                <c:pt idx="406">
                  <c:v>1.0496831992795003E-15</c:v>
                </c:pt>
                <c:pt idx="407">
                  <c:v>1.0471229976249778E-15</c:v>
                </c:pt>
                <c:pt idx="408">
                  <c:v>1.0445690403616498E-15</c:v>
                </c:pt>
                <c:pt idx="409">
                  <c:v>1.0420213122593005E-15</c:v>
                </c:pt>
                <c:pt idx="410">
                  <c:v>1.0394797981248604E-15</c:v>
                </c:pt>
                <c:pt idx="411">
                  <c:v>1.0369444828023168E-15</c:v>
                </c:pt>
                <c:pt idx="412">
                  <c:v>1.034415351172623E-15</c:v>
                </c:pt>
                <c:pt idx="413">
                  <c:v>1.0318923881536082E-15</c:v>
                </c:pt>
                <c:pt idx="414">
                  <c:v>1.0293755786998868E-15</c:v>
                </c:pt>
                <c:pt idx="415">
                  <c:v>1.0268649078027701E-15</c:v>
                </c:pt>
                <c:pt idx="416">
                  <c:v>1.0243603604901754E-15</c:v>
                </c:pt>
                <c:pt idx="417">
                  <c:v>1.0218619218265377E-15</c:v>
                </c:pt>
                <c:pt idx="418">
                  <c:v>1.01936957691272E-15</c:v>
                </c:pt>
                <c:pt idx="419">
                  <c:v>1.0168833108859248E-15</c:v>
                </c:pt>
                <c:pt idx="420">
                  <c:v>1.0144031089196048E-15</c:v>
                </c:pt>
                <c:pt idx="421">
                  <c:v>1.0119289562233764E-15</c:v>
                </c:pt>
                <c:pt idx="422">
                  <c:v>1.0094608380429287E-15</c:v>
                </c:pt>
                <c:pt idx="423">
                  <c:v>1.0069987396599375E-15</c:v>
                </c:pt>
                <c:pt idx="424">
                  <c:v>1.0045426463919769E-15</c:v>
                </c:pt>
                <c:pt idx="425">
                  <c:v>1.002092543592432E-15</c:v>
                </c:pt>
                <c:pt idx="426">
                  <c:v>9.9964841665041088E-16</c:v>
                </c:pt>
                <c:pt idx="427">
                  <c:v>9.9721025099065847E-16</c:v>
                </c:pt>
                <c:pt idx="428">
                  <c:v>9.9477803207346895E-16</c:v>
                </c:pt>
                <c:pt idx="429">
                  <c:v>9.9235174539459919E-16</c:v>
                </c:pt>
                <c:pt idx="430">
                  <c:v>9.8993137648518196E-16</c:v>
                </c:pt>
                <c:pt idx="431">
                  <c:v>9.8751691091164068E-16</c:v>
                </c:pt>
                <c:pt idx="432">
                  <c:v>9.851083342756017E-16</c:v>
                </c:pt>
                <c:pt idx="433">
                  <c:v>9.8270563221380989E-16</c:v>
                </c:pt>
                <c:pt idx="434">
                  <c:v>9.8030879039804242E-16</c:v>
                </c:pt>
                <c:pt idx="435">
                  <c:v>9.7791779453502302E-16</c:v>
                </c:pt>
                <c:pt idx="436">
                  <c:v>9.7553263036633775E-16</c:v>
                </c:pt>
                <c:pt idx="437">
                  <c:v>9.731532836683486E-16</c:v>
                </c:pt>
                <c:pt idx="438">
                  <c:v>9.7077974025210951E-16</c:v>
                </c:pt>
                <c:pt idx="439">
                  <c:v>9.6841198596328133E-16</c:v>
                </c:pt>
                <c:pt idx="440">
                  <c:v>9.6605000668204865E-16</c:v>
                </c:pt>
                <c:pt idx="441">
                  <c:v>9.6369378832303376E-16</c:v>
                </c:pt>
                <c:pt idx="442">
                  <c:v>9.6134331683521365E-16</c:v>
                </c:pt>
                <c:pt idx="443">
                  <c:v>9.589985782018364E-16</c:v>
                </c:pt>
                <c:pt idx="444">
                  <c:v>9.5665955844033712E-16</c:v>
                </c:pt>
                <c:pt idx="445">
                  <c:v>9.5432624360225439E-16</c:v>
                </c:pt>
                <c:pt idx="446">
                  <c:v>9.519986197731478E-16</c:v>
                </c:pt>
                <c:pt idx="447">
                  <c:v>9.4967667307251451E-16</c:v>
                </c:pt>
                <c:pt idx="448">
                  <c:v>9.4736038965370663E-16</c:v>
                </c:pt>
                <c:pt idx="449">
                  <c:v>9.4504975570384841E-16</c:v>
                </c:pt>
                <c:pt idx="450">
                  <c:v>9.4274475744375396E-16</c:v>
                </c:pt>
                <c:pt idx="451">
                  <c:v>9.4044538112784545E-16</c:v>
                </c:pt>
                <c:pt idx="452">
                  <c:v>9.3815161304407064E-16</c:v>
                </c:pt>
                <c:pt idx="453">
                  <c:v>9.3586343951382124E-16</c:v>
                </c:pt>
                <c:pt idx="454">
                  <c:v>9.3358084689185167E-16</c:v>
                </c:pt>
                <c:pt idx="455">
                  <c:v>9.3130382156619721E-16</c:v>
                </c:pt>
                <c:pt idx="456">
                  <c:v>9.2903234995809275E-16</c:v>
                </c:pt>
                <c:pt idx="457">
                  <c:v>9.2676641852189291E-16</c:v>
                </c:pt>
                <c:pt idx="458">
                  <c:v>9.2450601374498959E-16</c:v>
                </c:pt>
                <c:pt idx="459">
                  <c:v>9.2225112214773273E-16</c:v>
                </c:pt>
                <c:pt idx="460">
                  <c:v>9.2000173028334941E-16</c:v>
                </c:pt>
                <c:pt idx="461">
                  <c:v>9.1775782473786383E-16</c:v>
                </c:pt>
                <c:pt idx="462">
                  <c:v>9.1551939213001659E-16</c:v>
                </c:pt>
                <c:pt idx="463">
                  <c:v>9.1328641911118623E-16</c:v>
                </c:pt>
                <c:pt idx="464">
                  <c:v>9.1105889236530876E-16</c:v>
                </c:pt>
                <c:pt idx="465">
                  <c:v>9.0883679860879743E-16</c:v>
                </c:pt>
                <c:pt idx="466">
                  <c:v>9.0662012459046612E-16</c:v>
                </c:pt>
                <c:pt idx="467">
                  <c:v>9.0440885709144721E-16</c:v>
                </c:pt>
                <c:pt idx="468">
                  <c:v>9.0220298292511498E-16</c:v>
                </c:pt>
                <c:pt idx="469">
                  <c:v>9.0000248893700596E-16</c:v>
                </c:pt>
                <c:pt idx="470">
                  <c:v>8.9780736200474047E-16</c:v>
                </c:pt>
                <c:pt idx="471">
                  <c:v>8.9561758903794546E-16</c:v>
                </c:pt>
                <c:pt idx="472">
                  <c:v>8.9343315697817465E-16</c:v>
                </c:pt>
                <c:pt idx="473">
                  <c:v>8.9125405279883204E-16</c:v>
                </c:pt>
                <c:pt idx="474">
                  <c:v>8.8908026350509379E-16</c:v>
                </c:pt>
                <c:pt idx="475">
                  <c:v>8.8691177613383089E-16</c:v>
                </c:pt>
                <c:pt idx="476">
                  <c:v>8.8474857775353121E-16</c:v>
                </c:pt>
                <c:pt idx="477">
                  <c:v>8.8259065546422333E-16</c:v>
                </c:pt>
                <c:pt idx="478">
                  <c:v>8.8043799639739908E-16</c:v>
                </c:pt>
                <c:pt idx="479">
                  <c:v>8.7829058771593668E-16</c:v>
                </c:pt>
                <c:pt idx="480">
                  <c:v>8.7614841661402463E-16</c:v>
                </c:pt>
                <c:pt idx="481">
                  <c:v>8.7401147031708492E-16</c:v>
                </c:pt>
                <c:pt idx="482">
                  <c:v>8.7187973608169714E-16</c:v>
                </c:pt>
                <c:pt idx="483">
                  <c:v>8.6975320119552245E-16</c:v>
                </c:pt>
                <c:pt idx="484">
                  <c:v>8.6763185297722744E-16</c:v>
                </c:pt>
                <c:pt idx="485">
                  <c:v>8.6551567877640899E-16</c:v>
                </c:pt>
                <c:pt idx="486">
                  <c:v>8.6340466597351868E-16</c:v>
                </c:pt>
                <c:pt idx="487">
                  <c:v>8.6129880197978709E-16</c:v>
                </c:pt>
                <c:pt idx="488">
                  <c:v>8.5919807423714941E-16</c:v>
                </c:pt>
                <c:pt idx="489">
                  <c:v>8.5710247021817024E-16</c:v>
                </c:pt>
                <c:pt idx="490">
                  <c:v>8.5501197742596876E-16</c:v>
                </c:pt>
                <c:pt idx="491">
                  <c:v>8.5292658339414441E-16</c:v>
                </c:pt>
                <c:pt idx="492">
                  <c:v>8.5084627568670242E-16</c:v>
                </c:pt>
                <c:pt idx="493">
                  <c:v>8.4877104189797971E-16</c:v>
                </c:pt>
                <c:pt idx="494">
                  <c:v>8.4670086965257084E-16</c:v>
                </c:pt>
                <c:pt idx="495">
                  <c:v>8.4463574660525437E-16</c:v>
                </c:pt>
                <c:pt idx="496">
                  <c:v>8.4257566044091928E-16</c:v>
                </c:pt>
                <c:pt idx="497">
                  <c:v>8.4052059887449102E-16</c:v>
                </c:pt>
                <c:pt idx="498">
                  <c:v>8.3847054965085893E-16</c:v>
                </c:pt>
                <c:pt idx="499">
                  <c:v>8.3642550054480271E-16</c:v>
                </c:pt>
                <c:pt idx="500">
                  <c:v>8.3438543936091969E-16</c:v>
                </c:pt>
              </c:numCache>
            </c:numRef>
          </c:yVal>
          <c:smooth val="0"/>
          <c:extLst>
            <c:ext xmlns:c16="http://schemas.microsoft.com/office/drawing/2014/chart" uri="{C3380CC4-5D6E-409C-BE32-E72D297353CC}">
              <c16:uniqueId val="{00000002-9373-4148-A8B7-D7285CC5798C}"/>
            </c:ext>
          </c:extLst>
        </c:ser>
        <c:ser>
          <c:idx val="3"/>
          <c:order val="3"/>
          <c:tx>
            <c:v>N2O</c:v>
          </c:tx>
          <c:spPr>
            <a:ln w="19050" cap="rnd">
              <a:solidFill>
                <a:srgbClr val="FF0000"/>
              </a:solidFill>
              <a:prstDash val="sysDash"/>
              <a:round/>
            </a:ln>
            <a:effectLst/>
          </c:spPr>
          <c:marker>
            <c:symbol val="none"/>
          </c:marker>
          <c:xVal>
            <c:numRef>
              <c:f>inventory!$A$5:$A$505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inventory!$R$5:$R$505</c:f>
              <c:numCache>
                <c:formatCode>0.00E+00</c:formatCode>
                <c:ptCount val="501"/>
                <c:pt idx="0">
                  <c:v>0</c:v>
                </c:pt>
                <c:pt idx="1">
                  <c:v>2.5548384367774492E-14</c:v>
                </c:pt>
                <c:pt idx="2">
                  <c:v>4.805992983180571E-14</c:v>
                </c:pt>
                <c:pt idx="3">
                  <c:v>6.78767692643739E-14</c:v>
                </c:pt>
                <c:pt idx="4">
                  <c:v>8.5302626020339555E-14</c:v>
                </c:pt>
                <c:pt idx="5">
                  <c:v>1.0060712489427856E-13</c:v>
                </c:pt>
                <c:pt idx="6">
                  <c:v>1.140296192389081E-13</c:v>
                </c:pt>
                <c:pt idx="7">
                  <c:v>1.2578258854819291E-13</c:v>
                </c:pt>
                <c:pt idx="8">
                  <c:v>1.3605465471380809E-13</c:v>
                </c:pt>
                <c:pt idx="9">
                  <c:v>1.4501325975296032E-13</c:v>
                </c:pt>
                <c:pt idx="10">
                  <c:v>1.5280704300215645E-13</c:v>
                </c:pt>
                <c:pt idx="11">
                  <c:v>1.5956795150720784E-13</c:v>
                </c:pt>
                <c:pt idx="12">
                  <c:v>1.6541311355405499E-13</c:v>
                </c:pt>
                <c:pt idx="13">
                  <c:v>1.7044650192418467E-13</c:v>
                </c:pt>
                <c:pt idx="14">
                  <c:v>1.7476041047479404E-13</c:v>
                </c:pt>
                <c:pt idx="15">
                  <c:v>1.7843676499510696E-13</c:v>
                </c:pt>
                <c:pt idx="16">
                  <c:v>1.8154828693877599E-13</c:v>
                </c:pt>
                <c:pt idx="17">
                  <c:v>1.8415952654475118E-13</c:v>
                </c:pt>
                <c:pt idx="18">
                  <c:v>1.8632778000573778E-13</c:v>
                </c:pt>
                <c:pt idx="19">
                  <c:v>1.8810390369810551E-13</c:v>
                </c:pt>
                <c:pt idx="20">
                  <c:v>1.8953303702650909E-13</c:v>
                </c:pt>
                <c:pt idx="21">
                  <c:v>1.9065524413980465E-13</c:v>
                </c:pt>
                <c:pt idx="22">
                  <c:v>1.9150608362370462E-13</c:v>
                </c:pt>
                <c:pt idx="23">
                  <c:v>1.9211711425366944E-13</c:v>
                </c:pt>
                <c:pt idx="24">
                  <c:v>1.9251634398428614E-13</c:v>
                </c:pt>
                <c:pt idx="25">
                  <c:v>1.9272862854596265E-13</c:v>
                </c:pt>
                <c:pt idx="26">
                  <c:v>1.927760253047384E-13</c:v>
                </c:pt>
                <c:pt idx="27">
                  <c:v>1.926781074062375E-13</c:v>
                </c:pt>
                <c:pt idx="28">
                  <c:v>1.924522426612569E-13</c:v>
                </c:pt>
                <c:pt idx="29">
                  <c:v>1.921138411301995E-13</c:v>
                </c:pt>
                <c:pt idx="30">
                  <c:v>1.9167657491942425E-13</c:v>
                </c:pt>
                <c:pt idx="31">
                  <c:v>1.9115257330830028E-13</c:v>
                </c:pt>
                <c:pt idx="32">
                  <c:v>1.9055259597571429E-13</c:v>
                </c:pt>
                <c:pt idx="33">
                  <c:v>1.8988618678403227E-13</c:v>
                </c:pt>
                <c:pt idx="34">
                  <c:v>1.891618103026448E-13</c:v>
                </c:pt>
                <c:pt idx="35">
                  <c:v>1.8838697300831313E-13</c:v>
                </c:pt>
                <c:pt idx="36">
                  <c:v>1.8756833088211283E-13</c:v>
                </c:pt>
                <c:pt idx="37">
                  <c:v>1.8671178492974949E-13</c:v>
                </c:pt>
                <c:pt idx="38">
                  <c:v>1.8582256598066535E-13</c:v>
                </c:pt>
                <c:pt idx="39">
                  <c:v>1.8490530996923017E-13</c:v>
                </c:pt>
                <c:pt idx="40">
                  <c:v>1.8396412476625964E-13</c:v>
                </c:pt>
                <c:pt idx="41">
                  <c:v>1.8300264950920921E-13</c:v>
                </c:pt>
                <c:pt idx="42">
                  <c:v>1.8202410727295601E-13</c:v>
                </c:pt>
                <c:pt idx="43">
                  <c:v>1.8103135182858792E-13</c:v>
                </c:pt>
                <c:pt idx="44">
                  <c:v>1.800269091537335E-13</c:v>
                </c:pt>
                <c:pt idx="45">
                  <c:v>1.7901301428349569E-13</c:v>
                </c:pt>
                <c:pt idx="46">
                  <c:v>1.7799164402493751E-13</c:v>
                </c:pt>
                <c:pt idx="47">
                  <c:v>1.7696454599937642E-13</c:v>
                </c:pt>
                <c:pt idx="48">
                  <c:v>1.759332644246379E-13</c:v>
                </c:pt>
                <c:pt idx="49">
                  <c:v>1.7489916300316112E-13</c:v>
                </c:pt>
                <c:pt idx="50">
                  <c:v>1.7386344524078391E-13</c:v>
                </c:pt>
                <c:pt idx="51">
                  <c:v>1.728271724845776E-13</c:v>
                </c:pt>
                <c:pt idx="52">
                  <c:v>1.7179127993573658E-13</c:v>
                </c:pt>
                <c:pt idx="53">
                  <c:v>1.7075659086479566E-13</c:v>
                </c:pt>
                <c:pt idx="54">
                  <c:v>1.6972382923093944E-13</c:v>
                </c:pt>
                <c:pt idx="55">
                  <c:v>1.6869363088452358E-13</c:v>
                </c:pt>
                <c:pt idx="56">
                  <c:v>1.6766655351182468E-13</c:v>
                </c:pt>
                <c:pt idx="57">
                  <c:v>1.6664308546318732E-13</c:v>
                </c:pt>
                <c:pt idx="58">
                  <c:v>1.6562365358989362E-13</c:v>
                </c:pt>
                <c:pt idx="59">
                  <c:v>1.6460863020101473E-13</c:v>
                </c:pt>
                <c:pt idx="60">
                  <c:v>1.6359833923901582E-13</c:v>
                </c:pt>
                <c:pt idx="61">
                  <c:v>1.6259306176180191E-13</c:v>
                </c:pt>
                <c:pt idx="62">
                  <c:v>1.615930408090483E-13</c:v>
                </c:pt>
                <c:pt idx="63">
                  <c:v>1.6059848572192476E-13</c:v>
                </c:pt>
                <c:pt idx="64">
                  <c:v>1.5960957597756456E-13</c:v>
                </c:pt>
                <c:pt idx="65">
                  <c:v>1.5862646459274431E-13</c:v>
                </c:pt>
                <c:pt idx="66">
                  <c:v>1.5764928114512777E-13</c:v>
                </c:pt>
                <c:pt idx="67">
                  <c:v>1.5667813445499941E-13</c:v>
                </c:pt>
                <c:pt idx="68">
                  <c:v>1.5571311496559602E-13</c:v>
                </c:pt>
                <c:pt idx="69">
                  <c:v>1.5475429685586764E-13</c:v>
                </c:pt>
                <c:pt idx="70">
                  <c:v>1.5380173991570159E-13</c:v>
                </c:pt>
                <c:pt idx="71">
                  <c:v>1.5285549121027309E-13</c:v>
                </c:pt>
                <c:pt idx="72">
                  <c:v>1.5191558655719298E-13</c:v>
                </c:pt>
                <c:pt idx="73">
                  <c:v>1.5098205183746657E-13</c:v>
                </c:pt>
                <c:pt idx="74">
                  <c:v>1.5005490415891882E-13</c:v>
                </c:pt>
                <c:pt idx="75">
                  <c:v>1.491341528886479E-13</c:v>
                </c:pt>
                <c:pt idx="76">
                  <c:v>1.482198005692093E-13</c:v>
                </c:pt>
                <c:pt idx="77">
                  <c:v>1.4731184373158406E-13</c:v>
                </c:pt>
                <c:pt idx="78">
                  <c:v>1.4641027361651762E-13</c:v>
                </c:pt>
                <c:pt idx="79">
                  <c:v>1.4551507681451736E-13</c:v>
                </c:pt>
                <c:pt idx="80">
                  <c:v>1.4462623583364068E-13</c:v>
                </c:pt>
                <c:pt idx="81">
                  <c:v>1.4374372960318158E-13</c:v>
                </c:pt>
                <c:pt idx="82">
                  <c:v>1.4286753392045258E-13</c:v>
                </c:pt>
                <c:pt idx="83">
                  <c:v>1.4199762184705273E-13</c:v>
                </c:pt>
                <c:pt idx="84">
                  <c:v>1.4113396406029297E-13</c:v>
                </c:pt>
                <c:pt idx="85">
                  <c:v>1.4027652916481581E-13</c:v>
                </c:pt>
                <c:pt idx="86">
                  <c:v>1.3942528396887911E-13</c:v>
                </c:pt>
                <c:pt idx="87">
                  <c:v>1.3858019372927324E-13</c:v>
                </c:pt>
                <c:pt idx="88">
                  <c:v>1.3774122236839504E-13</c:v>
                </c:pt>
                <c:pt idx="89">
                  <c:v>1.3690833266660606E-13</c:v>
                </c:pt>
                <c:pt idx="90">
                  <c:v>1.3608148643265243E-13</c:v>
                </c:pt>
                <c:pt idx="91">
                  <c:v>1.35260644654611E-13</c:v>
                </c:pt>
                <c:pt idx="92">
                  <c:v>1.3444576763355071E-13</c:v>
                </c:pt>
                <c:pt idx="93">
                  <c:v>1.3363681510185151E-13</c:v>
                </c:pt>
                <c:pt idx="94">
                  <c:v>1.3283374632790587E-13</c:v>
                </c:pt>
                <c:pt idx="95">
                  <c:v>1.3203652020873394E-13</c:v>
                </c:pt>
                <c:pt idx="96">
                  <c:v>1.3124509535187147E-13</c:v>
                </c:pt>
                <c:pt idx="97">
                  <c:v>1.3045943014773751E-13</c:v>
                </c:pt>
                <c:pt idx="98">
                  <c:v>1.2967948283355278E-13</c:v>
                </c:pt>
                <c:pt idx="99">
                  <c:v>1.2890521154975978E-13</c:v>
                </c:pt>
                <c:pt idx="100">
                  <c:v>1.2813657438978912E-13</c:v>
                </c:pt>
                <c:pt idx="101">
                  <c:v>1.2737352944392107E-13</c:v>
                </c:pt>
                <c:pt idx="102">
                  <c:v>1.2661603483790808E-13</c:v>
                </c:pt>
                <c:pt idx="103">
                  <c:v>1.2586404876694861E-13</c:v>
                </c:pt>
                <c:pt idx="104">
                  <c:v>1.2511752952553662E-13</c:v>
                </c:pt>
                <c:pt idx="105">
                  <c:v>1.2437643553365242E-13</c:v>
                </c:pt>
                <c:pt idx="106">
                  <c:v>1.2364072535970768E-13</c:v>
                </c:pt>
                <c:pt idx="107">
                  <c:v>1.2291035774061158E-13</c:v>
                </c:pt>
                <c:pt idx="108">
                  <c:v>1.2218529159928385E-13</c:v>
                </c:pt>
                <c:pt idx="109">
                  <c:v>1.2146548605990343E-13</c:v>
                </c:pt>
                <c:pt idx="110">
                  <c:v>1.2075090046114969E-13</c:v>
                </c:pt>
                <c:pt idx="111">
                  <c:v>1.2004149436766346E-13</c:v>
                </c:pt>
                <c:pt idx="112">
                  <c:v>1.1933722757993065E-13</c:v>
                </c:pt>
                <c:pt idx="113">
                  <c:v>1.186380601427676E-13</c:v>
                </c:pt>
                <c:pt idx="114">
                  <c:v>1.1794395235256725E-13</c:v>
                </c:pt>
                <c:pt idx="115">
                  <c:v>1.1725486476344814E-13</c:v>
                </c:pt>
                <c:pt idx="116">
                  <c:v>1.165707581924312E-13</c:v>
                </c:pt>
                <c:pt idx="117">
                  <c:v>1.1589159372375591E-13</c:v>
                </c:pt>
                <c:pt idx="118">
                  <c:v>1.1521733271243491E-13</c:v>
                </c:pt>
                <c:pt idx="119">
                  <c:v>1.1454793678713462E-13</c:v>
                </c:pt>
                <c:pt idx="120">
                  <c:v>1.1388336785245965E-13</c:v>
                </c:pt>
                <c:pt idx="121">
                  <c:v>1.1322358809071066E-13</c:v>
                </c:pt>
                <c:pt idx="122">
                  <c:v>1.1256855996317625E-13</c:v>
                </c:pt>
                <c:pt idx="123">
                  <c:v>1.1191824621101415E-13</c:v>
                </c:pt>
                <c:pt idx="124">
                  <c:v>1.112726098557694E-13</c:v>
                </c:pt>
                <c:pt idx="125">
                  <c:v>1.1063161419957279E-13</c:v>
                </c:pt>
                <c:pt idx="126">
                  <c:v>1.0999522282505738E-13</c:v>
                </c:pt>
                <c:pt idx="127">
                  <c:v>1.0936339959502705E-13</c:v>
                </c:pt>
                <c:pt idx="128">
                  <c:v>1.0873610865190687E-13</c:v>
                </c:pt>
                <c:pt idx="129">
                  <c:v>1.0811331441700195E-13</c:v>
                </c:pt>
                <c:pt idx="130">
                  <c:v>1.0749498158958847E-13</c:v>
                </c:pt>
                <c:pt idx="131">
                  <c:v>1.0688107514585741E-13</c:v>
                </c:pt>
                <c:pt idx="132">
                  <c:v>1.0627156033773012E-13</c:v>
                </c:pt>
                <c:pt idx="133">
                  <c:v>1.056664026915616E-13</c:v>
                </c:pt>
                <c:pt idx="134">
                  <c:v>1.0506556800674644E-13</c:v>
                </c:pt>
                <c:pt idx="135">
                  <c:v>1.0446902235424024E-13</c:v>
                </c:pt>
                <c:pt idx="136">
                  <c:v>1.0387673207500798E-13</c:v>
                </c:pt>
                <c:pt idx="137">
                  <c:v>1.0328866377840951E-13</c:v>
                </c:pt>
                <c:pt idx="138">
                  <c:v>1.0270478434053114E-13</c:v>
                </c:pt>
                <c:pt idx="139">
                  <c:v>1.0212506090247135E-13</c:v>
                </c:pt>
                <c:pt idx="140">
                  <c:v>1.0154946086858771E-13</c:v>
                </c:pt>
                <c:pt idx="141">
                  <c:v>1.009779519047111E-13</c:v>
                </c:pt>
                <c:pt idx="142">
                  <c:v>1.0041050193633306E-13</c:v>
                </c:pt>
                <c:pt idx="143">
                  <c:v>9.9847079146770892E-14</c:v>
                </c:pt>
                <c:pt idx="144">
                  <c:v>9.9287651975315058E-14</c:v>
                </c:pt>
                <c:pt idx="145">
                  <c:v>9.8732189115362542E-14</c:v>
                </c:pt>
                <c:pt idx="146">
                  <c:v>9.8180659512539723E-14</c:v>
                </c:pt>
                <c:pt idx="147">
                  <c:v>9.7633032362817571E-14</c:v>
                </c:pt>
                <c:pt idx="148">
                  <c:v>9.7089277110622082E-14</c:v>
                </c:pt>
                <c:pt idx="149">
                  <c:v>9.6549363446941954E-14</c:v>
                </c:pt>
                <c:pt idx="150">
                  <c:v>9.601326130743578E-14</c:v>
                </c:pt>
                <c:pt idx="151">
                  <c:v>9.5480940870540632E-14</c:v>
                </c:pt>
                <c:pt idx="152">
                  <c:v>9.4952372555583241E-14</c:v>
                </c:pt>
                <c:pt idx="153">
                  <c:v>9.4427527020895731E-14</c:v>
                </c:pt>
                <c:pt idx="154">
                  <c:v>9.3906375161936625E-14</c:v>
                </c:pt>
                <c:pt idx="155">
                  <c:v>9.3388888109418584E-14</c:v>
                </c:pt>
                <c:pt idx="156">
                  <c:v>9.2875037227443564E-14</c:v>
                </c:pt>
                <c:pt idx="157">
                  <c:v>9.2364794111646265E-14</c:v>
                </c:pt>
                <c:pt idx="158">
                  <c:v>9.185813058734671E-14</c:v>
                </c:pt>
                <c:pt idx="159">
                  <c:v>9.1355018707712566E-14</c:v>
                </c:pt>
                <c:pt idx="160">
                  <c:v>9.0855430751931467E-14</c:v>
                </c:pt>
                <c:pt idx="161">
                  <c:v>9.0359339223394205E-14</c:v>
                </c:pt>
                <c:pt idx="162">
                  <c:v>8.9866716847888865E-14</c:v>
                </c:pt>
                <c:pt idx="163">
                  <c:v>8.9377536571806454E-14</c:v>
                </c:pt>
                <c:pt idx="164">
                  <c:v>8.8891771560358272E-14</c:v>
                </c:pt>
                <c:pt idx="165">
                  <c:v>8.8409395195805084E-14</c:v>
                </c:pt>
                <c:pt idx="166">
                  <c:v>8.7930381075698624E-14</c:v>
                </c:pt>
                <c:pt idx="167">
                  <c:v>8.7454703011135309E-14</c:v>
                </c:pt>
                <c:pt idx="168">
                  <c:v>8.6982335025022455E-14</c:v>
                </c:pt>
                <c:pt idx="169">
                  <c:v>8.6513251350357088E-14</c:v>
                </c:pt>
                <c:pt idx="170">
                  <c:v>8.604742642851734E-14</c:v>
                </c:pt>
                <c:pt idx="171">
                  <c:v>8.55848349075667E-14</c:v>
                </c:pt>
                <c:pt idx="172">
                  <c:v>8.5125451640570799E-14</c:v>
                </c:pt>
                <c:pt idx="173">
                  <c:v>8.466925168392728E-14</c:v>
                </c:pt>
                <c:pt idx="174">
                  <c:v>8.4216210295708215E-14</c:v>
                </c:pt>
                <c:pt idx="175">
                  <c:v>8.3766302934015479E-14</c:v>
                </c:pt>
                <c:pt idx="176">
                  <c:v>8.3319505255348809E-14</c:v>
                </c:pt>
                <c:pt idx="177">
                  <c:v>8.2875793112986707E-14</c:v>
                </c:pt>
                <c:pt idx="178">
                  <c:v>8.2435142555380018E-14</c:v>
                </c:pt>
                <c:pt idx="179">
                  <c:v>8.1997529824558263E-14</c:v>
                </c:pt>
                <c:pt idx="180">
                  <c:v>8.1562931354548502E-14</c:v>
                </c:pt>
                <c:pt idx="181">
                  <c:v>8.1131323769806935E-14</c:v>
                </c:pt>
                <c:pt idx="182">
                  <c:v>8.0702683883662879E-14</c:v>
                </c:pt>
                <c:pt idx="183">
                  <c:v>8.0276988696775391E-14</c:v>
                </c:pt>
                <c:pt idx="184">
                  <c:v>7.9854215395602069E-14</c:v>
                </c:pt>
                <c:pt idx="185">
                  <c:v>7.9434341350880462E-14</c:v>
                </c:pt>
                <c:pt idx="186">
                  <c:v>7.9017344116121435E-14</c:v>
                </c:pt>
                <c:pt idx="187">
                  <c:v>7.8603201426114955E-14</c:v>
                </c:pt>
                <c:pt idx="188">
                  <c:v>7.8191891195447875E-14</c:v>
                </c:pt>
                <c:pt idx="189">
                  <c:v>7.778339151703375E-14</c:v>
                </c:pt>
                <c:pt idx="190">
                  <c:v>7.7377680660654621E-14</c:v>
                </c:pt>
                <c:pt idx="191">
                  <c:v>7.6974737071514594E-14</c:v>
                </c:pt>
                <c:pt idx="192">
                  <c:v>7.6574539368805277E-14</c:v>
                </c:pt>
                <c:pt idx="193">
                  <c:v>7.6177066344282901E-14</c:v>
                </c:pt>
                <c:pt idx="194">
                  <c:v>7.5782296960856952E-14</c:v>
                </c:pt>
                <c:pt idx="195">
                  <c:v>7.5390210351190444E-14</c:v>
                </c:pt>
                <c:pt idx="196">
                  <c:v>7.500078581631151E-14</c:v>
                </c:pt>
                <c:pt idx="197">
                  <c:v>7.4614002824236466E-14</c:v>
                </c:pt>
                <c:pt idx="198">
                  <c:v>7.4229841008604011E-14</c:v>
                </c:pt>
                <c:pt idx="199">
                  <c:v>7.3848280167320695E-14</c:v>
                </c:pt>
                <c:pt idx="200">
                  <c:v>7.3469300261217419E-14</c:v>
                </c:pt>
                <c:pt idx="201">
                  <c:v>7.3092881412716955E-14</c:v>
                </c:pt>
                <c:pt idx="202">
                  <c:v>7.2719003904512371E-14</c:v>
                </c:pt>
                <c:pt idx="203">
                  <c:v>7.2347648178256295E-14</c:v>
                </c:pt>
                <c:pt idx="204">
                  <c:v>7.1978794833260928E-14</c:v>
                </c:pt>
                <c:pt idx="205">
                  <c:v>7.1612424625208696E-14</c:v>
                </c:pt>
                <c:pt idx="206">
                  <c:v>7.1248518464873461E-14</c:v>
                </c:pt>
                <c:pt idx="207">
                  <c:v>7.0887057416852272E-14</c:v>
                </c:pt>
                <c:pt idx="208">
                  <c:v>7.0528022698307442E-14</c:v>
                </c:pt>
                <c:pt idx="209">
                  <c:v>7.0171395677719012E-14</c:v>
                </c:pt>
                <c:pt idx="210">
                  <c:v>6.9817157873647461E-14</c:v>
                </c:pt>
                <c:pt idx="211">
                  <c:v>6.9465290953506446E-14</c:v>
                </c:pt>
                <c:pt idx="212">
                  <c:v>6.9115776732345777E-14</c:v>
                </c:pt>
                <c:pt idx="213">
                  <c:v>6.8768597171644269E-14</c:v>
                </c:pt>
                <c:pt idx="214">
                  <c:v>6.842373437811254E-14</c:v>
                </c:pt>
                <c:pt idx="215">
                  <c:v>6.8081170602505646E-14</c:v>
                </c:pt>
                <c:pt idx="216">
                  <c:v>6.7740888238445428E-14</c:v>
                </c:pt>
                <c:pt idx="217">
                  <c:v>6.7402869821252559E-14</c:v>
                </c:pt>
                <c:pt idx="218">
                  <c:v>6.7067098026788193E-14</c:v>
                </c:pt>
                <c:pt idx="219">
                  <c:v>6.6733555670305064E-14</c:v>
                </c:pt>
                <c:pt idx="220">
                  <c:v>6.6402225705308062E-14</c:v>
                </c:pt>
                <c:pt idx="221">
                  <c:v>6.6073091222424174E-14</c:v>
                </c:pt>
                <c:pt idx="222">
                  <c:v>6.5746135448281663E-14</c:v>
                </c:pt>
                <c:pt idx="223">
                  <c:v>6.5421341744398526E-14</c:v>
                </c:pt>
                <c:pt idx="224">
                  <c:v>6.5098693606079963E-14</c:v>
                </c:pt>
                <c:pt idx="225">
                  <c:v>6.4778174661324983E-14</c:v>
                </c:pt>
                <c:pt idx="226">
                  <c:v>6.4459768669742001E-14</c:v>
                </c:pt>
                <c:pt idx="227">
                  <c:v>6.4143459521473252E-14</c:v>
                </c:pt>
                <c:pt idx="228">
                  <c:v>6.3829231236128167E-14</c:v>
                </c:pt>
                <c:pt idx="229">
                  <c:v>6.3517067961725354E-14</c:v>
                </c:pt>
                <c:pt idx="230">
                  <c:v>6.3206953973643408E-14</c:v>
                </c:pt>
                <c:pt idx="231">
                  <c:v>6.2898873673580253E-14</c:v>
                </c:pt>
                <c:pt idx="232">
                  <c:v>6.2592811588521052E-14</c:v>
                </c:pt>
                <c:pt idx="233">
                  <c:v>6.2288752369714572E-14</c:v>
                </c:pt>
                <c:pt idx="234">
                  <c:v>6.198668079165803E-14</c:v>
                </c:pt>
                <c:pt idx="235">
                  <c:v>6.168658175109016E-14</c:v>
                </c:pt>
                <c:pt idx="236">
                  <c:v>6.1388440265992646E-14</c:v>
                </c:pt>
                <c:pt idx="237">
                  <c:v>6.1092241474599712E-14</c:v>
                </c:pt>
                <c:pt idx="238">
                  <c:v>6.0797970634415877E-14</c:v>
                </c:pt>
                <c:pt idx="239">
                  <c:v>6.0505613121241648E-14</c:v>
                </c:pt>
                <c:pt idx="240">
                  <c:v>6.0215154428207453E-14</c:v>
                </c:pt>
                <c:pt idx="241">
                  <c:v>5.992658016481527E-14</c:v>
                </c:pt>
                <c:pt idx="242">
                  <c:v>5.9639876055988269E-14</c:v>
                </c:pt>
                <c:pt idx="243">
                  <c:v>5.9355027941128192E-14</c:v>
                </c:pt>
                <c:pt idx="244">
                  <c:v>5.9072021773180525E-14</c:v>
                </c:pt>
                <c:pt idx="245">
                  <c:v>5.8790843617707271E-14</c:v>
                </c:pt>
                <c:pt idx="246">
                  <c:v>5.8511479651967399E-14</c:v>
                </c:pt>
                <c:pt idx="247">
                  <c:v>5.8233916164004848E-14</c:v>
                </c:pt>
                <c:pt idx="248">
                  <c:v>5.7958139551743946E-14</c:v>
                </c:pt>
                <c:pt idx="249">
                  <c:v>5.7684136322092362E-14</c:v>
                </c:pt>
                <c:pt idx="250">
                  <c:v>5.7411893090051311E-14</c:v>
                </c:pt>
                <c:pt idx="251">
                  <c:v>5.7141396577833177E-14</c:v>
                </c:pt>
                <c:pt idx="252">
                  <c:v>5.6872633613986284E-14</c:v>
                </c:pt>
                <c:pt idx="253">
                  <c:v>5.6605591132526881E-14</c:v>
                </c:pt>
                <c:pt idx="254">
                  <c:v>5.6340256172078339E-14</c:v>
                </c:pt>
                <c:pt idx="255">
                  <c:v>5.6076615875017254E-14</c:v>
                </c:pt>
                <c:pt idx="256">
                  <c:v>5.5814657486626701E-14</c:v>
                </c:pt>
                <c:pt idx="257">
                  <c:v>5.5554368354256357E-14</c:v>
                </c:pt>
                <c:pt idx="258">
                  <c:v>5.5295735926489586E-14</c:v>
                </c:pt>
                <c:pt idx="259">
                  <c:v>5.5038747752317299E-14</c:v>
                </c:pt>
                <c:pt idx="260">
                  <c:v>5.4783391480318608E-14</c:v>
                </c:pt>
                <c:pt idx="261">
                  <c:v>5.4529654857848263E-14</c:v>
                </c:pt>
                <c:pt idx="262">
                  <c:v>5.4277525730230681E-14</c:v>
                </c:pt>
                <c:pt idx="263">
                  <c:v>5.4026992039960636E-14</c:v>
                </c:pt>
                <c:pt idx="264">
                  <c:v>5.3778041825910513E-14</c:v>
                </c:pt>
                <c:pt idx="265">
                  <c:v>5.3530663222544036E-14</c:v>
                </c:pt>
                <c:pt idx="266">
                  <c:v>5.328484445913651E-14</c:v>
                </c:pt>
                <c:pt idx="267">
                  <c:v>5.3040573859001379E-14</c:v>
                </c:pt>
                <c:pt idx="268">
                  <c:v>5.279783983872321E-14</c:v>
                </c:pt>
                <c:pt idx="269">
                  <c:v>5.2556630907396943E-14</c:v>
                </c:pt>
                <c:pt idx="270">
                  <c:v>5.2316935665873383E-14</c:v>
                </c:pt>
                <c:pt idx="271">
                  <c:v>5.2078742806010871E-14</c:v>
                </c:pt>
                <c:pt idx="272">
                  <c:v>5.1842041109933133E-14</c:v>
                </c:pt>
                <c:pt idx="273">
                  <c:v>5.160681944929319E-14</c:v>
                </c:pt>
                <c:pt idx="274">
                  <c:v>5.137306678454334E-14</c:v>
                </c:pt>
                <c:pt idx="275">
                  <c:v>5.1140772164211075E-14</c:v>
                </c:pt>
                <c:pt idx="276">
                  <c:v>5.0909924724181028E-14</c:v>
                </c:pt>
                <c:pt idx="277">
                  <c:v>5.068051368698272E-14</c:v>
                </c:pt>
                <c:pt idx="278">
                  <c:v>5.0452528361084212E-14</c:v>
                </c:pt>
                <c:pt idx="279">
                  <c:v>5.0225958140191557E-14</c:v>
                </c:pt>
                <c:pt idx="280">
                  <c:v>5.0000792502553954E-14</c:v>
                </c:pt>
                <c:pt idx="281">
                  <c:v>4.9777021010274652E-14</c:v>
                </c:pt>
                <c:pt idx="282">
                  <c:v>4.9554633308627465E-14</c:v>
                </c:pt>
                <c:pt idx="283">
                  <c:v>4.9333619125378966E-14</c:v>
                </c:pt>
                <c:pt idx="284">
                  <c:v>4.911396827011617E-14</c:v>
                </c:pt>
                <c:pt idx="285">
                  <c:v>4.8895670633579741E-14</c:v>
                </c:pt>
                <c:pt idx="286">
                  <c:v>4.8678716187002739E-14</c:v>
                </c:pt>
                <c:pt idx="287">
                  <c:v>4.8463094981454726E-14</c:v>
                </c:pt>
                <c:pt idx="288">
                  <c:v>4.8248797147191264E-14</c:v>
                </c:pt>
                <c:pt idx="289">
                  <c:v>4.8035812893008783E-14</c:v>
                </c:pt>
                <c:pt idx="290">
                  <c:v>4.7824132505604714E-14</c:v>
                </c:pt>
                <c:pt idx="291">
                  <c:v>4.7613746348942852E-14</c:v>
                </c:pt>
                <c:pt idx="292">
                  <c:v>4.7404644863624007E-14</c:v>
                </c:pt>
                <c:pt idx="293">
                  <c:v>4.7196818566261734E-14</c:v>
                </c:pt>
                <c:pt idx="294">
                  <c:v>4.6990258048863207E-14</c:v>
                </c:pt>
                <c:pt idx="295">
                  <c:v>4.678495397821521E-14</c:v>
                </c:pt>
                <c:pt idx="296">
                  <c:v>4.6580897095275122E-14</c:v>
                </c:pt>
                <c:pt idx="297">
                  <c:v>4.6378078214566928E-14</c:v>
                </c:pt>
                <c:pt idx="298">
                  <c:v>4.6176488223582151E-14</c:v>
                </c:pt>
                <c:pt idx="299">
                  <c:v>4.5976118082185733E-14</c:v>
                </c:pt>
                <c:pt idx="300">
                  <c:v>4.5776958822026801E-14</c:v>
                </c:pt>
                <c:pt idx="301">
                  <c:v>4.5579001545954202E-14</c:v>
                </c:pt>
                <c:pt idx="302">
                  <c:v>4.5382237427436897E-14</c:v>
                </c:pt>
                <c:pt idx="303">
                  <c:v>4.5186657709989093E-14</c:v>
                </c:pt>
                <c:pt idx="304">
                  <c:v>4.4992253706600065E-14</c:v>
                </c:pt>
                <c:pt idx="305">
                  <c:v>4.4799016799168701E-14</c:v>
                </c:pt>
                <c:pt idx="306">
                  <c:v>4.4606938437942639E-14</c:v>
                </c:pt>
                <c:pt idx="307">
                  <c:v>4.4416010140962035E-14</c:v>
                </c:pt>
                <c:pt idx="308">
                  <c:v>4.4226223493507895E-14</c:v>
                </c:pt>
                <c:pt idx="309">
                  <c:v>4.4037570147554883E-14</c:v>
                </c:pt>
                <c:pt idx="310">
                  <c:v>4.385004182122871E-14</c:v>
                </c:pt>
                <c:pt idx="311">
                  <c:v>4.3663630298267882E-14</c:v>
                </c:pt>
                <c:pt idx="312">
                  <c:v>4.3478327427489909E-14</c:v>
                </c:pt>
                <c:pt idx="313">
                  <c:v>4.3294125122261885E-14</c:v>
                </c:pt>
                <c:pt idx="314">
                  <c:v>4.3111015359975424E-14</c:v>
                </c:pt>
                <c:pt idx="315">
                  <c:v>4.2928990181525854E-14</c:v>
                </c:pt>
                <c:pt idx="316">
                  <c:v>4.2748041690795751E-14</c:v>
                </c:pt>
                <c:pt idx="317">
                  <c:v>4.2568162054142646E-14</c:v>
                </c:pt>
                <c:pt idx="318">
                  <c:v>4.2389343499890977E-14</c:v>
                </c:pt>
                <c:pt idx="319">
                  <c:v>4.2211578317828181E-14</c:v>
                </c:pt>
                <c:pt idx="320">
                  <c:v>4.2034858858704941E-14</c:v>
                </c:pt>
                <c:pt idx="321">
                  <c:v>4.1859177533739503E-14</c:v>
                </c:pt>
                <c:pt idx="322">
                  <c:v>4.1684526814126092E-14</c:v>
                </c:pt>
                <c:pt idx="323">
                  <c:v>4.1510899230547326E-14</c:v>
                </c:pt>
                <c:pt idx="324">
                  <c:v>4.1338287372690648E-14</c:v>
                </c:pt>
                <c:pt idx="325">
                  <c:v>4.1166683888768713E-14</c:v>
                </c:pt>
                <c:pt idx="326">
                  <c:v>4.0996081485043744E-14</c:v>
                </c:pt>
                <c:pt idx="327">
                  <c:v>4.0826472925355695E-14</c:v>
                </c:pt>
                <c:pt idx="328">
                  <c:v>4.0657851030654405E-14</c:v>
                </c:pt>
                <c:pt idx="329">
                  <c:v>4.0490208678535514E-14</c:v>
                </c:pt>
                <c:pt idx="330">
                  <c:v>4.0323538802780166E-14</c:v>
                </c:pt>
                <c:pt idx="331">
                  <c:v>4.0157834392898543E-14</c:v>
                </c:pt>
                <c:pt idx="332">
                  <c:v>3.9993088493677133E-14</c:v>
                </c:pt>
                <c:pt idx="333">
                  <c:v>3.9829294204729669E-14</c:v>
                </c:pt>
                <c:pt idx="334">
                  <c:v>3.9666444680051761E-14</c:v>
                </c:pt>
                <c:pt idx="335">
                  <c:v>3.9504533127579237E-14</c:v>
                </c:pt>
                <c:pt idx="336">
                  <c:v>3.9343552808750005E-14</c:v>
                </c:pt>
                <c:pt idx="337">
                  <c:v>3.9183497038069605E-14</c:v>
                </c:pt>
                <c:pt idx="338">
                  <c:v>3.9024359182680267E-14</c:v>
                </c:pt>
                <c:pt idx="339">
                  <c:v>3.8866132661933487E-14</c:v>
                </c:pt>
                <c:pt idx="340">
                  <c:v>3.8708810946966168E-14</c:v>
                </c:pt>
                <c:pt idx="341">
                  <c:v>3.8552387560280194E-14</c:v>
                </c:pt>
                <c:pt idx="342">
                  <c:v>3.8396856075325428E-14</c:v>
                </c:pt>
                <c:pt idx="343">
                  <c:v>3.8242210116086205E-14</c:v>
                </c:pt>
                <c:pt idx="344">
                  <c:v>3.8088443356671103E-14</c:v>
                </c:pt>
                <c:pt idx="345">
                  <c:v>3.7935549520906199E-14</c:v>
                </c:pt>
                <c:pt idx="346">
                  <c:v>3.7783522381931571E-14</c:v>
                </c:pt>
                <c:pt idx="347">
                  <c:v>3.7632355761801126E-14</c:v>
                </c:pt>
                <c:pt idx="348">
                  <c:v>3.7482043531085729E-14</c:v>
                </c:pt>
                <c:pt idx="349">
                  <c:v>3.7332579608479579E-14</c:v>
                </c:pt>
                <c:pt idx="350">
                  <c:v>3.7183957960409803E-14</c:v>
                </c:pt>
                <c:pt idx="351">
                  <c:v>3.7036172600649201E-14</c:v>
                </c:pt>
                <c:pt idx="352">
                  <c:v>3.6889217589932301E-14</c:v>
                </c:pt>
                <c:pt idx="353">
                  <c:v>3.6743087035574405E-14</c:v>
                </c:pt>
                <c:pt idx="354">
                  <c:v>3.6597775091093826E-14</c:v>
                </c:pt>
                <c:pt idx="355">
                  <c:v>3.6453275955837284E-14</c:v>
                </c:pt>
                <c:pt idx="356">
                  <c:v>3.6309583874608222E-14</c:v>
                </c:pt>
                <c:pt idx="357">
                  <c:v>3.6166693137298301E-14</c:v>
                </c:pt>
                <c:pt idx="358">
                  <c:v>3.6024598078521851E-14</c:v>
                </c:pt>
                <c:pt idx="359">
                  <c:v>3.5883293077253352E-14</c:v>
                </c:pt>
                <c:pt idx="360">
                  <c:v>3.5742772556467816E-14</c:v>
                </c:pt>
                <c:pt idx="361">
                  <c:v>3.5603030982784226E-14</c:v>
                </c:pt>
                <c:pt idx="362">
                  <c:v>3.5464062866111777E-14</c:v>
                </c:pt>
                <c:pt idx="363">
                  <c:v>3.5325862759299119E-14</c:v>
                </c:pt>
                <c:pt idx="364">
                  <c:v>3.5188425257786383E-14</c:v>
                </c:pt>
                <c:pt idx="365">
                  <c:v>3.5051744999260144E-14</c:v>
                </c:pt>
                <c:pt idx="366">
                  <c:v>3.491581666331113E-14</c:v>
                </c:pt>
                <c:pt idx="367">
                  <c:v>3.4780634971094796E-14</c:v>
                </c:pt>
                <c:pt idx="368">
                  <c:v>3.4646194684994657E-14</c:v>
                </c:pt>
                <c:pt idx="369">
                  <c:v>3.4512490608288343E-14</c:v>
                </c:pt>
                <c:pt idx="370">
                  <c:v>3.4379517584816472E-14</c:v>
                </c:pt>
                <c:pt idx="371">
                  <c:v>3.4247270498654142E-14</c:v>
                </c:pt>
                <c:pt idx="372">
                  <c:v>3.411574427378519E-14</c:v>
                </c:pt>
                <c:pt idx="373">
                  <c:v>3.3984933873779067E-14</c:v>
                </c:pt>
                <c:pt idx="374">
                  <c:v>3.3854834301470386E-14</c:v>
                </c:pt>
                <c:pt idx="375">
                  <c:v>3.3725440598641082E-14</c:v>
                </c:pt>
                <c:pt idx="376">
                  <c:v>3.3596747845705189E-14</c:v>
                </c:pt>
                <c:pt idx="377">
                  <c:v>3.3468751161396188E-14</c:v>
                </c:pt>
                <c:pt idx="378">
                  <c:v>3.3341445702456899E-14</c:v>
                </c:pt>
                <c:pt idx="379">
                  <c:v>3.3214826663331962E-14</c:v>
                </c:pt>
                <c:pt idx="380">
                  <c:v>3.3088889275862771E-14</c:v>
                </c:pt>
                <c:pt idx="381">
                  <c:v>3.2963628808984976E-14</c:v>
                </c:pt>
                <c:pt idx="382">
                  <c:v>3.2839040568428384E-14</c:v>
                </c:pt>
                <c:pt idx="383">
                  <c:v>3.2715119896419389E-14</c:v>
                </c:pt>
                <c:pt idx="384">
                  <c:v>3.2591862171385796E-14</c:v>
                </c:pt>
                <c:pt idx="385">
                  <c:v>3.246926280766408E-14</c:v>
                </c:pt>
                <c:pt idx="386">
                  <c:v>3.2347317255209029E-14</c:v>
                </c:pt>
                <c:pt idx="387">
                  <c:v>3.222602099930576E-14</c:v>
                </c:pt>
                <c:pt idx="388">
                  <c:v>3.2105369560284137E-14</c:v>
                </c:pt>
                <c:pt idx="389">
                  <c:v>3.1985358493235452E-14</c:v>
                </c:pt>
                <c:pt idx="390">
                  <c:v>3.1865983387731488E-14</c:v>
                </c:pt>
                <c:pt idx="391">
                  <c:v>3.1747239867545864E-14</c:v>
                </c:pt>
                <c:pt idx="392">
                  <c:v>3.1629123590377639E-14</c:v>
                </c:pt>
                <c:pt idx="393">
                  <c:v>3.1511630247577211E-14</c:v>
                </c:pt>
                <c:pt idx="394">
                  <c:v>3.1394755563874425E-14</c:v>
                </c:pt>
                <c:pt idx="395">
                  <c:v>3.1278495297108967E-14</c:v>
                </c:pt>
                <c:pt idx="396">
                  <c:v>3.1162845237962873E-14</c:v>
                </c:pt>
                <c:pt idx="397">
                  <c:v>3.1047801209695311E-14</c:v>
                </c:pt>
                <c:pt idx="398">
                  <c:v>3.0933359067879482E-14</c:v>
                </c:pt>
                <c:pt idx="399">
                  <c:v>3.0819514700141708E-14</c:v>
                </c:pt>
                <c:pt idx="400">
                  <c:v>3.0706264025902626E-14</c:v>
                </c:pt>
                <c:pt idx="401">
                  <c:v>3.0593602996120521E-14</c:v>
                </c:pt>
                <c:pt idx="402">
                  <c:v>3.0481527593036746E-14</c:v>
                </c:pt>
                <c:pt idx="403">
                  <c:v>3.0370033829923237E-14</c:v>
                </c:pt>
                <c:pt idx="404">
                  <c:v>3.0259117750832082E-14</c:v>
                </c:pt>
                <c:pt idx="405">
                  <c:v>3.0148775430347153E-14</c:v>
                </c:pt>
                <c:pt idx="406">
                  <c:v>3.0039002973337739E-14</c:v>
                </c:pt>
                <c:pt idx="407">
                  <c:v>2.992979651471425E-14</c:v>
                </c:pt>
                <c:pt idx="408">
                  <c:v>2.9821152219185867E-14</c:v>
                </c:pt>
                <c:pt idx="409">
                  <c:v>2.9713066281020184E-14</c:v>
                </c:pt>
                <c:pt idx="410">
                  <c:v>2.9605534923804867E-14</c:v>
                </c:pt>
                <c:pt idx="411">
                  <c:v>2.9498554400211171E-14</c:v>
                </c:pt>
                <c:pt idx="412">
                  <c:v>2.9392120991759475E-14</c:v>
                </c:pt>
                <c:pt idx="413">
                  <c:v>2.9286231008586692E-14</c:v>
                </c:pt>
                <c:pt idx="414">
                  <c:v>2.9180880789215616E-14</c:v>
                </c:pt>
                <c:pt idx="415">
                  <c:v>2.9076066700326095E-14</c:v>
                </c:pt>
                <c:pt idx="416">
                  <c:v>2.8971785136528128E-14</c:v>
                </c:pt>
                <c:pt idx="417">
                  <c:v>2.8868032520136809E-14</c:v>
                </c:pt>
                <c:pt idx="418">
                  <c:v>2.8764805300949093E-14</c:v>
                </c:pt>
                <c:pt idx="419">
                  <c:v>2.8662099956022407E-14</c:v>
                </c:pt>
                <c:pt idx="420">
                  <c:v>2.8559912989455066E-14</c:v>
                </c:pt>
                <c:pt idx="421">
                  <c:v>2.8458240932168483E-14</c:v>
                </c:pt>
                <c:pt idx="422">
                  <c:v>2.8357080341691129E-14</c:v>
                </c:pt>
                <c:pt idx="423">
                  <c:v>2.825642780194434E-14</c:v>
                </c:pt>
                <c:pt idx="424">
                  <c:v>2.8156279923029788E-14</c:v>
                </c:pt>
                <c:pt idx="425">
                  <c:v>2.8056633341018747E-14</c:v>
                </c:pt>
                <c:pt idx="426">
                  <c:v>2.7957484717743037E-14</c:v>
                </c:pt>
                <c:pt idx="427">
                  <c:v>2.7858830740587733E-14</c:v>
                </c:pt>
                <c:pt idx="428">
                  <c:v>2.7760668122285513E-14</c:v>
                </c:pt>
                <c:pt idx="429">
                  <c:v>2.7662993600712723E-14</c:v>
                </c:pt>
                <c:pt idx="430">
                  <c:v>2.756580393868709E-14</c:v>
                </c:pt>
                <c:pt idx="431">
                  <c:v>2.7469095923767108E-14</c:v>
                </c:pt>
                <c:pt idx="432">
                  <c:v>2.7372866368053035E-14</c:v>
                </c:pt>
                <c:pt idx="433">
                  <c:v>2.7277112107989556E-14</c:v>
                </c:pt>
                <c:pt idx="434">
                  <c:v>2.718183000417001E-14</c:v>
                </c:pt>
                <c:pt idx="435">
                  <c:v>2.7087016941142263E-14</c:v>
                </c:pt>
                <c:pt idx="436">
                  <c:v>2.6992669827216142E-14</c:v>
                </c:pt>
                <c:pt idx="437">
                  <c:v>2.6898785594272446E-14</c:v>
                </c:pt>
                <c:pt idx="438">
                  <c:v>2.6805361197573518E-14</c:v>
                </c:pt>
                <c:pt idx="439">
                  <c:v>2.6712393615575382E-14</c:v>
                </c:pt>
                <c:pt idx="440">
                  <c:v>2.6619879849741373E-14</c:v>
                </c:pt>
                <c:pt idx="441">
                  <c:v>2.6527816924357349E-14</c:v>
                </c:pt>
                <c:pt idx="442">
                  <c:v>2.6436201886348356E-14</c:v>
                </c:pt>
                <c:pt idx="443">
                  <c:v>2.6345031805096831E-14</c:v>
                </c:pt>
                <c:pt idx="444">
                  <c:v>2.6254303772262259E-14</c:v>
                </c:pt>
                <c:pt idx="445">
                  <c:v>2.6164014901602339E-14</c:v>
                </c:pt>
                <c:pt idx="446">
                  <c:v>2.6074162328795579E-14</c:v>
                </c:pt>
                <c:pt idx="447">
                  <c:v>2.5984743211265348E-14</c:v>
                </c:pt>
                <c:pt idx="448">
                  <c:v>2.5895754728005388E-14</c:v>
                </c:pt>
                <c:pt idx="449">
                  <c:v>2.5807194079406713E-14</c:v>
                </c:pt>
                <c:pt idx="450">
                  <c:v>2.5719058487085942E-14</c:v>
                </c:pt>
                <c:pt idx="451">
                  <c:v>2.5631345193715061E-14</c:v>
                </c:pt>
                <c:pt idx="452">
                  <c:v>2.5544051462852506E-14</c:v>
                </c:pt>
                <c:pt idx="453">
                  <c:v>2.5457174578775707E-14</c:v>
                </c:pt>
                <c:pt idx="454">
                  <c:v>2.5370711846314937E-14</c:v>
                </c:pt>
                <c:pt idx="455">
                  <c:v>2.5284660590688539E-14</c:v>
                </c:pt>
                <c:pt idx="456">
                  <c:v>2.5199018157339519E-14</c:v>
                </c:pt>
                <c:pt idx="457">
                  <c:v>2.5113781911773434E-14</c:v>
                </c:pt>
                <c:pt idx="458">
                  <c:v>2.5028949239397637E-14</c:v>
                </c:pt>
                <c:pt idx="459">
                  <c:v>2.4944517545361815E-14</c:v>
                </c:pt>
                <c:pt idx="460">
                  <c:v>2.4860484254399841E-14</c:v>
                </c:pt>
                <c:pt idx="461">
                  <c:v>2.4776846810672906E-14</c:v>
                </c:pt>
                <c:pt idx="462">
                  <c:v>2.4693602677613937E-14</c:v>
                </c:pt>
                <c:pt idx="463">
                  <c:v>2.4610749337773288E-14</c:v>
                </c:pt>
                <c:pt idx="464">
                  <c:v>2.4528284292665686E-14</c:v>
                </c:pt>
                <c:pt idx="465">
                  <c:v>2.4446205062618429E-14</c:v>
                </c:pt>
                <c:pt idx="466">
                  <c:v>2.4364509186620817E-14</c:v>
                </c:pt>
                <c:pt idx="467">
                  <c:v>2.4283194222174821E-14</c:v>
                </c:pt>
                <c:pt idx="468">
                  <c:v>2.4202257745146968E-14</c:v>
                </c:pt>
                <c:pt idx="469">
                  <c:v>2.4121697349621424E-14</c:v>
                </c:pt>
                <c:pt idx="470">
                  <c:v>2.4041510647754292E-14</c:v>
                </c:pt>
                <c:pt idx="471">
                  <c:v>2.3961695269629095E-14</c:v>
                </c:pt>
                <c:pt idx="472">
                  <c:v>2.388224886311342E-14</c:v>
                </c:pt>
                <c:pt idx="473">
                  <c:v>2.3803169093716762E-14</c:v>
                </c:pt>
                <c:pt idx="474">
                  <c:v>2.3724453644449496E-14</c:v>
                </c:pt>
                <c:pt idx="475">
                  <c:v>2.3646100215683041E-14</c:v>
                </c:pt>
                <c:pt idx="476">
                  <c:v>2.356810652501111E-14</c:v>
                </c:pt>
                <c:pt idx="477">
                  <c:v>2.349047030711214E-14</c:v>
                </c:pt>
                <c:pt idx="478">
                  <c:v>2.3413189313612812E-14</c:v>
                </c:pt>
                <c:pt idx="479">
                  <c:v>2.3336261312952714E-14</c:v>
                </c:pt>
                <c:pt idx="480">
                  <c:v>2.3259684090250074E-14</c:v>
                </c:pt>
                <c:pt idx="481">
                  <c:v>2.3183455447168614E-14</c:v>
                </c:pt>
                <c:pt idx="482">
                  <c:v>2.3107573201785492E-14</c:v>
                </c:pt>
                <c:pt idx="483">
                  <c:v>2.3032035188460275E-14</c:v>
                </c:pt>
                <c:pt idx="484">
                  <c:v>2.2956839257705057E-14</c:v>
                </c:pt>
                <c:pt idx="485">
                  <c:v>2.2881983276055565E-14</c:v>
                </c:pt>
                <c:pt idx="486">
                  <c:v>2.2807465125943355E-14</c:v>
                </c:pt>
                <c:pt idx="487">
                  <c:v>2.2733282705569043E-14</c:v>
                </c:pt>
                <c:pt idx="488">
                  <c:v>2.265943392877656E-14</c:v>
                </c:pt>
                <c:pt idx="489">
                  <c:v>2.2585916724928445E-14</c:v>
                </c:pt>
                <c:pt idx="490">
                  <c:v>2.2512729038782145E-14</c:v>
                </c:pt>
                <c:pt idx="491">
                  <c:v>2.2439868830367328E-14</c:v>
                </c:pt>
                <c:pt idx="492">
                  <c:v>2.2367334074864185E-14</c:v>
                </c:pt>
                <c:pt idx="493">
                  <c:v>2.2295122762482752E-14</c:v>
                </c:pt>
                <c:pt idx="494">
                  <c:v>2.2223232898343178E-14</c:v>
                </c:pt>
                <c:pt idx="495">
                  <c:v>2.2151662502356996E-14</c:v>
                </c:pt>
                <c:pt idx="496">
                  <c:v>2.2080409609109357E-14</c:v>
                </c:pt>
                <c:pt idx="497">
                  <c:v>2.2009472267742212E-14</c:v>
                </c:pt>
                <c:pt idx="498">
                  <c:v>2.1938848541838451E-14</c:v>
                </c:pt>
                <c:pt idx="499">
                  <c:v>2.1868536509307007E-14</c:v>
                </c:pt>
                <c:pt idx="500">
                  <c:v>2.1798534262268844E-14</c:v>
                </c:pt>
              </c:numCache>
            </c:numRef>
          </c:yVal>
          <c:smooth val="0"/>
          <c:extLst>
            <c:ext xmlns:c16="http://schemas.microsoft.com/office/drawing/2014/chart" uri="{C3380CC4-5D6E-409C-BE32-E72D297353CC}">
              <c16:uniqueId val="{00000003-9373-4148-A8B7-D7285CC5798C}"/>
            </c:ext>
          </c:extLst>
        </c:ser>
        <c:dLbls>
          <c:showLegendKey val="0"/>
          <c:showVal val="0"/>
          <c:showCatName val="0"/>
          <c:showSerName val="0"/>
          <c:showPercent val="0"/>
          <c:showBubbleSize val="0"/>
        </c:dLbls>
        <c:axId val="1278662768"/>
        <c:axId val="1318778032"/>
      </c:scatterChart>
      <c:valAx>
        <c:axId val="1278662768"/>
        <c:scaling>
          <c:orientation val="minMax"/>
          <c:max val="15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200">
                    <a:solidFill>
                      <a:schemeClr val="tx1"/>
                    </a:solidFill>
                  </a:rPr>
                  <a:t>year</a:t>
                </a:r>
              </a:p>
            </c:rich>
          </c:tx>
          <c:layout>
            <c:manualLayout>
              <c:xMode val="edge"/>
              <c:yMode val="edge"/>
              <c:x val="0.83374856456868773"/>
              <c:y val="0.939398011148401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318778032"/>
        <c:crosses val="autoZero"/>
        <c:crossBetween val="midCat"/>
      </c:valAx>
      <c:valAx>
        <c:axId val="1318778032"/>
        <c:scaling>
          <c:orientation val="minMax"/>
        </c:scaling>
        <c:delete val="0"/>
        <c:axPos val="l"/>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400">
                    <a:solidFill>
                      <a:schemeClr val="tx1"/>
                    </a:solidFill>
                  </a:rPr>
                  <a:t>∆K</a:t>
                </a:r>
              </a:p>
            </c:rich>
          </c:tx>
          <c:layout>
            <c:manualLayout>
              <c:xMode val="edge"/>
              <c:yMode val="edge"/>
              <c:x val="2.2465325435238027E-2"/>
              <c:y val="0.11960784989403675"/>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278662768"/>
        <c:crossesAt val="0"/>
        <c:crossBetween val="midCat"/>
      </c:valAx>
      <c:spPr>
        <a:noFill/>
        <a:ln>
          <a:noFill/>
        </a:ln>
        <a:effectLst/>
      </c:spPr>
    </c:plotArea>
    <c:legend>
      <c:legendPos val="r"/>
      <c:layout>
        <c:manualLayout>
          <c:xMode val="edge"/>
          <c:yMode val="edge"/>
          <c:x val="0.70711920926508542"/>
          <c:y val="0.12065494313210853"/>
          <c:w val="0.16082339436787185"/>
          <c:h val="0.1500566351525140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CO2-equivalence</a:t>
            </a:r>
            <a:r>
              <a:rPr lang="en-GB" baseline="0">
                <a:solidFill>
                  <a:schemeClr val="tx1"/>
                </a:solidFill>
              </a:rPr>
              <a:t> assessed by different approaches</a:t>
            </a:r>
            <a:endParaRPr lang="en-GB">
              <a:solidFill>
                <a:schemeClr val="tx1"/>
              </a:solidFill>
            </a:endParaRPr>
          </a:p>
        </c:rich>
      </c:tx>
      <c:layout>
        <c:manualLayout>
          <c:xMode val="edge"/>
          <c:yMode val="edge"/>
          <c:x val="0.33202294157674739"/>
          <c:y val="2.816901408450704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3974026200264794E-2"/>
          <c:y val="8.3914027149321266E-2"/>
          <c:w val="0.44748641209671802"/>
          <c:h val="0.77232406496062989"/>
        </c:manualLayout>
      </c:layout>
      <c:scatterChart>
        <c:scatterStyle val="lineMarker"/>
        <c:varyColors val="0"/>
        <c:ser>
          <c:idx val="0"/>
          <c:order val="0"/>
          <c:tx>
            <c:strRef>
              <c:f>results!$E$4</c:f>
              <c:strCache>
                <c:ptCount val="1"/>
                <c:pt idx="0">
                  <c:v>Int. radiative forcing - GWP with sliding 100 year time-horizon</c:v>
                </c:pt>
              </c:strCache>
            </c:strRef>
          </c:tx>
          <c:spPr>
            <a:ln w="19050" cap="rnd">
              <a:solidFill>
                <a:schemeClr val="accent6">
                  <a:lumMod val="50000"/>
                </a:schemeClr>
              </a:solidFill>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results!$E$5:$E$505</c:f>
              <c:numCache>
                <c:formatCode>0</c:formatCode>
                <c:ptCount val="501"/>
                <c:pt idx="0">
                  <c:v>294.44043736440517</c:v>
                </c:pt>
                <c:pt idx="1">
                  <c:v>294.44043736440517</c:v>
                </c:pt>
                <c:pt idx="2">
                  <c:v>294.44043736440517</c:v>
                </c:pt>
                <c:pt idx="3">
                  <c:v>294.44043736440517</c:v>
                </c:pt>
                <c:pt idx="4">
                  <c:v>294.44043736440517</c:v>
                </c:pt>
                <c:pt idx="5">
                  <c:v>294.44043736440517</c:v>
                </c:pt>
                <c:pt idx="6">
                  <c:v>294.44043736440517</c:v>
                </c:pt>
                <c:pt idx="7">
                  <c:v>294.44043736440517</c:v>
                </c:pt>
                <c:pt idx="8">
                  <c:v>294.44043736440517</c:v>
                </c:pt>
                <c:pt idx="9">
                  <c:v>294.44043736440517</c:v>
                </c:pt>
                <c:pt idx="10">
                  <c:v>294.44043736440517</c:v>
                </c:pt>
                <c:pt idx="11">
                  <c:v>294.44043736440517</c:v>
                </c:pt>
                <c:pt idx="12">
                  <c:v>294.44043736440517</c:v>
                </c:pt>
                <c:pt idx="13">
                  <c:v>294.44043736440517</c:v>
                </c:pt>
                <c:pt idx="14">
                  <c:v>294.44043736440517</c:v>
                </c:pt>
                <c:pt idx="15">
                  <c:v>294.44043736440517</c:v>
                </c:pt>
                <c:pt idx="16">
                  <c:v>294.44043736440517</c:v>
                </c:pt>
                <c:pt idx="17">
                  <c:v>294.44043736440517</c:v>
                </c:pt>
                <c:pt idx="18">
                  <c:v>294.44043736440517</c:v>
                </c:pt>
                <c:pt idx="19">
                  <c:v>294.44043736440517</c:v>
                </c:pt>
                <c:pt idx="20">
                  <c:v>294.44043736440517</c:v>
                </c:pt>
                <c:pt idx="21">
                  <c:v>294.44043736440517</c:v>
                </c:pt>
                <c:pt idx="22">
                  <c:v>294.44043736440517</c:v>
                </c:pt>
                <c:pt idx="23">
                  <c:v>294.44043736440517</c:v>
                </c:pt>
                <c:pt idx="24">
                  <c:v>294.44043736440517</c:v>
                </c:pt>
                <c:pt idx="25">
                  <c:v>294.44043736440517</c:v>
                </c:pt>
                <c:pt idx="26">
                  <c:v>294.44043736440517</c:v>
                </c:pt>
                <c:pt idx="27">
                  <c:v>294.44043736440517</c:v>
                </c:pt>
                <c:pt idx="28">
                  <c:v>294.44043736440517</c:v>
                </c:pt>
                <c:pt idx="29">
                  <c:v>294.44043736440517</c:v>
                </c:pt>
                <c:pt idx="30">
                  <c:v>294.44043736440517</c:v>
                </c:pt>
                <c:pt idx="31">
                  <c:v>294.44043736440517</c:v>
                </c:pt>
                <c:pt idx="32">
                  <c:v>294.44043736440517</c:v>
                </c:pt>
                <c:pt idx="33">
                  <c:v>294.44043736440517</c:v>
                </c:pt>
                <c:pt idx="34">
                  <c:v>294.44043736440517</c:v>
                </c:pt>
                <c:pt idx="35">
                  <c:v>294.44043736440517</c:v>
                </c:pt>
                <c:pt idx="36">
                  <c:v>294.44043736440517</c:v>
                </c:pt>
                <c:pt idx="37">
                  <c:v>294.44043736440517</c:v>
                </c:pt>
                <c:pt idx="38">
                  <c:v>294.44043736440517</c:v>
                </c:pt>
                <c:pt idx="39">
                  <c:v>294.44043736440517</c:v>
                </c:pt>
                <c:pt idx="40">
                  <c:v>294.44043736440517</c:v>
                </c:pt>
                <c:pt idx="41">
                  <c:v>294.44043736440517</c:v>
                </c:pt>
                <c:pt idx="42">
                  <c:v>294.44043736440517</c:v>
                </c:pt>
                <c:pt idx="43">
                  <c:v>294.44043736440517</c:v>
                </c:pt>
                <c:pt idx="44">
                  <c:v>294.44043736440517</c:v>
                </c:pt>
                <c:pt idx="45">
                  <c:v>294.44043736440517</c:v>
                </c:pt>
                <c:pt idx="46">
                  <c:v>294.44043736440517</c:v>
                </c:pt>
                <c:pt idx="47">
                  <c:v>294.44043736440517</c:v>
                </c:pt>
                <c:pt idx="48">
                  <c:v>294.44043736440517</c:v>
                </c:pt>
                <c:pt idx="49">
                  <c:v>294.44043736440517</c:v>
                </c:pt>
                <c:pt idx="50">
                  <c:v>294.44043736440517</c:v>
                </c:pt>
                <c:pt idx="51">
                  <c:v>294.44043736440517</c:v>
                </c:pt>
                <c:pt idx="52">
                  <c:v>294.44043736440517</c:v>
                </c:pt>
                <c:pt idx="53">
                  <c:v>294.44043736440517</c:v>
                </c:pt>
                <c:pt idx="54">
                  <c:v>294.44043736440517</c:v>
                </c:pt>
                <c:pt idx="55">
                  <c:v>294.44043736440517</c:v>
                </c:pt>
                <c:pt idx="56">
                  <c:v>294.44043736440517</c:v>
                </c:pt>
                <c:pt idx="57">
                  <c:v>294.44043736440517</c:v>
                </c:pt>
                <c:pt idx="58">
                  <c:v>294.44043736440517</c:v>
                </c:pt>
                <c:pt idx="59">
                  <c:v>294.44043736440517</c:v>
                </c:pt>
                <c:pt idx="60">
                  <c:v>294.44043736440517</c:v>
                </c:pt>
                <c:pt idx="61">
                  <c:v>294.44043736440517</c:v>
                </c:pt>
                <c:pt idx="62">
                  <c:v>294.44043736440517</c:v>
                </c:pt>
                <c:pt idx="63">
                  <c:v>294.44043736440517</c:v>
                </c:pt>
                <c:pt idx="64">
                  <c:v>294.44043736440517</c:v>
                </c:pt>
                <c:pt idx="65">
                  <c:v>294.44043736440517</c:v>
                </c:pt>
                <c:pt idx="66">
                  <c:v>294.44043736440517</c:v>
                </c:pt>
                <c:pt idx="67">
                  <c:v>294.44043736440517</c:v>
                </c:pt>
                <c:pt idx="68">
                  <c:v>294.44043736440517</c:v>
                </c:pt>
                <c:pt idx="69">
                  <c:v>294.44043736440517</c:v>
                </c:pt>
                <c:pt idx="70">
                  <c:v>294.44043736440517</c:v>
                </c:pt>
                <c:pt idx="71">
                  <c:v>294.44043736440517</c:v>
                </c:pt>
                <c:pt idx="72">
                  <c:v>294.44043736440517</c:v>
                </c:pt>
                <c:pt idx="73">
                  <c:v>294.44043736440517</c:v>
                </c:pt>
                <c:pt idx="74">
                  <c:v>294.44043736440517</c:v>
                </c:pt>
                <c:pt idx="75">
                  <c:v>294.44043736440517</c:v>
                </c:pt>
                <c:pt idx="76">
                  <c:v>294.44043736440517</c:v>
                </c:pt>
                <c:pt idx="77">
                  <c:v>294.44043736440517</c:v>
                </c:pt>
                <c:pt idx="78">
                  <c:v>294.44043736440517</c:v>
                </c:pt>
                <c:pt idx="79">
                  <c:v>294.44043736440517</c:v>
                </c:pt>
                <c:pt idx="80">
                  <c:v>294.44043736440517</c:v>
                </c:pt>
                <c:pt idx="81">
                  <c:v>294.44043736440517</c:v>
                </c:pt>
                <c:pt idx="82">
                  <c:v>294.44043736440517</c:v>
                </c:pt>
                <c:pt idx="83">
                  <c:v>294.44043736440517</c:v>
                </c:pt>
                <c:pt idx="84">
                  <c:v>294.44043736440517</c:v>
                </c:pt>
                <c:pt idx="85">
                  <c:v>294.44043736440517</c:v>
                </c:pt>
                <c:pt idx="86">
                  <c:v>294.44043736440517</c:v>
                </c:pt>
                <c:pt idx="87">
                  <c:v>294.44043736440517</c:v>
                </c:pt>
                <c:pt idx="88">
                  <c:v>294.44043736440517</c:v>
                </c:pt>
                <c:pt idx="89">
                  <c:v>294.44043736440517</c:v>
                </c:pt>
                <c:pt idx="90">
                  <c:v>294.44043736440517</c:v>
                </c:pt>
                <c:pt idx="91">
                  <c:v>294.44043736440517</c:v>
                </c:pt>
                <c:pt idx="92">
                  <c:v>294.44043736440517</c:v>
                </c:pt>
                <c:pt idx="93">
                  <c:v>294.44043736440517</c:v>
                </c:pt>
                <c:pt idx="94">
                  <c:v>294.44043736440517</c:v>
                </c:pt>
                <c:pt idx="95">
                  <c:v>294.44043736440517</c:v>
                </c:pt>
                <c:pt idx="96">
                  <c:v>294.44043736440517</c:v>
                </c:pt>
                <c:pt idx="97">
                  <c:v>294.44043736440517</c:v>
                </c:pt>
                <c:pt idx="98">
                  <c:v>294.44043736440517</c:v>
                </c:pt>
                <c:pt idx="99">
                  <c:v>294.44043736440517</c:v>
                </c:pt>
                <c:pt idx="100">
                  <c:v>294.44043736440517</c:v>
                </c:pt>
                <c:pt idx="101">
                  <c:v>294.44043736440517</c:v>
                </c:pt>
                <c:pt idx="102">
                  <c:v>294.44043736440517</c:v>
                </c:pt>
                <c:pt idx="103">
                  <c:v>294.44043736440517</c:v>
                </c:pt>
                <c:pt idx="104">
                  <c:v>294.44043736440517</c:v>
                </c:pt>
                <c:pt idx="105">
                  <c:v>294.44043736440517</c:v>
                </c:pt>
                <c:pt idx="106">
                  <c:v>294.44043736440517</c:v>
                </c:pt>
                <c:pt idx="107">
                  <c:v>294.44043736440517</c:v>
                </c:pt>
                <c:pt idx="108">
                  <c:v>294.44043736440517</c:v>
                </c:pt>
                <c:pt idx="109">
                  <c:v>294.44043736440517</c:v>
                </c:pt>
                <c:pt idx="110">
                  <c:v>294.44043736440517</c:v>
                </c:pt>
                <c:pt idx="111">
                  <c:v>294.44043736440517</c:v>
                </c:pt>
                <c:pt idx="112">
                  <c:v>294.44043736440517</c:v>
                </c:pt>
                <c:pt idx="113">
                  <c:v>294.44043736440517</c:v>
                </c:pt>
                <c:pt idx="114">
                  <c:v>294.44043736440517</c:v>
                </c:pt>
                <c:pt idx="115">
                  <c:v>294.44043736440517</c:v>
                </c:pt>
                <c:pt idx="116">
                  <c:v>294.44043736440517</c:v>
                </c:pt>
                <c:pt idx="117">
                  <c:v>294.44043736440517</c:v>
                </c:pt>
                <c:pt idx="118">
                  <c:v>294.44043736440517</c:v>
                </c:pt>
                <c:pt idx="119">
                  <c:v>294.44043736440517</c:v>
                </c:pt>
                <c:pt idx="120">
                  <c:v>294.44043736440517</c:v>
                </c:pt>
                <c:pt idx="121">
                  <c:v>294.44043736440517</c:v>
                </c:pt>
                <c:pt idx="122">
                  <c:v>294.44043736440517</c:v>
                </c:pt>
                <c:pt idx="123">
                  <c:v>294.44043736440517</c:v>
                </c:pt>
                <c:pt idx="124">
                  <c:v>294.44043736440517</c:v>
                </c:pt>
                <c:pt idx="125">
                  <c:v>294.44043736440517</c:v>
                </c:pt>
                <c:pt idx="126">
                  <c:v>294.44043736440517</c:v>
                </c:pt>
                <c:pt idx="127">
                  <c:v>294.44043736440517</c:v>
                </c:pt>
                <c:pt idx="128">
                  <c:v>294.44043736440517</c:v>
                </c:pt>
                <c:pt idx="129">
                  <c:v>294.44043736440517</c:v>
                </c:pt>
                <c:pt idx="130">
                  <c:v>294.44043736440517</c:v>
                </c:pt>
                <c:pt idx="131">
                  <c:v>294.44043736440517</c:v>
                </c:pt>
                <c:pt idx="132">
                  <c:v>294.44043736440517</c:v>
                </c:pt>
                <c:pt idx="133">
                  <c:v>294.44043736440517</c:v>
                </c:pt>
                <c:pt idx="134">
                  <c:v>294.44043736440517</c:v>
                </c:pt>
                <c:pt idx="135">
                  <c:v>294.44043736440517</c:v>
                </c:pt>
                <c:pt idx="136">
                  <c:v>294.44043736440517</c:v>
                </c:pt>
                <c:pt idx="137">
                  <c:v>294.44043736440517</c:v>
                </c:pt>
                <c:pt idx="138">
                  <c:v>294.44043736440517</c:v>
                </c:pt>
                <c:pt idx="139">
                  <c:v>294.44043736440517</c:v>
                </c:pt>
                <c:pt idx="140">
                  <c:v>294.44043736440517</c:v>
                </c:pt>
                <c:pt idx="141">
                  <c:v>294.44043736440517</c:v>
                </c:pt>
                <c:pt idx="142">
                  <c:v>294.44043736440517</c:v>
                </c:pt>
                <c:pt idx="143">
                  <c:v>294.44043736440517</c:v>
                </c:pt>
                <c:pt idx="144">
                  <c:v>294.44043736440517</c:v>
                </c:pt>
                <c:pt idx="145">
                  <c:v>294.44043736440517</c:v>
                </c:pt>
                <c:pt idx="146">
                  <c:v>294.44043736440517</c:v>
                </c:pt>
                <c:pt idx="147">
                  <c:v>294.44043736440517</c:v>
                </c:pt>
                <c:pt idx="148">
                  <c:v>294.44043736440517</c:v>
                </c:pt>
                <c:pt idx="149">
                  <c:v>294.44043736440517</c:v>
                </c:pt>
                <c:pt idx="150">
                  <c:v>294.44043736440517</c:v>
                </c:pt>
                <c:pt idx="151">
                  <c:v>294.44043736440517</c:v>
                </c:pt>
                <c:pt idx="152">
                  <c:v>294.44043736440517</c:v>
                </c:pt>
                <c:pt idx="153">
                  <c:v>294.44043736440517</c:v>
                </c:pt>
                <c:pt idx="154">
                  <c:v>294.44043736440517</c:v>
                </c:pt>
                <c:pt idx="155">
                  <c:v>294.44043736440517</c:v>
                </c:pt>
                <c:pt idx="156">
                  <c:v>294.44043736440517</c:v>
                </c:pt>
                <c:pt idx="157">
                  <c:v>294.44043736440517</c:v>
                </c:pt>
                <c:pt idx="158">
                  <c:v>294.44043736440517</c:v>
                </c:pt>
                <c:pt idx="159">
                  <c:v>294.44043736440517</c:v>
                </c:pt>
                <c:pt idx="160">
                  <c:v>294.44043736440517</c:v>
                </c:pt>
                <c:pt idx="161">
                  <c:v>294.44043736440517</c:v>
                </c:pt>
                <c:pt idx="162">
                  <c:v>294.44043736440517</c:v>
                </c:pt>
                <c:pt idx="163">
                  <c:v>294.44043736440517</c:v>
                </c:pt>
                <c:pt idx="164">
                  <c:v>294.44043736440517</c:v>
                </c:pt>
                <c:pt idx="165">
                  <c:v>294.44043736440517</c:v>
                </c:pt>
                <c:pt idx="166">
                  <c:v>294.44043736440517</c:v>
                </c:pt>
                <c:pt idx="167">
                  <c:v>294.44043736440517</c:v>
                </c:pt>
                <c:pt idx="168">
                  <c:v>294.44043736440517</c:v>
                </c:pt>
                <c:pt idx="169">
                  <c:v>294.44043736440517</c:v>
                </c:pt>
                <c:pt idx="170">
                  <c:v>294.44043736440517</c:v>
                </c:pt>
                <c:pt idx="171">
                  <c:v>294.44043736440517</c:v>
                </c:pt>
                <c:pt idx="172">
                  <c:v>294.44043736440517</c:v>
                </c:pt>
                <c:pt idx="173">
                  <c:v>294.44043736440517</c:v>
                </c:pt>
                <c:pt idx="174">
                  <c:v>294.44043736440517</c:v>
                </c:pt>
                <c:pt idx="175">
                  <c:v>294.44043736440517</c:v>
                </c:pt>
                <c:pt idx="176">
                  <c:v>294.44043736440517</c:v>
                </c:pt>
                <c:pt idx="177">
                  <c:v>294.44043736440517</c:v>
                </c:pt>
                <c:pt idx="178">
                  <c:v>294.44043736440517</c:v>
                </c:pt>
                <c:pt idx="179">
                  <c:v>294.44043736440517</c:v>
                </c:pt>
                <c:pt idx="180">
                  <c:v>294.44043736440517</c:v>
                </c:pt>
                <c:pt idx="181">
                  <c:v>294.44043736440517</c:v>
                </c:pt>
                <c:pt idx="182">
                  <c:v>294.44043736440517</c:v>
                </c:pt>
                <c:pt idx="183">
                  <c:v>294.44043736440517</c:v>
                </c:pt>
                <c:pt idx="184">
                  <c:v>294.44043736440517</c:v>
                </c:pt>
                <c:pt idx="185">
                  <c:v>294.44043736440517</c:v>
                </c:pt>
                <c:pt idx="186">
                  <c:v>294.44043736440517</c:v>
                </c:pt>
                <c:pt idx="187">
                  <c:v>294.44043736440517</c:v>
                </c:pt>
                <c:pt idx="188">
                  <c:v>294.44043736440517</c:v>
                </c:pt>
                <c:pt idx="189">
                  <c:v>294.44043736440517</c:v>
                </c:pt>
                <c:pt idx="190">
                  <c:v>294.44043736440517</c:v>
                </c:pt>
                <c:pt idx="191">
                  <c:v>294.44043736440517</c:v>
                </c:pt>
                <c:pt idx="192">
                  <c:v>294.44043736440517</c:v>
                </c:pt>
                <c:pt idx="193">
                  <c:v>294.44043736440517</c:v>
                </c:pt>
                <c:pt idx="194">
                  <c:v>294.44043736440517</c:v>
                </c:pt>
                <c:pt idx="195">
                  <c:v>294.44043736440517</c:v>
                </c:pt>
                <c:pt idx="196">
                  <c:v>294.44043736440517</c:v>
                </c:pt>
                <c:pt idx="197">
                  <c:v>294.44043736440517</c:v>
                </c:pt>
                <c:pt idx="198">
                  <c:v>294.44043736440517</c:v>
                </c:pt>
                <c:pt idx="199">
                  <c:v>294.44043736440517</c:v>
                </c:pt>
                <c:pt idx="200">
                  <c:v>294.44043736440517</c:v>
                </c:pt>
                <c:pt idx="201">
                  <c:v>294.44043736440517</c:v>
                </c:pt>
                <c:pt idx="202">
                  <c:v>294.44043736440517</c:v>
                </c:pt>
                <c:pt idx="203">
                  <c:v>294.44043736440517</c:v>
                </c:pt>
                <c:pt idx="204">
                  <c:v>294.44043736440517</c:v>
                </c:pt>
                <c:pt idx="205">
                  <c:v>294.44043736440517</c:v>
                </c:pt>
                <c:pt idx="206">
                  <c:v>294.44043736440517</c:v>
                </c:pt>
                <c:pt idx="207">
                  <c:v>294.44043736440517</c:v>
                </c:pt>
                <c:pt idx="208">
                  <c:v>294.44043736440517</c:v>
                </c:pt>
                <c:pt idx="209">
                  <c:v>294.44043736440517</c:v>
                </c:pt>
                <c:pt idx="210">
                  <c:v>294.44043736440517</c:v>
                </c:pt>
                <c:pt idx="211">
                  <c:v>294.44043736440517</c:v>
                </c:pt>
                <c:pt idx="212">
                  <c:v>294.44043736440517</c:v>
                </c:pt>
                <c:pt idx="213">
                  <c:v>294.44043736440517</c:v>
                </c:pt>
                <c:pt idx="214">
                  <c:v>294.44043736440517</c:v>
                </c:pt>
                <c:pt idx="215">
                  <c:v>294.44043736440517</c:v>
                </c:pt>
                <c:pt idx="216">
                  <c:v>294.44043736440517</c:v>
                </c:pt>
                <c:pt idx="217">
                  <c:v>294.44043736440517</c:v>
                </c:pt>
                <c:pt idx="218">
                  <c:v>294.44043736440517</c:v>
                </c:pt>
                <c:pt idx="219">
                  <c:v>294.44043736440517</c:v>
                </c:pt>
                <c:pt idx="220">
                  <c:v>294.44043736440517</c:v>
                </c:pt>
                <c:pt idx="221">
                  <c:v>294.44043736440517</c:v>
                </c:pt>
                <c:pt idx="222">
                  <c:v>294.44043736440517</c:v>
                </c:pt>
                <c:pt idx="223">
                  <c:v>294.44043736440517</c:v>
                </c:pt>
                <c:pt idx="224">
                  <c:v>294.44043736440517</c:v>
                </c:pt>
                <c:pt idx="225">
                  <c:v>294.44043736440517</c:v>
                </c:pt>
                <c:pt idx="226">
                  <c:v>294.44043736440517</c:v>
                </c:pt>
                <c:pt idx="227">
                  <c:v>294.44043736440517</c:v>
                </c:pt>
                <c:pt idx="228">
                  <c:v>294.44043736440517</c:v>
                </c:pt>
                <c:pt idx="229">
                  <c:v>294.44043736440517</c:v>
                </c:pt>
                <c:pt idx="230">
                  <c:v>294.44043736440517</c:v>
                </c:pt>
                <c:pt idx="231">
                  <c:v>294.44043736440517</c:v>
                </c:pt>
                <c:pt idx="232">
                  <c:v>294.44043736440517</c:v>
                </c:pt>
                <c:pt idx="233">
                  <c:v>294.44043736440517</c:v>
                </c:pt>
                <c:pt idx="234">
                  <c:v>294.44043736440517</c:v>
                </c:pt>
                <c:pt idx="235">
                  <c:v>294.44043736440517</c:v>
                </c:pt>
                <c:pt idx="236">
                  <c:v>294.44043736440517</c:v>
                </c:pt>
                <c:pt idx="237">
                  <c:v>294.44043736440517</c:v>
                </c:pt>
                <c:pt idx="238">
                  <c:v>294.44043736440517</c:v>
                </c:pt>
                <c:pt idx="239">
                  <c:v>294.44043736440517</c:v>
                </c:pt>
                <c:pt idx="240">
                  <c:v>294.44043736440517</c:v>
                </c:pt>
                <c:pt idx="241">
                  <c:v>294.44043736440517</c:v>
                </c:pt>
                <c:pt idx="242">
                  <c:v>294.44043736440517</c:v>
                </c:pt>
                <c:pt idx="243">
                  <c:v>294.44043736440517</c:v>
                </c:pt>
                <c:pt idx="244">
                  <c:v>294.44043736440517</c:v>
                </c:pt>
                <c:pt idx="245">
                  <c:v>294.44043736440517</c:v>
                </c:pt>
                <c:pt idx="246">
                  <c:v>294.44043736440517</c:v>
                </c:pt>
                <c:pt idx="247">
                  <c:v>294.44043736440517</c:v>
                </c:pt>
                <c:pt idx="248">
                  <c:v>294.44043736440517</c:v>
                </c:pt>
                <c:pt idx="249">
                  <c:v>294.44043736440517</c:v>
                </c:pt>
                <c:pt idx="250">
                  <c:v>294.44043736440517</c:v>
                </c:pt>
                <c:pt idx="251">
                  <c:v>294.44043736440517</c:v>
                </c:pt>
                <c:pt idx="252">
                  <c:v>294.44043736440517</c:v>
                </c:pt>
                <c:pt idx="253">
                  <c:v>294.44043736440517</c:v>
                </c:pt>
                <c:pt idx="254">
                  <c:v>294.44043736440517</c:v>
                </c:pt>
                <c:pt idx="255">
                  <c:v>294.44043736440517</c:v>
                </c:pt>
                <c:pt idx="256">
                  <c:v>294.44043736440517</c:v>
                </c:pt>
                <c:pt idx="257">
                  <c:v>294.44043736440517</c:v>
                </c:pt>
                <c:pt idx="258">
                  <c:v>294.44043736440517</c:v>
                </c:pt>
                <c:pt idx="259">
                  <c:v>294.44043736440517</c:v>
                </c:pt>
                <c:pt idx="260">
                  <c:v>294.44043736440517</c:v>
                </c:pt>
                <c:pt idx="261">
                  <c:v>294.44043736440517</c:v>
                </c:pt>
                <c:pt idx="262">
                  <c:v>294.44043736440517</c:v>
                </c:pt>
                <c:pt idx="263">
                  <c:v>294.44043736440517</c:v>
                </c:pt>
                <c:pt idx="264">
                  <c:v>294.44043736440517</c:v>
                </c:pt>
                <c:pt idx="265">
                  <c:v>294.44043736440517</c:v>
                </c:pt>
                <c:pt idx="266">
                  <c:v>294.44043736440517</c:v>
                </c:pt>
                <c:pt idx="267">
                  <c:v>294.44043736440517</c:v>
                </c:pt>
                <c:pt idx="268">
                  <c:v>294.44043736440517</c:v>
                </c:pt>
                <c:pt idx="269">
                  <c:v>294.44043736440517</c:v>
                </c:pt>
                <c:pt idx="270">
                  <c:v>294.44043736440517</c:v>
                </c:pt>
                <c:pt idx="271">
                  <c:v>294.44043736440517</c:v>
                </c:pt>
                <c:pt idx="272">
                  <c:v>294.44043736440517</c:v>
                </c:pt>
                <c:pt idx="273">
                  <c:v>294.44043736440517</c:v>
                </c:pt>
                <c:pt idx="274">
                  <c:v>294.44043736440517</c:v>
                </c:pt>
                <c:pt idx="275">
                  <c:v>294.44043736440517</c:v>
                </c:pt>
                <c:pt idx="276">
                  <c:v>294.44043736440517</c:v>
                </c:pt>
                <c:pt idx="277">
                  <c:v>294.44043736440517</c:v>
                </c:pt>
                <c:pt idx="278">
                  <c:v>294.44043736440517</c:v>
                </c:pt>
                <c:pt idx="279">
                  <c:v>294.44043736440517</c:v>
                </c:pt>
                <c:pt idx="280">
                  <c:v>294.44043736440517</c:v>
                </c:pt>
                <c:pt idx="281">
                  <c:v>294.44043736440517</c:v>
                </c:pt>
                <c:pt idx="282">
                  <c:v>294.44043736440517</c:v>
                </c:pt>
                <c:pt idx="283">
                  <c:v>294.44043736440517</c:v>
                </c:pt>
                <c:pt idx="284">
                  <c:v>294.44043736440517</c:v>
                </c:pt>
                <c:pt idx="285">
                  <c:v>294.44043736440517</c:v>
                </c:pt>
                <c:pt idx="286">
                  <c:v>294.44043736440517</c:v>
                </c:pt>
                <c:pt idx="287">
                  <c:v>294.44043736440517</c:v>
                </c:pt>
                <c:pt idx="288">
                  <c:v>294.44043736440517</c:v>
                </c:pt>
                <c:pt idx="289">
                  <c:v>294.44043736440517</c:v>
                </c:pt>
                <c:pt idx="290">
                  <c:v>294.44043736440517</c:v>
                </c:pt>
                <c:pt idx="291">
                  <c:v>294.44043736440517</c:v>
                </c:pt>
                <c:pt idx="292">
                  <c:v>294.44043736440517</c:v>
                </c:pt>
                <c:pt idx="293">
                  <c:v>294.44043736440517</c:v>
                </c:pt>
                <c:pt idx="294">
                  <c:v>294.44043736440517</c:v>
                </c:pt>
                <c:pt idx="295">
                  <c:v>294.44043736440517</c:v>
                </c:pt>
                <c:pt idx="296">
                  <c:v>294.44043736440517</c:v>
                </c:pt>
                <c:pt idx="297">
                  <c:v>294.44043736440517</c:v>
                </c:pt>
                <c:pt idx="298">
                  <c:v>294.44043736440517</c:v>
                </c:pt>
                <c:pt idx="299">
                  <c:v>294.44043736440517</c:v>
                </c:pt>
                <c:pt idx="300">
                  <c:v>294.44043736440517</c:v>
                </c:pt>
                <c:pt idx="301">
                  <c:v>294.44043736440517</c:v>
                </c:pt>
                <c:pt idx="302">
                  <c:v>294.44043736440517</c:v>
                </c:pt>
                <c:pt idx="303">
                  <c:v>294.44043736440517</c:v>
                </c:pt>
                <c:pt idx="304">
                  <c:v>294.44043736440517</c:v>
                </c:pt>
                <c:pt idx="305">
                  <c:v>294.44043736440517</c:v>
                </c:pt>
                <c:pt idx="306">
                  <c:v>294.44043736440517</c:v>
                </c:pt>
                <c:pt idx="307">
                  <c:v>294.44043736440517</c:v>
                </c:pt>
                <c:pt idx="308">
                  <c:v>294.44043736440517</c:v>
                </c:pt>
                <c:pt idx="309">
                  <c:v>294.44043736440517</c:v>
                </c:pt>
                <c:pt idx="310">
                  <c:v>294.44043736440517</c:v>
                </c:pt>
                <c:pt idx="311">
                  <c:v>294.44043736440517</c:v>
                </c:pt>
                <c:pt idx="312">
                  <c:v>294.44043736440517</c:v>
                </c:pt>
                <c:pt idx="313">
                  <c:v>294.44043736440517</c:v>
                </c:pt>
                <c:pt idx="314">
                  <c:v>294.44043736440517</c:v>
                </c:pt>
                <c:pt idx="315">
                  <c:v>294.44043736440517</c:v>
                </c:pt>
                <c:pt idx="316">
                  <c:v>294.44043736440517</c:v>
                </c:pt>
                <c:pt idx="317">
                  <c:v>294.44043736440517</c:v>
                </c:pt>
                <c:pt idx="318">
                  <c:v>294.44043736440517</c:v>
                </c:pt>
                <c:pt idx="319">
                  <c:v>294.44043736440517</c:v>
                </c:pt>
                <c:pt idx="320">
                  <c:v>294.44043736440517</c:v>
                </c:pt>
                <c:pt idx="321">
                  <c:v>294.44043736440517</c:v>
                </c:pt>
                <c:pt idx="322">
                  <c:v>294.44043736440517</c:v>
                </c:pt>
                <c:pt idx="323">
                  <c:v>294.44043736440517</c:v>
                </c:pt>
                <c:pt idx="324">
                  <c:v>294.44043736440517</c:v>
                </c:pt>
                <c:pt idx="325">
                  <c:v>294.44043736440517</c:v>
                </c:pt>
                <c:pt idx="326">
                  <c:v>294.44043736440517</c:v>
                </c:pt>
                <c:pt idx="327">
                  <c:v>294.44043736440517</c:v>
                </c:pt>
                <c:pt idx="328">
                  <c:v>294.44043736440517</c:v>
                </c:pt>
                <c:pt idx="329">
                  <c:v>294.44043736440517</c:v>
                </c:pt>
                <c:pt idx="330">
                  <c:v>294.44043736440517</c:v>
                </c:pt>
                <c:pt idx="331">
                  <c:v>294.44043736440517</c:v>
                </c:pt>
                <c:pt idx="332">
                  <c:v>294.44043736440517</c:v>
                </c:pt>
                <c:pt idx="333">
                  <c:v>294.44043736440517</c:v>
                </c:pt>
                <c:pt idx="334">
                  <c:v>294.44043736440517</c:v>
                </c:pt>
                <c:pt idx="335">
                  <c:v>294.44043736440517</c:v>
                </c:pt>
                <c:pt idx="336">
                  <c:v>294.44043736440517</c:v>
                </c:pt>
                <c:pt idx="337">
                  <c:v>294.44043736440517</c:v>
                </c:pt>
                <c:pt idx="338">
                  <c:v>294.44043736440517</c:v>
                </c:pt>
                <c:pt idx="339">
                  <c:v>294.44043736440517</c:v>
                </c:pt>
                <c:pt idx="340">
                  <c:v>294.44043736440517</c:v>
                </c:pt>
                <c:pt idx="341">
                  <c:v>294.44043736440517</c:v>
                </c:pt>
                <c:pt idx="342">
                  <c:v>294.44043736440517</c:v>
                </c:pt>
                <c:pt idx="343">
                  <c:v>294.44043736440517</c:v>
                </c:pt>
                <c:pt idx="344">
                  <c:v>294.44043736440517</c:v>
                </c:pt>
                <c:pt idx="345">
                  <c:v>294.44043736440517</c:v>
                </c:pt>
                <c:pt idx="346">
                  <c:v>294.44043736440517</c:v>
                </c:pt>
                <c:pt idx="347">
                  <c:v>294.44043736440517</c:v>
                </c:pt>
                <c:pt idx="348">
                  <c:v>294.44043736440517</c:v>
                </c:pt>
                <c:pt idx="349">
                  <c:v>294.44043736440517</c:v>
                </c:pt>
                <c:pt idx="350">
                  <c:v>294.44043736440517</c:v>
                </c:pt>
                <c:pt idx="351">
                  <c:v>294.44043736440517</c:v>
                </c:pt>
                <c:pt idx="352">
                  <c:v>294.44043736440517</c:v>
                </c:pt>
                <c:pt idx="353">
                  <c:v>294.44043736440517</c:v>
                </c:pt>
                <c:pt idx="354">
                  <c:v>294.44043736440517</c:v>
                </c:pt>
                <c:pt idx="355">
                  <c:v>294.44043736440517</c:v>
                </c:pt>
                <c:pt idx="356">
                  <c:v>294.44043736440517</c:v>
                </c:pt>
                <c:pt idx="357">
                  <c:v>294.44043736440517</c:v>
                </c:pt>
                <c:pt idx="358">
                  <c:v>294.44043736440517</c:v>
                </c:pt>
                <c:pt idx="359">
                  <c:v>294.44043736440517</c:v>
                </c:pt>
                <c:pt idx="360">
                  <c:v>294.44043736440517</c:v>
                </c:pt>
                <c:pt idx="361">
                  <c:v>294.44043736440517</c:v>
                </c:pt>
                <c:pt idx="362">
                  <c:v>294.44043736440517</c:v>
                </c:pt>
                <c:pt idx="363">
                  <c:v>294.44043736440517</c:v>
                </c:pt>
                <c:pt idx="364">
                  <c:v>294.44043736440517</c:v>
                </c:pt>
                <c:pt idx="365">
                  <c:v>294.44043736440517</c:v>
                </c:pt>
                <c:pt idx="366">
                  <c:v>294.44043736440517</c:v>
                </c:pt>
                <c:pt idx="367">
                  <c:v>294.44043736440517</c:v>
                </c:pt>
                <c:pt idx="368">
                  <c:v>294.44043736440517</c:v>
                </c:pt>
                <c:pt idx="369">
                  <c:v>294.44043736440517</c:v>
                </c:pt>
                <c:pt idx="370">
                  <c:v>294.44043736440517</c:v>
                </c:pt>
                <c:pt idx="371">
                  <c:v>294.44043736440517</c:v>
                </c:pt>
                <c:pt idx="372">
                  <c:v>294.44043736440517</c:v>
                </c:pt>
                <c:pt idx="373">
                  <c:v>294.44043736440517</c:v>
                </c:pt>
                <c:pt idx="374">
                  <c:v>294.44043736440517</c:v>
                </c:pt>
                <c:pt idx="375">
                  <c:v>294.44043736440517</c:v>
                </c:pt>
                <c:pt idx="376">
                  <c:v>294.44043736440517</c:v>
                </c:pt>
                <c:pt idx="377">
                  <c:v>294.44043736440517</c:v>
                </c:pt>
                <c:pt idx="378">
                  <c:v>294.44043736440517</c:v>
                </c:pt>
                <c:pt idx="379">
                  <c:v>294.44043736440517</c:v>
                </c:pt>
                <c:pt idx="380">
                  <c:v>294.44043736440517</c:v>
                </c:pt>
                <c:pt idx="381">
                  <c:v>294.44043736440517</c:v>
                </c:pt>
                <c:pt idx="382">
                  <c:v>294.44043736440517</c:v>
                </c:pt>
                <c:pt idx="383">
                  <c:v>294.44043736440517</c:v>
                </c:pt>
                <c:pt idx="384">
                  <c:v>294.44043736440517</c:v>
                </c:pt>
                <c:pt idx="385">
                  <c:v>294.44043736440517</c:v>
                </c:pt>
                <c:pt idx="386">
                  <c:v>294.44043736440517</c:v>
                </c:pt>
                <c:pt idx="387">
                  <c:v>294.44043736440517</c:v>
                </c:pt>
                <c:pt idx="388">
                  <c:v>294.44043736440517</c:v>
                </c:pt>
                <c:pt idx="389">
                  <c:v>294.44043736440517</c:v>
                </c:pt>
                <c:pt idx="390">
                  <c:v>294.44043736440517</c:v>
                </c:pt>
                <c:pt idx="391">
                  <c:v>294.44043736440517</c:v>
                </c:pt>
                <c:pt idx="392">
                  <c:v>294.44043736440517</c:v>
                </c:pt>
                <c:pt idx="393">
                  <c:v>294.44043736440517</c:v>
                </c:pt>
                <c:pt idx="394">
                  <c:v>294.44043736440517</c:v>
                </c:pt>
                <c:pt idx="395">
                  <c:v>294.44043736440517</c:v>
                </c:pt>
                <c:pt idx="396">
                  <c:v>294.44043736440517</c:v>
                </c:pt>
                <c:pt idx="397">
                  <c:v>294.44043736440517</c:v>
                </c:pt>
                <c:pt idx="398">
                  <c:v>294.44043736440517</c:v>
                </c:pt>
                <c:pt idx="399">
                  <c:v>294.44043736440517</c:v>
                </c:pt>
                <c:pt idx="400">
                  <c:v>294.44043736440517</c:v>
                </c:pt>
                <c:pt idx="401">
                  <c:v>294.44043736440517</c:v>
                </c:pt>
                <c:pt idx="402">
                  <c:v>294.44043736440517</c:v>
                </c:pt>
                <c:pt idx="403">
                  <c:v>294.44043736440517</c:v>
                </c:pt>
                <c:pt idx="404">
                  <c:v>294.44043736440517</c:v>
                </c:pt>
                <c:pt idx="405">
                  <c:v>294.44043736440517</c:v>
                </c:pt>
                <c:pt idx="406">
                  <c:v>294.44043736440517</c:v>
                </c:pt>
                <c:pt idx="407">
                  <c:v>294.44043736440517</c:v>
                </c:pt>
                <c:pt idx="408">
                  <c:v>294.44043736440517</c:v>
                </c:pt>
                <c:pt idx="409">
                  <c:v>294.44043736440517</c:v>
                </c:pt>
                <c:pt idx="410">
                  <c:v>294.44043736440517</c:v>
                </c:pt>
                <c:pt idx="411">
                  <c:v>294.44043736440517</c:v>
                </c:pt>
                <c:pt idx="412">
                  <c:v>294.44043736440517</c:v>
                </c:pt>
                <c:pt idx="413">
                  <c:v>294.44043736440517</c:v>
                </c:pt>
                <c:pt idx="414">
                  <c:v>294.44043736440517</c:v>
                </c:pt>
                <c:pt idx="415">
                  <c:v>294.44043736440517</c:v>
                </c:pt>
                <c:pt idx="416">
                  <c:v>294.44043736440517</c:v>
                </c:pt>
                <c:pt idx="417">
                  <c:v>294.44043736440517</c:v>
                </c:pt>
                <c:pt idx="418">
                  <c:v>294.44043736440517</c:v>
                </c:pt>
                <c:pt idx="419">
                  <c:v>294.44043736440517</c:v>
                </c:pt>
                <c:pt idx="420">
                  <c:v>294.44043736440517</c:v>
                </c:pt>
                <c:pt idx="421">
                  <c:v>294.44043736440517</c:v>
                </c:pt>
                <c:pt idx="422">
                  <c:v>294.44043736440517</c:v>
                </c:pt>
                <c:pt idx="423">
                  <c:v>294.44043736440517</c:v>
                </c:pt>
                <c:pt idx="424">
                  <c:v>294.44043736440517</c:v>
                </c:pt>
                <c:pt idx="425">
                  <c:v>294.44043736440517</c:v>
                </c:pt>
                <c:pt idx="426">
                  <c:v>294.44043736440517</c:v>
                </c:pt>
                <c:pt idx="427">
                  <c:v>294.44043736440517</c:v>
                </c:pt>
                <c:pt idx="428">
                  <c:v>294.44043736440517</c:v>
                </c:pt>
                <c:pt idx="429">
                  <c:v>294.44043736440517</c:v>
                </c:pt>
                <c:pt idx="430">
                  <c:v>294.44043736440517</c:v>
                </c:pt>
                <c:pt idx="431">
                  <c:v>294.44043736440517</c:v>
                </c:pt>
                <c:pt idx="432">
                  <c:v>294.44043736440517</c:v>
                </c:pt>
                <c:pt idx="433">
                  <c:v>294.44043736440517</c:v>
                </c:pt>
                <c:pt idx="434">
                  <c:v>294.44043736440517</c:v>
                </c:pt>
                <c:pt idx="435">
                  <c:v>294.44043736440517</c:v>
                </c:pt>
                <c:pt idx="436">
                  <c:v>294.44043736440517</c:v>
                </c:pt>
                <c:pt idx="437">
                  <c:v>294.44043736440517</c:v>
                </c:pt>
                <c:pt idx="438">
                  <c:v>294.44043736440517</c:v>
                </c:pt>
                <c:pt idx="439">
                  <c:v>294.44043736440517</c:v>
                </c:pt>
                <c:pt idx="440">
                  <c:v>294.44043736440517</c:v>
                </c:pt>
                <c:pt idx="441">
                  <c:v>294.44043736440517</c:v>
                </c:pt>
                <c:pt idx="442">
                  <c:v>294.44043736440517</c:v>
                </c:pt>
                <c:pt idx="443">
                  <c:v>294.44043736440517</c:v>
                </c:pt>
                <c:pt idx="444">
                  <c:v>294.44043736440517</c:v>
                </c:pt>
                <c:pt idx="445">
                  <c:v>294.44043736440517</c:v>
                </c:pt>
                <c:pt idx="446">
                  <c:v>294.44043736440517</c:v>
                </c:pt>
                <c:pt idx="447">
                  <c:v>294.44043736440517</c:v>
                </c:pt>
                <c:pt idx="448">
                  <c:v>294.44043736440517</c:v>
                </c:pt>
                <c:pt idx="449">
                  <c:v>294.44043736440517</c:v>
                </c:pt>
                <c:pt idx="450">
                  <c:v>294.44043736440517</c:v>
                </c:pt>
                <c:pt idx="451">
                  <c:v>294.44043736440517</c:v>
                </c:pt>
                <c:pt idx="452">
                  <c:v>294.44043736440517</c:v>
                </c:pt>
                <c:pt idx="453">
                  <c:v>294.44043736440517</c:v>
                </c:pt>
                <c:pt idx="454">
                  <c:v>294.44043736440517</c:v>
                </c:pt>
                <c:pt idx="455">
                  <c:v>294.44043736440517</c:v>
                </c:pt>
                <c:pt idx="456">
                  <c:v>294.44043736440517</c:v>
                </c:pt>
                <c:pt idx="457">
                  <c:v>294.44043736440517</c:v>
                </c:pt>
                <c:pt idx="458">
                  <c:v>294.44043736440517</c:v>
                </c:pt>
                <c:pt idx="459">
                  <c:v>294.44043736440517</c:v>
                </c:pt>
                <c:pt idx="460">
                  <c:v>294.44043736440517</c:v>
                </c:pt>
                <c:pt idx="461">
                  <c:v>294.44043736440517</c:v>
                </c:pt>
                <c:pt idx="462">
                  <c:v>294.44043736440517</c:v>
                </c:pt>
                <c:pt idx="463">
                  <c:v>294.44043736440517</c:v>
                </c:pt>
                <c:pt idx="464">
                  <c:v>294.44043736440517</c:v>
                </c:pt>
                <c:pt idx="465">
                  <c:v>294.44043736440517</c:v>
                </c:pt>
                <c:pt idx="466">
                  <c:v>294.44043736440517</c:v>
                </c:pt>
                <c:pt idx="467">
                  <c:v>294.44043736440517</c:v>
                </c:pt>
                <c:pt idx="468">
                  <c:v>294.44043736440517</c:v>
                </c:pt>
                <c:pt idx="469">
                  <c:v>294.44043736440517</c:v>
                </c:pt>
                <c:pt idx="470">
                  <c:v>294.44043736440517</c:v>
                </c:pt>
                <c:pt idx="471">
                  <c:v>294.44043736440517</c:v>
                </c:pt>
                <c:pt idx="472">
                  <c:v>294.44043736440517</c:v>
                </c:pt>
                <c:pt idx="473">
                  <c:v>294.44043736440517</c:v>
                </c:pt>
                <c:pt idx="474">
                  <c:v>294.44043736440517</c:v>
                </c:pt>
                <c:pt idx="475">
                  <c:v>294.44043736440517</c:v>
                </c:pt>
                <c:pt idx="476">
                  <c:v>294.44043736440517</c:v>
                </c:pt>
                <c:pt idx="477">
                  <c:v>294.44043736440517</c:v>
                </c:pt>
                <c:pt idx="478">
                  <c:v>294.44043736440517</c:v>
                </c:pt>
                <c:pt idx="479">
                  <c:v>294.44043736440517</c:v>
                </c:pt>
                <c:pt idx="480">
                  <c:v>294.44043736440517</c:v>
                </c:pt>
                <c:pt idx="481">
                  <c:v>294.44043736440517</c:v>
                </c:pt>
                <c:pt idx="482">
                  <c:v>294.44043736440517</c:v>
                </c:pt>
                <c:pt idx="483">
                  <c:v>294.44043736440517</c:v>
                </c:pt>
                <c:pt idx="484">
                  <c:v>294.44043736440517</c:v>
                </c:pt>
                <c:pt idx="485">
                  <c:v>294.44043736440517</c:v>
                </c:pt>
                <c:pt idx="486">
                  <c:v>294.44043736440517</c:v>
                </c:pt>
                <c:pt idx="487">
                  <c:v>294.44043736440517</c:v>
                </c:pt>
                <c:pt idx="488">
                  <c:v>294.44043736440517</c:v>
                </c:pt>
                <c:pt idx="489">
                  <c:v>294.44043736440517</c:v>
                </c:pt>
                <c:pt idx="490">
                  <c:v>294.44043736440517</c:v>
                </c:pt>
                <c:pt idx="491">
                  <c:v>294.44043736440517</c:v>
                </c:pt>
                <c:pt idx="492">
                  <c:v>294.44043736440517</c:v>
                </c:pt>
                <c:pt idx="493">
                  <c:v>294.44043736440517</c:v>
                </c:pt>
                <c:pt idx="494">
                  <c:v>294.44043736440517</c:v>
                </c:pt>
                <c:pt idx="495">
                  <c:v>294.44043736440517</c:v>
                </c:pt>
                <c:pt idx="496">
                  <c:v>294.44043736440517</c:v>
                </c:pt>
                <c:pt idx="497">
                  <c:v>294.44043736440517</c:v>
                </c:pt>
                <c:pt idx="498">
                  <c:v>294.44043736440517</c:v>
                </c:pt>
                <c:pt idx="499">
                  <c:v>294.44043736440517</c:v>
                </c:pt>
                <c:pt idx="500">
                  <c:v>294.44043736440517</c:v>
                </c:pt>
              </c:numCache>
            </c:numRef>
          </c:yVal>
          <c:smooth val="0"/>
          <c:extLst>
            <c:ext xmlns:c16="http://schemas.microsoft.com/office/drawing/2014/chart" uri="{C3380CC4-5D6E-409C-BE32-E72D297353CC}">
              <c16:uniqueId val="{00000000-DA76-9C4E-BF56-2B5A9E8C5BD1}"/>
            </c:ext>
          </c:extLst>
        </c:ser>
        <c:ser>
          <c:idx val="1"/>
          <c:order val="1"/>
          <c:tx>
            <c:strRef>
              <c:f>results!$F$4</c:f>
              <c:strCache>
                <c:ptCount val="1"/>
                <c:pt idx="0">
                  <c:v>Temp. change - GTP with sliding 100 year time-horizon</c:v>
                </c:pt>
              </c:strCache>
            </c:strRef>
          </c:tx>
          <c:spPr>
            <a:ln w="19050" cap="rnd">
              <a:solidFill>
                <a:schemeClr val="accent2"/>
              </a:solidFill>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results!$F$5:$F$505</c:f>
              <c:numCache>
                <c:formatCode>0</c:formatCode>
                <c:ptCount val="501"/>
                <c:pt idx="0">
                  <c:v>239.59564412968101</c:v>
                </c:pt>
                <c:pt idx="1">
                  <c:v>239.59564412968101</c:v>
                </c:pt>
                <c:pt idx="2">
                  <c:v>239.59564412968101</c:v>
                </c:pt>
                <c:pt idx="3">
                  <c:v>239.59564412968101</c:v>
                </c:pt>
                <c:pt idx="4">
                  <c:v>239.59564412968101</c:v>
                </c:pt>
                <c:pt idx="5">
                  <c:v>239.59564412968101</c:v>
                </c:pt>
                <c:pt idx="6">
                  <c:v>239.59564412968101</c:v>
                </c:pt>
                <c:pt idx="7">
                  <c:v>239.59564412968101</c:v>
                </c:pt>
                <c:pt idx="8">
                  <c:v>239.59564412968101</c:v>
                </c:pt>
                <c:pt idx="9">
                  <c:v>239.59564412968101</c:v>
                </c:pt>
                <c:pt idx="10">
                  <c:v>239.59564412968101</c:v>
                </c:pt>
                <c:pt idx="11">
                  <c:v>239.59564412968101</c:v>
                </c:pt>
                <c:pt idx="12">
                  <c:v>239.59564412968101</c:v>
                </c:pt>
                <c:pt idx="13">
                  <c:v>239.59564412968101</c:v>
                </c:pt>
                <c:pt idx="14">
                  <c:v>239.59564412968101</c:v>
                </c:pt>
                <c:pt idx="15">
                  <c:v>239.59564412968101</c:v>
                </c:pt>
                <c:pt idx="16">
                  <c:v>239.59564412968101</c:v>
                </c:pt>
                <c:pt idx="17">
                  <c:v>239.59564412968101</c:v>
                </c:pt>
                <c:pt idx="18">
                  <c:v>239.59564412968101</c:v>
                </c:pt>
                <c:pt idx="19">
                  <c:v>239.59564412968101</c:v>
                </c:pt>
                <c:pt idx="20">
                  <c:v>239.59564412968101</c:v>
                </c:pt>
                <c:pt idx="21">
                  <c:v>239.59564412968101</c:v>
                </c:pt>
                <c:pt idx="22">
                  <c:v>239.59564412968101</c:v>
                </c:pt>
                <c:pt idx="23">
                  <c:v>239.59564412968101</c:v>
                </c:pt>
                <c:pt idx="24">
                  <c:v>239.59564412968101</c:v>
                </c:pt>
                <c:pt idx="25">
                  <c:v>239.59564412968101</c:v>
                </c:pt>
                <c:pt idx="26">
                  <c:v>239.59564412968101</c:v>
                </c:pt>
                <c:pt idx="27">
                  <c:v>239.59564412968101</c:v>
                </c:pt>
                <c:pt idx="28">
                  <c:v>239.59564412968101</c:v>
                </c:pt>
                <c:pt idx="29">
                  <c:v>239.59564412968101</c:v>
                </c:pt>
                <c:pt idx="30">
                  <c:v>239.59564412968101</c:v>
                </c:pt>
                <c:pt idx="31">
                  <c:v>239.59564412968101</c:v>
                </c:pt>
                <c:pt idx="32">
                  <c:v>239.59564412968101</c:v>
                </c:pt>
                <c:pt idx="33">
                  <c:v>239.59564412968101</c:v>
                </c:pt>
                <c:pt idx="34">
                  <c:v>239.59564412968101</c:v>
                </c:pt>
                <c:pt idx="35">
                  <c:v>239.59564412968101</c:v>
                </c:pt>
                <c:pt idx="36">
                  <c:v>239.59564412968101</c:v>
                </c:pt>
                <c:pt idx="37">
                  <c:v>239.59564412968101</c:v>
                </c:pt>
                <c:pt idx="38">
                  <c:v>239.59564412968101</c:v>
                </c:pt>
                <c:pt idx="39">
                  <c:v>239.59564412968101</c:v>
                </c:pt>
                <c:pt idx="40">
                  <c:v>239.59564412968101</c:v>
                </c:pt>
                <c:pt idx="41">
                  <c:v>239.59564412968101</c:v>
                </c:pt>
                <c:pt idx="42">
                  <c:v>239.59564412968101</c:v>
                </c:pt>
                <c:pt idx="43">
                  <c:v>239.59564412968101</c:v>
                </c:pt>
                <c:pt idx="44">
                  <c:v>239.59564412968101</c:v>
                </c:pt>
                <c:pt idx="45">
                  <c:v>239.59564412968101</c:v>
                </c:pt>
                <c:pt idx="46">
                  <c:v>239.59564412968101</c:v>
                </c:pt>
                <c:pt idx="47">
                  <c:v>239.59564412968101</c:v>
                </c:pt>
                <c:pt idx="48">
                  <c:v>239.59564412968101</c:v>
                </c:pt>
                <c:pt idx="49">
                  <c:v>239.59564412968101</c:v>
                </c:pt>
                <c:pt idx="50">
                  <c:v>239.59564412968101</c:v>
                </c:pt>
                <c:pt idx="51">
                  <c:v>239.59564412968101</c:v>
                </c:pt>
                <c:pt idx="52">
                  <c:v>239.59564412968101</c:v>
                </c:pt>
                <c:pt idx="53">
                  <c:v>239.59564412968101</c:v>
                </c:pt>
                <c:pt idx="54">
                  <c:v>239.59564412968101</c:v>
                </c:pt>
                <c:pt idx="55">
                  <c:v>239.59564412968101</c:v>
                </c:pt>
                <c:pt idx="56">
                  <c:v>239.59564412968101</c:v>
                </c:pt>
                <c:pt idx="57">
                  <c:v>239.59564412968101</c:v>
                </c:pt>
                <c:pt idx="58">
                  <c:v>239.59564412968101</c:v>
                </c:pt>
                <c:pt idx="59">
                  <c:v>239.59564412968101</c:v>
                </c:pt>
                <c:pt idx="60">
                  <c:v>239.59564412968101</c:v>
                </c:pt>
                <c:pt idx="61">
                  <c:v>239.59564412968101</c:v>
                </c:pt>
                <c:pt idx="62">
                  <c:v>239.59564412968101</c:v>
                </c:pt>
                <c:pt idx="63">
                  <c:v>239.59564412968101</c:v>
                </c:pt>
                <c:pt idx="64">
                  <c:v>239.59564412968101</c:v>
                </c:pt>
                <c:pt idx="65">
                  <c:v>239.59564412968101</c:v>
                </c:pt>
                <c:pt idx="66">
                  <c:v>239.59564412968101</c:v>
                </c:pt>
                <c:pt idx="67">
                  <c:v>239.59564412968101</c:v>
                </c:pt>
                <c:pt idx="68">
                  <c:v>239.59564412968101</c:v>
                </c:pt>
                <c:pt idx="69">
                  <c:v>239.59564412968101</c:v>
                </c:pt>
                <c:pt idx="70">
                  <c:v>239.59564412968101</c:v>
                </c:pt>
                <c:pt idx="71">
                  <c:v>239.59564412968101</c:v>
                </c:pt>
                <c:pt idx="72">
                  <c:v>239.59564412968101</c:v>
                </c:pt>
                <c:pt idx="73">
                  <c:v>239.59564412968101</c:v>
                </c:pt>
                <c:pt idx="74">
                  <c:v>239.59564412968101</c:v>
                </c:pt>
                <c:pt idx="75">
                  <c:v>239.59564412968101</c:v>
                </c:pt>
                <c:pt idx="76">
                  <c:v>239.59564412968101</c:v>
                </c:pt>
                <c:pt idx="77">
                  <c:v>239.59564412968101</c:v>
                </c:pt>
                <c:pt idx="78">
                  <c:v>239.59564412968101</c:v>
                </c:pt>
                <c:pt idx="79">
                  <c:v>239.59564412968101</c:v>
                </c:pt>
                <c:pt idx="80">
                  <c:v>239.59564412968101</c:v>
                </c:pt>
                <c:pt idx="81">
                  <c:v>239.59564412968101</c:v>
                </c:pt>
                <c:pt idx="82">
                  <c:v>239.59564412968101</c:v>
                </c:pt>
                <c:pt idx="83">
                  <c:v>239.59564412968101</c:v>
                </c:pt>
                <c:pt idx="84">
                  <c:v>239.59564412968101</c:v>
                </c:pt>
                <c:pt idx="85">
                  <c:v>239.59564412968101</c:v>
                </c:pt>
                <c:pt idx="86">
                  <c:v>239.59564412968101</c:v>
                </c:pt>
                <c:pt idx="87">
                  <c:v>239.59564412968101</c:v>
                </c:pt>
                <c:pt idx="88">
                  <c:v>239.59564412968101</c:v>
                </c:pt>
                <c:pt idx="89">
                  <c:v>239.59564412968101</c:v>
                </c:pt>
                <c:pt idx="90">
                  <c:v>239.59564412968101</c:v>
                </c:pt>
                <c:pt idx="91">
                  <c:v>239.59564412968101</c:v>
                </c:pt>
                <c:pt idx="92">
                  <c:v>239.59564412968101</c:v>
                </c:pt>
                <c:pt idx="93">
                  <c:v>239.59564412968101</c:v>
                </c:pt>
                <c:pt idx="94">
                  <c:v>239.59564412968101</c:v>
                </c:pt>
                <c:pt idx="95">
                  <c:v>239.59564412968101</c:v>
                </c:pt>
                <c:pt idx="96">
                  <c:v>239.59564412968101</c:v>
                </c:pt>
                <c:pt idx="97">
                  <c:v>239.59564412968101</c:v>
                </c:pt>
                <c:pt idx="98">
                  <c:v>239.59564412968101</c:v>
                </c:pt>
                <c:pt idx="99">
                  <c:v>239.59564412968101</c:v>
                </c:pt>
                <c:pt idx="100">
                  <c:v>239.59564412968101</c:v>
                </c:pt>
                <c:pt idx="101">
                  <c:v>239.59564412968101</c:v>
                </c:pt>
                <c:pt idx="102">
                  <c:v>239.59564412968101</c:v>
                </c:pt>
                <c:pt idx="103">
                  <c:v>239.59564412968101</c:v>
                </c:pt>
                <c:pt idx="104">
                  <c:v>239.59564412968101</c:v>
                </c:pt>
                <c:pt idx="105">
                  <c:v>239.59564412968101</c:v>
                </c:pt>
                <c:pt idx="106">
                  <c:v>239.59564412968101</c:v>
                </c:pt>
                <c:pt idx="107">
                  <c:v>239.59564412968101</c:v>
                </c:pt>
                <c:pt idx="108">
                  <c:v>239.59564412968101</c:v>
                </c:pt>
                <c:pt idx="109">
                  <c:v>239.59564412968101</c:v>
                </c:pt>
                <c:pt idx="110">
                  <c:v>239.59564412968101</c:v>
                </c:pt>
                <c:pt idx="111">
                  <c:v>239.59564412968101</c:v>
                </c:pt>
                <c:pt idx="112">
                  <c:v>239.59564412968101</c:v>
                </c:pt>
                <c:pt idx="113">
                  <c:v>239.59564412968101</c:v>
                </c:pt>
                <c:pt idx="114">
                  <c:v>239.59564412968101</c:v>
                </c:pt>
                <c:pt idx="115">
                  <c:v>239.59564412968101</c:v>
                </c:pt>
                <c:pt idx="116">
                  <c:v>239.59564412968101</c:v>
                </c:pt>
                <c:pt idx="117">
                  <c:v>239.59564412968101</c:v>
                </c:pt>
                <c:pt idx="118">
                  <c:v>239.59564412968101</c:v>
                </c:pt>
                <c:pt idx="119">
                  <c:v>239.59564412968101</c:v>
                </c:pt>
                <c:pt idx="120">
                  <c:v>239.59564412968101</c:v>
                </c:pt>
                <c:pt idx="121">
                  <c:v>239.59564412968101</c:v>
                </c:pt>
                <c:pt idx="122">
                  <c:v>239.59564412968101</c:v>
                </c:pt>
                <c:pt idx="123">
                  <c:v>239.59564412968101</c:v>
                </c:pt>
                <c:pt idx="124">
                  <c:v>239.59564412968101</c:v>
                </c:pt>
                <c:pt idx="125">
                  <c:v>239.59564412968101</c:v>
                </c:pt>
                <c:pt idx="126">
                  <c:v>239.59564412968101</c:v>
                </c:pt>
                <c:pt idx="127">
                  <c:v>239.59564412968101</c:v>
                </c:pt>
                <c:pt idx="128">
                  <c:v>239.59564412968101</c:v>
                </c:pt>
                <c:pt idx="129">
                  <c:v>239.59564412968101</c:v>
                </c:pt>
                <c:pt idx="130">
                  <c:v>239.59564412968101</c:v>
                </c:pt>
                <c:pt idx="131">
                  <c:v>239.59564412968101</c:v>
                </c:pt>
                <c:pt idx="132">
                  <c:v>239.59564412968101</c:v>
                </c:pt>
                <c:pt idx="133">
                  <c:v>239.59564412968101</c:v>
                </c:pt>
                <c:pt idx="134">
                  <c:v>239.59564412968101</c:v>
                </c:pt>
                <c:pt idx="135">
                  <c:v>239.59564412968101</c:v>
                </c:pt>
                <c:pt idx="136">
                  <c:v>239.59564412968101</c:v>
                </c:pt>
                <c:pt idx="137">
                  <c:v>239.59564412968101</c:v>
                </c:pt>
                <c:pt idx="138">
                  <c:v>239.59564412968101</c:v>
                </c:pt>
                <c:pt idx="139">
                  <c:v>239.59564412968101</c:v>
                </c:pt>
                <c:pt idx="140">
                  <c:v>239.59564412968101</c:v>
                </c:pt>
                <c:pt idx="141">
                  <c:v>239.59564412968101</c:v>
                </c:pt>
                <c:pt idx="142">
                  <c:v>239.59564412968101</c:v>
                </c:pt>
                <c:pt idx="143">
                  <c:v>239.59564412968101</c:v>
                </c:pt>
                <c:pt idx="144">
                  <c:v>239.59564412968101</c:v>
                </c:pt>
                <c:pt idx="145">
                  <c:v>239.59564412968101</c:v>
                </c:pt>
                <c:pt idx="146">
                  <c:v>239.59564412968101</c:v>
                </c:pt>
                <c:pt idx="147">
                  <c:v>239.59564412968101</c:v>
                </c:pt>
                <c:pt idx="148">
                  <c:v>239.59564412968101</c:v>
                </c:pt>
                <c:pt idx="149">
                  <c:v>239.59564412968101</c:v>
                </c:pt>
                <c:pt idx="150">
                  <c:v>239.59564412968101</c:v>
                </c:pt>
                <c:pt idx="151">
                  <c:v>239.59564412968101</c:v>
                </c:pt>
                <c:pt idx="152">
                  <c:v>239.59564412968101</c:v>
                </c:pt>
                <c:pt idx="153">
                  <c:v>239.59564412968101</c:v>
                </c:pt>
                <c:pt idx="154">
                  <c:v>239.59564412968101</c:v>
                </c:pt>
                <c:pt idx="155">
                  <c:v>239.59564412968101</c:v>
                </c:pt>
                <c:pt idx="156">
                  <c:v>239.59564412968101</c:v>
                </c:pt>
                <c:pt idx="157">
                  <c:v>239.59564412968101</c:v>
                </c:pt>
                <c:pt idx="158">
                  <c:v>239.59564412968101</c:v>
                </c:pt>
                <c:pt idx="159">
                  <c:v>239.59564412968101</c:v>
                </c:pt>
                <c:pt idx="160">
                  <c:v>239.59564412968101</c:v>
                </c:pt>
                <c:pt idx="161">
                  <c:v>239.59564412968101</c:v>
                </c:pt>
                <c:pt idx="162">
                  <c:v>239.59564412968101</c:v>
                </c:pt>
                <c:pt idx="163">
                  <c:v>239.59564412968101</c:v>
                </c:pt>
                <c:pt idx="164">
                  <c:v>239.59564412968101</c:v>
                </c:pt>
                <c:pt idx="165">
                  <c:v>239.59564412968101</c:v>
                </c:pt>
                <c:pt idx="166">
                  <c:v>239.59564412968101</c:v>
                </c:pt>
                <c:pt idx="167">
                  <c:v>239.59564412968101</c:v>
                </c:pt>
                <c:pt idx="168">
                  <c:v>239.59564412968101</c:v>
                </c:pt>
                <c:pt idx="169">
                  <c:v>239.59564412968101</c:v>
                </c:pt>
                <c:pt idx="170">
                  <c:v>239.59564412968101</c:v>
                </c:pt>
                <c:pt idx="171">
                  <c:v>239.59564412968101</c:v>
                </c:pt>
                <c:pt idx="172">
                  <c:v>239.59564412968101</c:v>
                </c:pt>
                <c:pt idx="173">
                  <c:v>239.59564412968101</c:v>
                </c:pt>
                <c:pt idx="174">
                  <c:v>239.59564412968101</c:v>
                </c:pt>
                <c:pt idx="175">
                  <c:v>239.59564412968101</c:v>
                </c:pt>
                <c:pt idx="176">
                  <c:v>239.59564412968101</c:v>
                </c:pt>
                <c:pt idx="177">
                  <c:v>239.59564412968101</c:v>
                </c:pt>
                <c:pt idx="178">
                  <c:v>239.59564412968101</c:v>
                </c:pt>
                <c:pt idx="179">
                  <c:v>239.59564412968101</c:v>
                </c:pt>
                <c:pt idx="180">
                  <c:v>239.59564412968101</c:v>
                </c:pt>
                <c:pt idx="181">
                  <c:v>239.59564412968101</c:v>
                </c:pt>
                <c:pt idx="182">
                  <c:v>239.59564412968101</c:v>
                </c:pt>
                <c:pt idx="183">
                  <c:v>239.59564412968101</c:v>
                </c:pt>
                <c:pt idx="184">
                  <c:v>239.59564412968101</c:v>
                </c:pt>
                <c:pt idx="185">
                  <c:v>239.59564412968101</c:v>
                </c:pt>
                <c:pt idx="186">
                  <c:v>239.59564412968101</c:v>
                </c:pt>
                <c:pt idx="187">
                  <c:v>239.59564412968101</c:v>
                </c:pt>
                <c:pt idx="188">
                  <c:v>239.59564412968101</c:v>
                </c:pt>
                <c:pt idx="189">
                  <c:v>239.59564412968101</c:v>
                </c:pt>
                <c:pt idx="190">
                  <c:v>239.59564412968101</c:v>
                </c:pt>
                <c:pt idx="191">
                  <c:v>239.59564412968101</c:v>
                </c:pt>
                <c:pt idx="192">
                  <c:v>239.59564412968101</c:v>
                </c:pt>
                <c:pt idx="193">
                  <c:v>239.59564412968101</c:v>
                </c:pt>
                <c:pt idx="194">
                  <c:v>239.59564412968101</c:v>
                </c:pt>
                <c:pt idx="195">
                  <c:v>239.59564412968101</c:v>
                </c:pt>
                <c:pt idx="196">
                  <c:v>239.59564412968101</c:v>
                </c:pt>
                <c:pt idx="197">
                  <c:v>239.59564412968101</c:v>
                </c:pt>
                <c:pt idx="198">
                  <c:v>239.59564412968101</c:v>
                </c:pt>
                <c:pt idx="199">
                  <c:v>239.59564412968101</c:v>
                </c:pt>
                <c:pt idx="200">
                  <c:v>239.59564412968101</c:v>
                </c:pt>
                <c:pt idx="201">
                  <c:v>239.59564412968101</c:v>
                </c:pt>
                <c:pt idx="202">
                  <c:v>239.59564412968101</c:v>
                </c:pt>
                <c:pt idx="203">
                  <c:v>239.59564412968101</c:v>
                </c:pt>
                <c:pt idx="204">
                  <c:v>239.59564412968101</c:v>
                </c:pt>
                <c:pt idx="205">
                  <c:v>239.59564412968101</c:v>
                </c:pt>
                <c:pt idx="206">
                  <c:v>239.59564412968101</c:v>
                </c:pt>
                <c:pt idx="207">
                  <c:v>239.59564412968101</c:v>
                </c:pt>
                <c:pt idx="208">
                  <c:v>239.59564412968101</c:v>
                </c:pt>
                <c:pt idx="209">
                  <c:v>239.59564412968101</c:v>
                </c:pt>
                <c:pt idx="210">
                  <c:v>239.59564412968101</c:v>
                </c:pt>
                <c:pt idx="211">
                  <c:v>239.59564412968101</c:v>
                </c:pt>
                <c:pt idx="212">
                  <c:v>239.59564412968101</c:v>
                </c:pt>
                <c:pt idx="213">
                  <c:v>239.59564412968101</c:v>
                </c:pt>
                <c:pt idx="214">
                  <c:v>239.59564412968101</c:v>
                </c:pt>
                <c:pt idx="215">
                  <c:v>239.59564412968101</c:v>
                </c:pt>
                <c:pt idx="216">
                  <c:v>239.59564412968101</c:v>
                </c:pt>
                <c:pt idx="217">
                  <c:v>239.59564412968101</c:v>
                </c:pt>
                <c:pt idx="218">
                  <c:v>239.59564412968101</c:v>
                </c:pt>
                <c:pt idx="219">
                  <c:v>239.59564412968101</c:v>
                </c:pt>
                <c:pt idx="220">
                  <c:v>239.59564412968101</c:v>
                </c:pt>
                <c:pt idx="221">
                  <c:v>239.59564412968101</c:v>
                </c:pt>
                <c:pt idx="222">
                  <c:v>239.59564412968101</c:v>
                </c:pt>
                <c:pt idx="223">
                  <c:v>239.59564412968101</c:v>
                </c:pt>
                <c:pt idx="224">
                  <c:v>239.59564412968101</c:v>
                </c:pt>
                <c:pt idx="225">
                  <c:v>239.59564412968101</c:v>
                </c:pt>
                <c:pt idx="226">
                  <c:v>239.59564412968101</c:v>
                </c:pt>
                <c:pt idx="227">
                  <c:v>239.59564412968101</c:v>
                </c:pt>
                <c:pt idx="228">
                  <c:v>239.59564412968101</c:v>
                </c:pt>
                <c:pt idx="229">
                  <c:v>239.59564412968101</c:v>
                </c:pt>
                <c:pt idx="230">
                  <c:v>239.59564412968101</c:v>
                </c:pt>
                <c:pt idx="231">
                  <c:v>239.59564412968101</c:v>
                </c:pt>
                <c:pt idx="232">
                  <c:v>239.59564412968101</c:v>
                </c:pt>
                <c:pt idx="233">
                  <c:v>239.59564412968101</c:v>
                </c:pt>
                <c:pt idx="234">
                  <c:v>239.59564412968101</c:v>
                </c:pt>
                <c:pt idx="235">
                  <c:v>239.59564412968101</c:v>
                </c:pt>
                <c:pt idx="236">
                  <c:v>239.59564412968101</c:v>
                </c:pt>
                <c:pt idx="237">
                  <c:v>239.59564412968101</c:v>
                </c:pt>
                <c:pt idx="238">
                  <c:v>239.59564412968101</c:v>
                </c:pt>
                <c:pt idx="239">
                  <c:v>239.59564412968101</c:v>
                </c:pt>
                <c:pt idx="240">
                  <c:v>239.59564412968101</c:v>
                </c:pt>
                <c:pt idx="241">
                  <c:v>239.59564412968101</c:v>
                </c:pt>
                <c:pt idx="242">
                  <c:v>239.59564412968101</c:v>
                </c:pt>
                <c:pt idx="243">
                  <c:v>239.59564412968101</c:v>
                </c:pt>
                <c:pt idx="244">
                  <c:v>239.59564412968101</c:v>
                </c:pt>
                <c:pt idx="245">
                  <c:v>239.59564412968101</c:v>
                </c:pt>
                <c:pt idx="246">
                  <c:v>239.59564412968101</c:v>
                </c:pt>
                <c:pt idx="247">
                  <c:v>239.59564412968101</c:v>
                </c:pt>
                <c:pt idx="248">
                  <c:v>239.59564412968101</c:v>
                </c:pt>
                <c:pt idx="249">
                  <c:v>239.59564412968101</c:v>
                </c:pt>
                <c:pt idx="250">
                  <c:v>239.59564412968101</c:v>
                </c:pt>
                <c:pt idx="251">
                  <c:v>239.59564412968101</c:v>
                </c:pt>
                <c:pt idx="252">
                  <c:v>239.59564412968101</c:v>
                </c:pt>
                <c:pt idx="253">
                  <c:v>239.59564412968101</c:v>
                </c:pt>
                <c:pt idx="254">
                  <c:v>239.59564412968101</c:v>
                </c:pt>
                <c:pt idx="255">
                  <c:v>239.59564412968101</c:v>
                </c:pt>
                <c:pt idx="256">
                  <c:v>239.59564412968101</c:v>
                </c:pt>
                <c:pt idx="257">
                  <c:v>239.59564412968101</c:v>
                </c:pt>
                <c:pt idx="258">
                  <c:v>239.59564412968101</c:v>
                </c:pt>
                <c:pt idx="259">
                  <c:v>239.59564412968101</c:v>
                </c:pt>
                <c:pt idx="260">
                  <c:v>239.59564412968101</c:v>
                </c:pt>
                <c:pt idx="261">
                  <c:v>239.59564412968101</c:v>
                </c:pt>
                <c:pt idx="262">
                  <c:v>239.59564412968101</c:v>
                </c:pt>
                <c:pt idx="263">
                  <c:v>239.59564412968101</c:v>
                </c:pt>
                <c:pt idx="264">
                  <c:v>239.59564412968101</c:v>
                </c:pt>
                <c:pt idx="265">
                  <c:v>239.59564412968101</c:v>
                </c:pt>
                <c:pt idx="266">
                  <c:v>239.59564412968101</c:v>
                </c:pt>
                <c:pt idx="267">
                  <c:v>239.59564412968101</c:v>
                </c:pt>
                <c:pt idx="268">
                  <c:v>239.59564412968101</c:v>
                </c:pt>
                <c:pt idx="269">
                  <c:v>239.59564412968101</c:v>
                </c:pt>
                <c:pt idx="270">
                  <c:v>239.59564412968101</c:v>
                </c:pt>
                <c:pt idx="271">
                  <c:v>239.59564412968101</c:v>
                </c:pt>
                <c:pt idx="272">
                  <c:v>239.59564412968101</c:v>
                </c:pt>
                <c:pt idx="273">
                  <c:v>239.59564412968101</c:v>
                </c:pt>
                <c:pt idx="274">
                  <c:v>239.59564412968101</c:v>
                </c:pt>
                <c:pt idx="275">
                  <c:v>239.59564412968101</c:v>
                </c:pt>
                <c:pt idx="276">
                  <c:v>239.59564412968101</c:v>
                </c:pt>
                <c:pt idx="277">
                  <c:v>239.59564412968101</c:v>
                </c:pt>
                <c:pt idx="278">
                  <c:v>239.59564412968101</c:v>
                </c:pt>
                <c:pt idx="279">
                  <c:v>239.59564412968101</c:v>
                </c:pt>
                <c:pt idx="280">
                  <c:v>239.59564412968101</c:v>
                </c:pt>
                <c:pt idx="281">
                  <c:v>239.59564412968101</c:v>
                </c:pt>
                <c:pt idx="282">
                  <c:v>239.59564412968101</c:v>
                </c:pt>
                <c:pt idx="283">
                  <c:v>239.59564412968101</c:v>
                </c:pt>
                <c:pt idx="284">
                  <c:v>239.59564412968101</c:v>
                </c:pt>
                <c:pt idx="285">
                  <c:v>239.59564412968101</c:v>
                </c:pt>
                <c:pt idx="286">
                  <c:v>239.59564412968101</c:v>
                </c:pt>
                <c:pt idx="287">
                  <c:v>239.59564412968101</c:v>
                </c:pt>
                <c:pt idx="288">
                  <c:v>239.59564412968101</c:v>
                </c:pt>
                <c:pt idx="289">
                  <c:v>239.59564412968101</c:v>
                </c:pt>
                <c:pt idx="290">
                  <c:v>239.59564412968101</c:v>
                </c:pt>
                <c:pt idx="291">
                  <c:v>239.59564412968101</c:v>
                </c:pt>
                <c:pt idx="292">
                  <c:v>239.59564412968101</c:v>
                </c:pt>
                <c:pt idx="293">
                  <c:v>239.59564412968101</c:v>
                </c:pt>
                <c:pt idx="294">
                  <c:v>239.59564412968101</c:v>
                </c:pt>
                <c:pt idx="295">
                  <c:v>239.59564412968101</c:v>
                </c:pt>
                <c:pt idx="296">
                  <c:v>239.59564412968101</c:v>
                </c:pt>
                <c:pt idx="297">
                  <c:v>239.59564412968101</c:v>
                </c:pt>
                <c:pt idx="298">
                  <c:v>239.59564412968101</c:v>
                </c:pt>
                <c:pt idx="299">
                  <c:v>239.59564412968101</c:v>
                </c:pt>
                <c:pt idx="300">
                  <c:v>239.59564412968101</c:v>
                </c:pt>
                <c:pt idx="301">
                  <c:v>239.59564412968101</c:v>
                </c:pt>
                <c:pt idx="302">
                  <c:v>239.59564412968101</c:v>
                </c:pt>
                <c:pt idx="303">
                  <c:v>239.59564412968101</c:v>
                </c:pt>
                <c:pt idx="304">
                  <c:v>239.59564412968101</c:v>
                </c:pt>
                <c:pt idx="305">
                  <c:v>239.59564412968101</c:v>
                </c:pt>
                <c:pt idx="306">
                  <c:v>239.59564412968101</c:v>
                </c:pt>
                <c:pt idx="307">
                  <c:v>239.59564412968101</c:v>
                </c:pt>
                <c:pt idx="308">
                  <c:v>239.59564412968101</c:v>
                </c:pt>
                <c:pt idx="309">
                  <c:v>239.59564412968101</c:v>
                </c:pt>
                <c:pt idx="310">
                  <c:v>239.59564412968101</c:v>
                </c:pt>
                <c:pt idx="311">
                  <c:v>239.59564412968101</c:v>
                </c:pt>
                <c:pt idx="312">
                  <c:v>239.59564412968101</c:v>
                </c:pt>
                <c:pt idx="313">
                  <c:v>239.59564412968101</c:v>
                </c:pt>
                <c:pt idx="314">
                  <c:v>239.59564412968101</c:v>
                </c:pt>
                <c:pt idx="315">
                  <c:v>239.59564412968101</c:v>
                </c:pt>
                <c:pt idx="316">
                  <c:v>239.59564412968101</c:v>
                </c:pt>
                <c:pt idx="317">
                  <c:v>239.59564412968101</c:v>
                </c:pt>
                <c:pt idx="318">
                  <c:v>239.59564412968101</c:v>
                </c:pt>
                <c:pt idx="319">
                  <c:v>239.59564412968101</c:v>
                </c:pt>
                <c:pt idx="320">
                  <c:v>239.59564412968101</c:v>
                </c:pt>
                <c:pt idx="321">
                  <c:v>239.59564412968101</c:v>
                </c:pt>
                <c:pt idx="322">
                  <c:v>239.59564412968101</c:v>
                </c:pt>
                <c:pt idx="323">
                  <c:v>239.59564412968101</c:v>
                </c:pt>
                <c:pt idx="324">
                  <c:v>239.59564412968101</c:v>
                </c:pt>
                <c:pt idx="325">
                  <c:v>239.59564412968101</c:v>
                </c:pt>
                <c:pt idx="326">
                  <c:v>239.59564412968101</c:v>
                </c:pt>
                <c:pt idx="327">
                  <c:v>239.59564412968101</c:v>
                </c:pt>
                <c:pt idx="328">
                  <c:v>239.59564412968101</c:v>
                </c:pt>
                <c:pt idx="329">
                  <c:v>239.59564412968101</c:v>
                </c:pt>
                <c:pt idx="330">
                  <c:v>239.59564412968101</c:v>
                </c:pt>
                <c:pt idx="331">
                  <c:v>239.59564412968101</c:v>
                </c:pt>
                <c:pt idx="332">
                  <c:v>239.59564412968101</c:v>
                </c:pt>
                <c:pt idx="333">
                  <c:v>239.59564412968101</c:v>
                </c:pt>
                <c:pt idx="334">
                  <c:v>239.59564412968101</c:v>
                </c:pt>
                <c:pt idx="335">
                  <c:v>239.59564412968101</c:v>
                </c:pt>
                <c:pt idx="336">
                  <c:v>239.59564412968101</c:v>
                </c:pt>
                <c:pt idx="337">
                  <c:v>239.59564412968101</c:v>
                </c:pt>
                <c:pt idx="338">
                  <c:v>239.59564412968101</c:v>
                </c:pt>
                <c:pt idx="339">
                  <c:v>239.59564412968101</c:v>
                </c:pt>
                <c:pt idx="340">
                  <c:v>239.59564412968101</c:v>
                </c:pt>
                <c:pt idx="341">
                  <c:v>239.59564412968101</c:v>
                </c:pt>
                <c:pt idx="342">
                  <c:v>239.59564412968101</c:v>
                </c:pt>
                <c:pt idx="343">
                  <c:v>239.59564412968101</c:v>
                </c:pt>
                <c:pt idx="344">
                  <c:v>239.59564412968101</c:v>
                </c:pt>
                <c:pt idx="345">
                  <c:v>239.59564412968101</c:v>
                </c:pt>
                <c:pt idx="346">
                  <c:v>239.59564412968101</c:v>
                </c:pt>
                <c:pt idx="347">
                  <c:v>239.59564412968101</c:v>
                </c:pt>
                <c:pt idx="348">
                  <c:v>239.59564412968101</c:v>
                </c:pt>
                <c:pt idx="349">
                  <c:v>239.59564412968101</c:v>
                </c:pt>
                <c:pt idx="350">
                  <c:v>239.59564412968101</c:v>
                </c:pt>
                <c:pt idx="351">
                  <c:v>239.59564412968101</c:v>
                </c:pt>
                <c:pt idx="352">
                  <c:v>239.59564412968101</c:v>
                </c:pt>
                <c:pt idx="353">
                  <c:v>239.59564412968101</c:v>
                </c:pt>
                <c:pt idx="354">
                  <c:v>239.59564412968101</c:v>
                </c:pt>
                <c:pt idx="355">
                  <c:v>239.59564412968101</c:v>
                </c:pt>
                <c:pt idx="356">
                  <c:v>239.59564412968101</c:v>
                </c:pt>
                <c:pt idx="357">
                  <c:v>239.59564412968101</c:v>
                </c:pt>
                <c:pt idx="358">
                  <c:v>239.59564412968101</c:v>
                </c:pt>
                <c:pt idx="359">
                  <c:v>239.59564412968101</c:v>
                </c:pt>
                <c:pt idx="360">
                  <c:v>239.59564412968101</c:v>
                </c:pt>
                <c:pt idx="361">
                  <c:v>239.59564412968101</c:v>
                </c:pt>
                <c:pt idx="362">
                  <c:v>239.59564412968101</c:v>
                </c:pt>
                <c:pt idx="363">
                  <c:v>239.59564412968101</c:v>
                </c:pt>
                <c:pt idx="364">
                  <c:v>239.59564412968101</c:v>
                </c:pt>
                <c:pt idx="365">
                  <c:v>239.59564412968101</c:v>
                </c:pt>
                <c:pt idx="366">
                  <c:v>239.59564412968101</c:v>
                </c:pt>
                <c:pt idx="367">
                  <c:v>239.59564412968101</c:v>
                </c:pt>
                <c:pt idx="368">
                  <c:v>239.59564412968101</c:v>
                </c:pt>
                <c:pt idx="369">
                  <c:v>239.59564412968101</c:v>
                </c:pt>
                <c:pt idx="370">
                  <c:v>239.59564412968101</c:v>
                </c:pt>
                <c:pt idx="371">
                  <c:v>239.59564412968101</c:v>
                </c:pt>
                <c:pt idx="372">
                  <c:v>239.59564412968101</c:v>
                </c:pt>
                <c:pt idx="373">
                  <c:v>239.59564412968101</c:v>
                </c:pt>
                <c:pt idx="374">
                  <c:v>239.59564412968101</c:v>
                </c:pt>
                <c:pt idx="375">
                  <c:v>239.59564412968101</c:v>
                </c:pt>
                <c:pt idx="376">
                  <c:v>239.59564412968101</c:v>
                </c:pt>
                <c:pt idx="377">
                  <c:v>239.59564412968101</c:v>
                </c:pt>
                <c:pt idx="378">
                  <c:v>239.59564412968101</c:v>
                </c:pt>
                <c:pt idx="379">
                  <c:v>239.59564412968101</c:v>
                </c:pt>
                <c:pt idx="380">
                  <c:v>239.59564412968101</c:v>
                </c:pt>
                <c:pt idx="381">
                  <c:v>239.59564412968101</c:v>
                </c:pt>
                <c:pt idx="382">
                  <c:v>239.59564412968101</c:v>
                </c:pt>
                <c:pt idx="383">
                  <c:v>239.59564412968101</c:v>
                </c:pt>
                <c:pt idx="384">
                  <c:v>239.59564412968101</c:v>
                </c:pt>
                <c:pt idx="385">
                  <c:v>239.59564412968101</c:v>
                </c:pt>
                <c:pt idx="386">
                  <c:v>239.59564412968101</c:v>
                </c:pt>
                <c:pt idx="387">
                  <c:v>239.59564412968101</c:v>
                </c:pt>
                <c:pt idx="388">
                  <c:v>239.59564412968101</c:v>
                </c:pt>
                <c:pt idx="389">
                  <c:v>239.59564412968101</c:v>
                </c:pt>
                <c:pt idx="390">
                  <c:v>239.59564412968101</c:v>
                </c:pt>
                <c:pt idx="391">
                  <c:v>239.59564412968101</c:v>
                </c:pt>
                <c:pt idx="392">
                  <c:v>239.59564412968101</c:v>
                </c:pt>
                <c:pt idx="393">
                  <c:v>239.59564412968101</c:v>
                </c:pt>
                <c:pt idx="394">
                  <c:v>239.59564412968101</c:v>
                </c:pt>
                <c:pt idx="395">
                  <c:v>239.59564412968101</c:v>
                </c:pt>
                <c:pt idx="396">
                  <c:v>239.59564412968101</c:v>
                </c:pt>
                <c:pt idx="397">
                  <c:v>239.59564412968101</c:v>
                </c:pt>
                <c:pt idx="398">
                  <c:v>239.59564412968101</c:v>
                </c:pt>
                <c:pt idx="399">
                  <c:v>239.59564412968101</c:v>
                </c:pt>
                <c:pt idx="400">
                  <c:v>239.59564412968101</c:v>
                </c:pt>
                <c:pt idx="401">
                  <c:v>239.59564412968101</c:v>
                </c:pt>
                <c:pt idx="402">
                  <c:v>239.59564412968101</c:v>
                </c:pt>
                <c:pt idx="403">
                  <c:v>239.59564412968101</c:v>
                </c:pt>
                <c:pt idx="404">
                  <c:v>239.59564412968101</c:v>
                </c:pt>
                <c:pt idx="405">
                  <c:v>239.59564412968101</c:v>
                </c:pt>
                <c:pt idx="406">
                  <c:v>239.59564412968101</c:v>
                </c:pt>
                <c:pt idx="407">
                  <c:v>239.59564412968101</c:v>
                </c:pt>
                <c:pt idx="408">
                  <c:v>239.59564412968101</c:v>
                </c:pt>
                <c:pt idx="409">
                  <c:v>239.59564412968101</c:v>
                </c:pt>
                <c:pt idx="410">
                  <c:v>239.59564412968101</c:v>
                </c:pt>
                <c:pt idx="411">
                  <c:v>239.59564412968101</c:v>
                </c:pt>
                <c:pt idx="412">
                  <c:v>239.59564412968101</c:v>
                </c:pt>
                <c:pt idx="413">
                  <c:v>239.59564412968101</c:v>
                </c:pt>
                <c:pt idx="414">
                  <c:v>239.59564412968101</c:v>
                </c:pt>
                <c:pt idx="415">
                  <c:v>239.59564412968101</c:v>
                </c:pt>
                <c:pt idx="416">
                  <c:v>239.59564412968101</c:v>
                </c:pt>
                <c:pt idx="417">
                  <c:v>239.59564412968101</c:v>
                </c:pt>
                <c:pt idx="418">
                  <c:v>239.59564412968101</c:v>
                </c:pt>
                <c:pt idx="419">
                  <c:v>239.59564412968101</c:v>
                </c:pt>
                <c:pt idx="420">
                  <c:v>239.59564412968101</c:v>
                </c:pt>
                <c:pt idx="421">
                  <c:v>239.59564412968101</c:v>
                </c:pt>
                <c:pt idx="422">
                  <c:v>239.59564412968101</c:v>
                </c:pt>
                <c:pt idx="423">
                  <c:v>239.59564412968101</c:v>
                </c:pt>
                <c:pt idx="424">
                  <c:v>239.59564412968101</c:v>
                </c:pt>
                <c:pt idx="425">
                  <c:v>239.59564412968101</c:v>
                </c:pt>
                <c:pt idx="426">
                  <c:v>239.59564412968101</c:v>
                </c:pt>
                <c:pt idx="427">
                  <c:v>239.59564412968101</c:v>
                </c:pt>
                <c:pt idx="428">
                  <c:v>239.59564412968101</c:v>
                </c:pt>
                <c:pt idx="429">
                  <c:v>239.59564412968101</c:v>
                </c:pt>
                <c:pt idx="430">
                  <c:v>239.59564412968101</c:v>
                </c:pt>
                <c:pt idx="431">
                  <c:v>239.59564412968101</c:v>
                </c:pt>
                <c:pt idx="432">
                  <c:v>239.59564412968101</c:v>
                </c:pt>
                <c:pt idx="433">
                  <c:v>239.59564412968101</c:v>
                </c:pt>
                <c:pt idx="434">
                  <c:v>239.59564412968101</c:v>
                </c:pt>
                <c:pt idx="435">
                  <c:v>239.59564412968101</c:v>
                </c:pt>
                <c:pt idx="436">
                  <c:v>239.59564412968101</c:v>
                </c:pt>
                <c:pt idx="437">
                  <c:v>239.59564412968101</c:v>
                </c:pt>
                <c:pt idx="438">
                  <c:v>239.59564412968101</c:v>
                </c:pt>
                <c:pt idx="439">
                  <c:v>239.59564412968101</c:v>
                </c:pt>
                <c:pt idx="440">
                  <c:v>239.59564412968101</c:v>
                </c:pt>
                <c:pt idx="441">
                  <c:v>239.59564412968101</c:v>
                </c:pt>
                <c:pt idx="442">
                  <c:v>239.59564412968101</c:v>
                </c:pt>
                <c:pt idx="443">
                  <c:v>239.59564412968101</c:v>
                </c:pt>
                <c:pt idx="444">
                  <c:v>239.59564412968101</c:v>
                </c:pt>
                <c:pt idx="445">
                  <c:v>239.59564412968101</c:v>
                </c:pt>
                <c:pt idx="446">
                  <c:v>239.59564412968101</c:v>
                </c:pt>
                <c:pt idx="447">
                  <c:v>239.59564412968101</c:v>
                </c:pt>
                <c:pt idx="448">
                  <c:v>239.59564412968101</c:v>
                </c:pt>
                <c:pt idx="449">
                  <c:v>239.59564412968101</c:v>
                </c:pt>
                <c:pt idx="450">
                  <c:v>239.59564412968101</c:v>
                </c:pt>
                <c:pt idx="451">
                  <c:v>239.59564412968101</c:v>
                </c:pt>
                <c:pt idx="452">
                  <c:v>239.59564412968101</c:v>
                </c:pt>
                <c:pt idx="453">
                  <c:v>239.59564412968101</c:v>
                </c:pt>
                <c:pt idx="454">
                  <c:v>239.59564412968101</c:v>
                </c:pt>
                <c:pt idx="455">
                  <c:v>239.59564412968101</c:v>
                </c:pt>
                <c:pt idx="456">
                  <c:v>239.59564412968101</c:v>
                </c:pt>
                <c:pt idx="457">
                  <c:v>239.59564412968101</c:v>
                </c:pt>
                <c:pt idx="458">
                  <c:v>239.59564412968101</c:v>
                </c:pt>
                <c:pt idx="459">
                  <c:v>239.59564412968101</c:v>
                </c:pt>
                <c:pt idx="460">
                  <c:v>239.59564412968101</c:v>
                </c:pt>
                <c:pt idx="461">
                  <c:v>239.59564412968101</c:v>
                </c:pt>
                <c:pt idx="462">
                  <c:v>239.59564412968101</c:v>
                </c:pt>
                <c:pt idx="463">
                  <c:v>239.59564412968101</c:v>
                </c:pt>
                <c:pt idx="464">
                  <c:v>239.59564412968101</c:v>
                </c:pt>
                <c:pt idx="465">
                  <c:v>239.59564412968101</c:v>
                </c:pt>
                <c:pt idx="466">
                  <c:v>239.59564412968101</c:v>
                </c:pt>
                <c:pt idx="467">
                  <c:v>239.59564412968101</c:v>
                </c:pt>
                <c:pt idx="468">
                  <c:v>239.59564412968101</c:v>
                </c:pt>
                <c:pt idx="469">
                  <c:v>239.59564412968101</c:v>
                </c:pt>
                <c:pt idx="470">
                  <c:v>239.59564412968101</c:v>
                </c:pt>
                <c:pt idx="471">
                  <c:v>239.59564412968101</c:v>
                </c:pt>
                <c:pt idx="472">
                  <c:v>239.59564412968101</c:v>
                </c:pt>
                <c:pt idx="473">
                  <c:v>239.59564412968101</c:v>
                </c:pt>
                <c:pt idx="474">
                  <c:v>239.59564412968101</c:v>
                </c:pt>
                <c:pt idx="475">
                  <c:v>239.59564412968101</c:v>
                </c:pt>
                <c:pt idx="476">
                  <c:v>239.59564412968101</c:v>
                </c:pt>
                <c:pt idx="477">
                  <c:v>239.59564412968101</c:v>
                </c:pt>
                <c:pt idx="478">
                  <c:v>239.59564412968101</c:v>
                </c:pt>
                <c:pt idx="479">
                  <c:v>239.59564412968101</c:v>
                </c:pt>
                <c:pt idx="480">
                  <c:v>239.59564412968101</c:v>
                </c:pt>
                <c:pt idx="481">
                  <c:v>239.59564412968101</c:v>
                </c:pt>
                <c:pt idx="482">
                  <c:v>239.59564412968101</c:v>
                </c:pt>
                <c:pt idx="483">
                  <c:v>239.59564412968101</c:v>
                </c:pt>
                <c:pt idx="484">
                  <c:v>239.59564412968101</c:v>
                </c:pt>
                <c:pt idx="485">
                  <c:v>239.59564412968101</c:v>
                </c:pt>
                <c:pt idx="486">
                  <c:v>239.59564412968101</c:v>
                </c:pt>
                <c:pt idx="487">
                  <c:v>239.59564412968101</c:v>
                </c:pt>
                <c:pt idx="488">
                  <c:v>239.59564412968101</c:v>
                </c:pt>
                <c:pt idx="489">
                  <c:v>239.59564412968101</c:v>
                </c:pt>
                <c:pt idx="490">
                  <c:v>239.59564412968101</c:v>
                </c:pt>
                <c:pt idx="491">
                  <c:v>239.59564412968101</c:v>
                </c:pt>
                <c:pt idx="492">
                  <c:v>239.59564412968101</c:v>
                </c:pt>
                <c:pt idx="493">
                  <c:v>239.59564412968101</c:v>
                </c:pt>
                <c:pt idx="494">
                  <c:v>239.59564412968101</c:v>
                </c:pt>
                <c:pt idx="495">
                  <c:v>239.59564412968101</c:v>
                </c:pt>
                <c:pt idx="496">
                  <c:v>239.59564412968101</c:v>
                </c:pt>
                <c:pt idx="497">
                  <c:v>239.59564412968101</c:v>
                </c:pt>
                <c:pt idx="498">
                  <c:v>239.59564412968101</c:v>
                </c:pt>
                <c:pt idx="499">
                  <c:v>239.59564412968101</c:v>
                </c:pt>
                <c:pt idx="500">
                  <c:v>239.59564412968101</c:v>
                </c:pt>
              </c:numCache>
            </c:numRef>
          </c:yVal>
          <c:smooth val="0"/>
          <c:extLst>
            <c:ext xmlns:c16="http://schemas.microsoft.com/office/drawing/2014/chart" uri="{C3380CC4-5D6E-409C-BE32-E72D297353CC}">
              <c16:uniqueId val="{00000001-DA76-9C4E-BF56-2B5A9E8C5BD1}"/>
            </c:ext>
          </c:extLst>
        </c:ser>
        <c:ser>
          <c:idx val="2"/>
          <c:order val="2"/>
          <c:tx>
            <c:strRef>
              <c:f>results!$G$4</c:f>
              <c:strCache>
                <c:ptCount val="1"/>
                <c:pt idx="0">
                  <c:v>Int. radiative forcing - Effect by that year expressed as CO2 effect by that year</c:v>
                </c:pt>
              </c:strCache>
            </c:strRef>
          </c:tx>
          <c:spPr>
            <a:ln w="19050" cap="rnd">
              <a:solidFill>
                <a:schemeClr val="accent6">
                  <a:lumMod val="50000"/>
                </a:schemeClr>
              </a:solidFill>
              <a:prstDash val="sysDot"/>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results!$G$5:$G$505</c:f>
              <c:numCache>
                <c:formatCode>_-* #,##0_-;\-* #,##0_-;_-* "-"??_-;_-@_-</c:formatCode>
                <c:ptCount val="501"/>
                <c:pt idx="0">
                  <c:v>0</c:v>
                </c:pt>
                <c:pt idx="1">
                  <c:v>330.96141326952426</c:v>
                </c:pt>
                <c:pt idx="2">
                  <c:v>335.7076681695001</c:v>
                </c:pt>
                <c:pt idx="3">
                  <c:v>339.67973452698783</c:v>
                </c:pt>
                <c:pt idx="4">
                  <c:v>342.9581307442744</c:v>
                </c:pt>
                <c:pt idx="5">
                  <c:v>345.62116000721858</c:v>
                </c:pt>
                <c:pt idx="6">
                  <c:v>347.74302505408099</c:v>
                </c:pt>
                <c:pt idx="7">
                  <c:v>349.39262866515463</c:v>
                </c:pt>
                <c:pt idx="8">
                  <c:v>350.63291965636836</c:v>
                </c:pt>
                <c:pt idx="9">
                  <c:v>351.5206520003087</c:v>
                </c:pt>
                <c:pt idx="10">
                  <c:v>352.10644145153765</c:v>
                </c:pt>
                <c:pt idx="11">
                  <c:v>352.43502430894188</c:v>
                </c:pt>
                <c:pt idx="12">
                  <c:v>352.54564323163737</c:v>
                </c:pt>
                <c:pt idx="13">
                  <c:v>352.47250338368639</c:v>
                </c:pt>
                <c:pt idx="14">
                  <c:v>352.24525773505758</c:v>
                </c:pt>
                <c:pt idx="15">
                  <c:v>351.88949289337154</c:v>
                </c:pt>
                <c:pt idx="16">
                  <c:v>351.42719657320077</c:v>
                </c:pt>
                <c:pt idx="17">
                  <c:v>350.87719510366094</c:v>
                </c:pt>
                <c:pt idx="18">
                  <c:v>350.25555466648973</c:v>
                </c:pt>
                <c:pt idx="19">
                  <c:v>349.57594366812395</c:v>
                </c:pt>
                <c:pt idx="20">
                  <c:v>348.84995615358008</c:v>
                </c:pt>
                <c:pt idx="21">
                  <c:v>348.08739777801009</c:v>
                </c:pt>
                <c:pt idx="22">
                  <c:v>347.29653681193122</c:v>
                </c:pt>
                <c:pt idx="23">
                  <c:v>346.48432316037719</c:v>
                </c:pt>
                <c:pt idx="24">
                  <c:v>345.65657856929499</c:v>
                </c:pt>
                <c:pt idx="25">
                  <c:v>344.81816118089364</c:v>
                </c:pt>
                <c:pt idx="26">
                  <c:v>343.97310746003336</c:v>
                </c:pt>
                <c:pt idx="27">
                  <c:v>343.12475430009908</c:v>
                </c:pt>
                <c:pt idx="28">
                  <c:v>342.27584386624812</c:v>
                </c:pt>
                <c:pt idx="29">
                  <c:v>341.42861347121203</c:v>
                </c:pt>
                <c:pt idx="30">
                  <c:v>340.58487251989624</c:v>
                </c:pt>
                <c:pt idx="31">
                  <c:v>339.74606831354311</c:v>
                </c:pt>
                <c:pt idx="32">
                  <c:v>338.91334227758881</c:v>
                </c:pt>
                <c:pt idx="33">
                  <c:v>338.08757797205658</c:v>
                </c:pt>
                <c:pt idx="34">
                  <c:v>337.26944205996716</c:v>
                </c:pt>
                <c:pt idx="35">
                  <c:v>336.45941924722445</c:v>
                </c:pt>
                <c:pt idx="36">
                  <c:v>335.65784206544299</c:v>
                </c:pt>
                <c:pt idx="37">
                  <c:v>334.86491624555151</c:v>
                </c:pt>
                <c:pt idx="38">
                  <c:v>334.08074232290494</c:v>
                </c:pt>
                <c:pt idx="39">
                  <c:v>333.30533402222738</c:v>
                </c:pt>
                <c:pt idx="40">
                  <c:v>332.53863389122779</c:v>
                </c:pt>
                <c:pt idx="41">
                  <c:v>331.78052658353562</c:v>
                </c:pt>
                <c:pt idx="42">
                  <c:v>331.03085013320572</c:v>
                </c:pt>
                <c:pt idx="43">
                  <c:v>330.28940551310842</c:v>
                </c:pt>
                <c:pt idx="44">
                  <c:v>329.5559647268646</c:v>
                </c:pt>
                <c:pt idx="45">
                  <c:v>328.83027764757946</c:v>
                </c:pt>
                <c:pt idx="46">
                  <c:v>328.11207778556854</c:v>
                </c:pt>
                <c:pt idx="47">
                  <c:v>327.40108714077945</c:v>
                </c:pt>
                <c:pt idx="48">
                  <c:v>326.69702027301884</c:v>
                </c:pt>
                <c:pt idx="49">
                  <c:v>325.99958770382796</c:v>
                </c:pt>
                <c:pt idx="50">
                  <c:v>325.30849874740881</c:v>
                </c:pt>
                <c:pt idx="51">
                  <c:v>324.62346385397842</c:v>
                </c:pt>
                <c:pt idx="52">
                  <c:v>323.94419653695087</c:v>
                </c:pt>
                <c:pt idx="53">
                  <c:v>323.27041494512019</c:v>
                </c:pt>
                <c:pt idx="54">
                  <c:v>322.60184313227347</c:v>
                </c:pt>
                <c:pt idx="55">
                  <c:v>321.93821206919165</c:v>
                </c:pt>
                <c:pt idx="56">
                  <c:v>321.27926043659545</c:v>
                </c:pt>
                <c:pt idx="57">
                  <c:v>320.62473523212242</c:v>
                </c:pt>
                <c:pt idx="58">
                  <c:v>319.97439221972428</c:v>
                </c:pt>
                <c:pt idx="59">
                  <c:v>319.32799624585465</c:v>
                </c:pt>
                <c:pt idx="60">
                  <c:v>318.68532144336274</c:v>
                </c:pt>
                <c:pt idx="61">
                  <c:v>318.04615134104779</c:v>
                </c:pt>
                <c:pt idx="62">
                  <c:v>317.41027889428199</c:v>
                </c:pt>
                <c:pt idx="63">
                  <c:v>316.77750644992102</c:v>
                </c:pt>
                <c:pt idx="64">
                  <c:v>316.14764565684146</c:v>
                </c:pt>
                <c:pt idx="65">
                  <c:v>315.52051733182066</c:v>
                </c:pt>
                <c:pt idx="66">
                  <c:v>314.89595128908411</c:v>
                </c:pt>
                <c:pt idx="67">
                  <c:v>314.2737861406398</c:v>
                </c:pt>
                <c:pt idx="68">
                  <c:v>313.65386907348761</c:v>
                </c:pt>
                <c:pt idx="69">
                  <c:v>313.03605560889616</c:v>
                </c:pt>
                <c:pt idx="70">
                  <c:v>312.42020934817037</c:v>
                </c:pt>
                <c:pt idx="71">
                  <c:v>311.80620170867269</c:v>
                </c:pt>
                <c:pt idx="72">
                  <c:v>311.19391165328216</c:v>
                </c:pt>
                <c:pt idx="73">
                  <c:v>310.58322541598847</c:v>
                </c:pt>
                <c:pt idx="74">
                  <c:v>309.97403622588774</c:v>
                </c:pt>
                <c:pt idx="75">
                  <c:v>309.36624403148193</c:v>
                </c:pt>
                <c:pt idx="76">
                  <c:v>308.75975522686713</c:v>
                </c:pt>
                <c:pt idx="77">
                  <c:v>308.15448238112373</c:v>
                </c:pt>
                <c:pt idx="78">
                  <c:v>307.55034397198551</c:v>
                </c:pt>
                <c:pt idx="79">
                  <c:v>306.9472641246665</c:v>
                </c:pt>
                <c:pt idx="80">
                  <c:v>306.34517235654727</c:v>
                </c:pt>
                <c:pt idx="81">
                  <c:v>305.74400332827702</c:v>
                </c:pt>
                <c:pt idx="82">
                  <c:v>305.143696601719</c:v>
                </c:pt>
                <c:pt idx="83">
                  <c:v>304.54419640505859</c:v>
                </c:pt>
                <c:pt idx="84">
                  <c:v>303.94545140530045</c:v>
                </c:pt>
                <c:pt idx="85">
                  <c:v>303.3474144883034</c:v>
                </c:pt>
                <c:pt idx="86">
                  <c:v>302.75004254643324</c:v>
                </c:pt>
                <c:pt idx="87">
                  <c:v>302.15329627385887</c:v>
                </c:pt>
                <c:pt idx="88">
                  <c:v>301.55713996946878</c:v>
                </c:pt>
                <c:pt idx="89">
                  <c:v>300.96154134734627</c:v>
                </c:pt>
                <c:pt idx="90">
                  <c:v>300.3664713547081</c:v>
                </c:pt>
                <c:pt idx="91">
                  <c:v>299.77190399718461</c:v>
                </c:pt>
                <c:pt idx="92">
                  <c:v>299.1778161712981</c:v>
                </c:pt>
                <c:pt idx="93">
                  <c:v>298.5841875039772</c:v>
                </c:pt>
                <c:pt idx="94">
                  <c:v>297.99100019893257</c:v>
                </c:pt>
                <c:pt idx="95">
                  <c:v>297.39823888970727</c:v>
                </c:pt>
                <c:pt idx="96">
                  <c:v>296.80589049920832</c:v>
                </c:pt>
                <c:pt idx="97">
                  <c:v>296.2139441055192</c:v>
                </c:pt>
                <c:pt idx="98">
                  <c:v>295.62239081379073</c:v>
                </c:pt>
                <c:pt idx="99">
                  <c:v>295.03122363400485</c:v>
                </c:pt>
                <c:pt idx="100">
                  <c:v>294.44043736440517</c:v>
                </c:pt>
                <c:pt idx="101">
                  <c:v>293.85002848039062</c:v>
                </c:pt>
                <c:pt idx="102">
                  <c:v>293.25999502866767</c:v>
                </c:pt>
                <c:pt idx="103">
                  <c:v>292.67033652646131</c:v>
                </c:pt>
                <c:pt idx="104">
                  <c:v>292.08105386558776</c:v>
                </c:pt>
                <c:pt idx="105">
                  <c:v>291.49214922119489</c:v>
                </c:pt>
                <c:pt idx="106">
                  <c:v>290.90362596498125</c:v>
                </c:pt>
                <c:pt idx="107">
                  <c:v>290.31548858271003</c:v>
                </c:pt>
                <c:pt idx="108">
                  <c:v>289.72774259583787</c:v>
                </c:pt>
                <c:pt idx="109">
                  <c:v>289.14039448708365</c:v>
                </c:pt>
                <c:pt idx="110">
                  <c:v>288.55345162977005</c:v>
                </c:pt>
                <c:pt idx="111">
                  <c:v>287.96692222077155</c:v>
                </c:pt>
                <c:pt idx="112">
                  <c:v>287.38081521691373</c:v>
                </c:pt>
                <c:pt idx="113">
                  <c:v>286.79514027466854</c:v>
                </c:pt>
                <c:pt idx="114">
                  <c:v>286.20990769299954</c:v>
                </c:pt>
                <c:pt idx="115">
                  <c:v>285.62512835921524</c:v>
                </c:pt>
                <c:pt idx="116">
                  <c:v>285.04081369769352</c:v>
                </c:pt>
                <c:pt idx="117">
                  <c:v>284.45697562134609</c:v>
                </c:pt>
                <c:pt idx="118">
                  <c:v>283.87362648569621</c:v>
                </c:pt>
                <c:pt idx="119">
                  <c:v>283.29077904544977</c:v>
                </c:pt>
                <c:pt idx="120">
                  <c:v>282.708446413442</c:v>
                </c:pt>
                <c:pt idx="121">
                  <c:v>282.12664202184925</c:v>
                </c:pt>
                <c:pt idx="122">
                  <c:v>281.54537958555892</c:v>
                </c:pt>
                <c:pt idx="123">
                  <c:v>280.96467306759416</c:v>
                </c:pt>
                <c:pt idx="124">
                  <c:v>280.38453664649711</c:v>
                </c:pt>
                <c:pt idx="125">
                  <c:v>279.80498468557568</c:v>
                </c:pt>
                <c:pt idx="126">
                  <c:v>279.22603170392352</c:v>
                </c:pt>
                <c:pt idx="127">
                  <c:v>278.64769234912922</c:v>
                </c:pt>
                <c:pt idx="128">
                  <c:v>278.06998137159155</c:v>
                </c:pt>
                <c:pt idx="129">
                  <c:v>277.49291360036182</c:v>
                </c:pt>
                <c:pt idx="130">
                  <c:v>276.91650392043999</c:v>
                </c:pt>
                <c:pt idx="131">
                  <c:v>276.34076725145178</c:v>
                </c:pt>
                <c:pt idx="132">
                  <c:v>275.76571852763885</c:v>
                </c:pt>
                <c:pt idx="133">
                  <c:v>275.19137267909696</c:v>
                </c:pt>
                <c:pt idx="134">
                  <c:v>274.61774461420009</c:v>
                </c:pt>
                <c:pt idx="135">
                  <c:v>274.04484920315065</c:v>
                </c:pt>
                <c:pt idx="136">
                  <c:v>273.47270126259934</c:v>
                </c:pt>
                <c:pt idx="137">
                  <c:v>272.90131554128089</c:v>
                </c:pt>
                <c:pt idx="138">
                  <c:v>272.33070670661425</c:v>
                </c:pt>
                <c:pt idx="139">
                  <c:v>271.76088933221746</c:v>
                </c:pt>
                <c:pt idx="140">
                  <c:v>271.19187788629137</c:v>
                </c:pt>
                <c:pt idx="141">
                  <c:v>270.6236867208263</c:v>
                </c:pt>
                <c:pt idx="142">
                  <c:v>270.05633006159104</c:v>
                </c:pt>
                <c:pt idx="143">
                  <c:v>269.48982199886143</c:v>
                </c:pt>
                <c:pt idx="144">
                  <c:v>268.92417647885173</c:v>
                </c:pt>
                <c:pt idx="145">
                  <c:v>268.35940729581114</c:v>
                </c:pt>
                <c:pt idx="146">
                  <c:v>267.79552808475091</c:v>
                </c:pt>
                <c:pt idx="147">
                  <c:v>267.23255231476799</c:v>
                </c:pt>
                <c:pt idx="148">
                  <c:v>266.67049328293444</c:v>
                </c:pt>
                <c:pt idx="149">
                  <c:v>266.10936410872142</c:v>
                </c:pt>
                <c:pt idx="150">
                  <c:v>265.54917772893003</c:v>
                </c:pt>
                <c:pt idx="151">
                  <c:v>264.98994689310018</c:v>
                </c:pt>
                <c:pt idx="152">
                  <c:v>264.43168415937339</c:v>
                </c:pt>
                <c:pt idx="153">
                  <c:v>263.87440189078222</c:v>
                </c:pt>
                <c:pt idx="154">
                  <c:v>263.31811225194548</c:v>
                </c:pt>
                <c:pt idx="155">
                  <c:v>262.7628272061441</c:v>
                </c:pt>
                <c:pt idx="156">
                  <c:v>262.20855851275871</c:v>
                </c:pt>
                <c:pt idx="157">
                  <c:v>261.65531772504653</c:v>
                </c:pt>
                <c:pt idx="158">
                  <c:v>261.10311618823943</c:v>
                </c:pt>
                <c:pt idx="159">
                  <c:v>260.55196503794485</c:v>
                </c:pt>
                <c:pt idx="160">
                  <c:v>260.00187519883121</c:v>
                </c:pt>
                <c:pt idx="161">
                  <c:v>259.45285738358223</c:v>
                </c:pt>
                <c:pt idx="162">
                  <c:v>258.90492209210333</c:v>
                </c:pt>
                <c:pt idx="163">
                  <c:v>258.35807961096589</c:v>
                </c:pt>
                <c:pt idx="164">
                  <c:v>257.8123400130749</c:v>
                </c:pt>
                <c:pt idx="165">
                  <c:v>257.26771315754604</c:v>
                </c:pt>
                <c:pt idx="166">
                  <c:v>256.7242086897798</c:v>
                </c:pt>
                <c:pt idx="167">
                  <c:v>256.18183604172015</c:v>
                </c:pt>
                <c:pt idx="168">
                  <c:v>255.64060443228615</c:v>
                </c:pt>
                <c:pt idx="169">
                  <c:v>255.1005228679652</c:v>
                </c:pt>
                <c:pt idx="170">
                  <c:v>254.56160014355839</c:v>
                </c:pt>
                <c:pt idx="171">
                  <c:v>254.02384484306634</c:v>
                </c:pt>
                <c:pt idx="172">
                  <c:v>253.48726534070781</c:v>
                </c:pt>
                <c:pt idx="173">
                  <c:v>252.9518698020608</c:v>
                </c:pt>
                <c:pt idx="174">
                  <c:v>252.41766618531855</c:v>
                </c:pt>
                <c:pt idx="175">
                  <c:v>251.88466224265153</c:v>
                </c:pt>
                <c:pt idx="176">
                  <c:v>251.35286552166858</c:v>
                </c:pt>
                <c:pt idx="177">
                  <c:v>250.82228336696897</c:v>
                </c:pt>
                <c:pt idx="178">
                  <c:v>250.29292292177976</c:v>
                </c:pt>
                <c:pt idx="179">
                  <c:v>249.76479112967058</c:v>
                </c:pt>
                <c:pt idx="180">
                  <c:v>249.23789473634025</c:v>
                </c:pt>
                <c:pt idx="181">
                  <c:v>248.71224029146998</c:v>
                </c:pt>
                <c:pt idx="182">
                  <c:v>248.18783415063643</c:v>
                </c:pt>
                <c:pt idx="183">
                  <c:v>247.66468247728014</c:v>
                </c:pt>
                <c:pt idx="184">
                  <c:v>247.14279124472372</c:v>
                </c:pt>
                <c:pt idx="185">
                  <c:v>246.62216623823656</c:v>
                </c:pt>
                <c:pt idx="186">
                  <c:v>246.10281305713903</c:v>
                </c:pt>
                <c:pt idx="187">
                  <c:v>245.58473711694489</c:v>
                </c:pt>
                <c:pt idx="188">
                  <c:v>245.06794365153547</c:v>
                </c:pt>
                <c:pt idx="189">
                  <c:v>244.55243771536348</c:v>
                </c:pt>
                <c:pt idx="190">
                  <c:v>244.03822418568174</c:v>
                </c:pt>
                <c:pt idx="191">
                  <c:v>243.52530776479466</c:v>
                </c:pt>
                <c:pt idx="192">
                  <c:v>243.01369298232819</c:v>
                </c:pt>
                <c:pt idx="193">
                  <c:v>242.50338419751566</c:v>
                </c:pt>
                <c:pt idx="194">
                  <c:v>241.99438560149702</c:v>
                </c:pt>
                <c:pt idx="195">
                  <c:v>241.48670121962832</c:v>
                </c:pt>
                <c:pt idx="196">
                  <c:v>240.98033491379937</c:v>
                </c:pt>
                <c:pt idx="197">
                  <c:v>240.4752903847567</c:v>
                </c:pt>
                <c:pt idx="198">
                  <c:v>239.97157117442984</c:v>
                </c:pt>
                <c:pt idx="199">
                  <c:v>239.46918066825944</c:v>
                </c:pt>
                <c:pt idx="200">
                  <c:v>238.96812209752403</c:v>
                </c:pt>
                <c:pt idx="201">
                  <c:v>238.46839854166473</c:v>
                </c:pt>
                <c:pt idx="202">
                  <c:v>237.97001293060549</c:v>
                </c:pt>
                <c:pt idx="203">
                  <c:v>237.47296804706764</c:v>
                </c:pt>
                <c:pt idx="204">
                  <c:v>236.9772665288769</c:v>
                </c:pt>
                <c:pt idx="205">
                  <c:v>236.48291087126188</c:v>
                </c:pt>
                <c:pt idx="206">
                  <c:v>235.9899034291422</c:v>
                </c:pt>
                <c:pt idx="207">
                  <c:v>235.49824641940535</c:v>
                </c:pt>
                <c:pt idx="208">
                  <c:v>235.00794192317133</c:v>
                </c:pt>
                <c:pt idx="209">
                  <c:v>234.5189918880433</c:v>
                </c:pt>
                <c:pt idx="210">
                  <c:v>234.03139813034414</c:v>
                </c:pt>
                <c:pt idx="211">
                  <c:v>233.54516233733713</c:v>
                </c:pt>
                <c:pt idx="212">
                  <c:v>233.06028606943084</c:v>
                </c:pt>
                <c:pt idx="213">
                  <c:v>232.57677076236621</c:v>
                </c:pt>
                <c:pt idx="214">
                  <c:v>232.09461772938656</c:v>
                </c:pt>
                <c:pt idx="215">
                  <c:v>231.61382816338843</c:v>
                </c:pt>
                <c:pt idx="216">
                  <c:v>231.13440313905389</c:v>
                </c:pt>
                <c:pt idx="217">
                  <c:v>230.65634361496279</c:v>
                </c:pt>
                <c:pt idx="218">
                  <c:v>230.17965043568481</c:v>
                </c:pt>
                <c:pt idx="219">
                  <c:v>229.70432433385119</c:v>
                </c:pt>
                <c:pt idx="220">
                  <c:v>229.23036593220505</c:v>
                </c:pt>
                <c:pt idx="221">
                  <c:v>228.75777574563057</c:v>
                </c:pt>
                <c:pt idx="222">
                  <c:v>228.28655418315998</c:v>
                </c:pt>
                <c:pt idx="223">
                  <c:v>227.81670154995879</c:v>
                </c:pt>
                <c:pt idx="224">
                  <c:v>227.34821804928856</c:v>
                </c:pt>
                <c:pt idx="225">
                  <c:v>226.88110378444716</c:v>
                </c:pt>
                <c:pt idx="226">
                  <c:v>226.41535876068588</c:v>
                </c:pt>
                <c:pt idx="227">
                  <c:v>225.95098288710415</c:v>
                </c:pt>
                <c:pt idx="228">
                  <c:v>225.48797597852072</c:v>
                </c:pt>
                <c:pt idx="229">
                  <c:v>225.02633775732176</c:v>
                </c:pt>
                <c:pt idx="230">
                  <c:v>224.5660678552857</c:v>
                </c:pt>
                <c:pt idx="231">
                  <c:v>224.10716581538449</c:v>
                </c:pt>
                <c:pt idx="232">
                  <c:v>223.64963109356179</c:v>
                </c:pt>
                <c:pt idx="233">
                  <c:v>223.19346306048737</c:v>
                </c:pt>
                <c:pt idx="234">
                  <c:v>222.73866100328817</c:v>
                </c:pt>
                <c:pt idx="235">
                  <c:v>222.28522412725601</c:v>
                </c:pt>
                <c:pt idx="236">
                  <c:v>221.83315155753192</c:v>
                </c:pt>
                <c:pt idx="237">
                  <c:v>221.38244234076674</c:v>
                </c:pt>
                <c:pt idx="238">
                  <c:v>220.93309544675907</c:v>
                </c:pt>
                <c:pt idx="239">
                  <c:v>220.48510977006944</c:v>
                </c:pt>
                <c:pt idx="240">
                  <c:v>220.03848413161148</c:v>
                </c:pt>
                <c:pt idx="241">
                  <c:v>219.59321728022041</c:v>
                </c:pt>
                <c:pt idx="242">
                  <c:v>219.14930789419813</c:v>
                </c:pt>
                <c:pt idx="243">
                  <c:v>218.70675458283588</c:v>
                </c:pt>
                <c:pt idx="244">
                  <c:v>218.26555588791422</c:v>
                </c:pt>
                <c:pt idx="245">
                  <c:v>217.82571028518015</c:v>
                </c:pt>
                <c:pt idx="246">
                  <c:v>217.38721618580254</c:v>
                </c:pt>
                <c:pt idx="247">
                  <c:v>216.95007193780481</c:v>
                </c:pt>
                <c:pt idx="248">
                  <c:v>216.51427582747581</c:v>
                </c:pt>
                <c:pt idx="249">
                  <c:v>216.07982608075906</c:v>
                </c:pt>
                <c:pt idx="250">
                  <c:v>215.64672086461985</c:v>
                </c:pt>
                <c:pt idx="251">
                  <c:v>215.21495828839141</c:v>
                </c:pt>
                <c:pt idx="252">
                  <c:v>214.78453640509966</c:v>
                </c:pt>
                <c:pt idx="253">
                  <c:v>214.35545321276641</c:v>
                </c:pt>
                <c:pt idx="254">
                  <c:v>213.92770665569267</c:v>
                </c:pt>
                <c:pt idx="255">
                  <c:v>213.50129462572036</c:v>
                </c:pt>
                <c:pt idx="256">
                  <c:v>213.0762149634742</c:v>
                </c:pt>
                <c:pt idx="257">
                  <c:v>212.65246545958294</c:v>
                </c:pt>
                <c:pt idx="258">
                  <c:v>212.23004385588106</c:v>
                </c:pt>
                <c:pt idx="259">
                  <c:v>211.80894784659009</c:v>
                </c:pt>
                <c:pt idx="260">
                  <c:v>211.38917507948094</c:v>
                </c:pt>
                <c:pt idx="261">
                  <c:v>210.97072315701672</c:v>
                </c:pt>
                <c:pt idx="262">
                  <c:v>210.55358963747591</c:v>
                </c:pt>
                <c:pt idx="263">
                  <c:v>210.13777203605761</c:v>
                </c:pt>
                <c:pt idx="264">
                  <c:v>209.72326782596727</c:v>
                </c:pt>
                <c:pt idx="265">
                  <c:v>209.31007443948451</c:v>
                </c:pt>
                <c:pt idx="266">
                  <c:v>208.89818926901242</c:v>
                </c:pt>
                <c:pt idx="267">
                  <c:v>208.48760966810923</c:v>
                </c:pt>
                <c:pt idx="268">
                  <c:v>208.07833295250177</c:v>
                </c:pt>
                <c:pt idx="269">
                  <c:v>207.67035640108199</c:v>
                </c:pt>
                <c:pt idx="270">
                  <c:v>207.26367725688559</c:v>
                </c:pt>
                <c:pt idx="271">
                  <c:v>206.85829272805407</c:v>
                </c:pt>
                <c:pt idx="272">
                  <c:v>206.45419998877992</c:v>
                </c:pt>
                <c:pt idx="273">
                  <c:v>206.05139618023475</c:v>
                </c:pt>
                <c:pt idx="274">
                  <c:v>205.64987841148169</c:v>
                </c:pt>
                <c:pt idx="275">
                  <c:v>205.24964376037127</c:v>
                </c:pt>
                <c:pt idx="276">
                  <c:v>204.85068927442131</c:v>
                </c:pt>
                <c:pt idx="277">
                  <c:v>204.45301197168155</c:v>
                </c:pt>
                <c:pt idx="278">
                  <c:v>204.05660884158246</c:v>
                </c:pt>
                <c:pt idx="279">
                  <c:v>203.66147684576876</c:v>
                </c:pt>
                <c:pt idx="280">
                  <c:v>203.26761291891813</c:v>
                </c:pt>
                <c:pt idx="281">
                  <c:v>202.87501396954525</c:v>
                </c:pt>
                <c:pt idx="282">
                  <c:v>202.48367688079071</c:v>
                </c:pt>
                <c:pt idx="283">
                  <c:v>202.09359851119606</c:v>
                </c:pt>
                <c:pt idx="284">
                  <c:v>201.70477569546466</c:v>
                </c:pt>
                <c:pt idx="285">
                  <c:v>201.31720524520816</c:v>
                </c:pt>
                <c:pt idx="286">
                  <c:v>200.93088394967987</c:v>
                </c:pt>
                <c:pt idx="287">
                  <c:v>200.54580857649404</c:v>
                </c:pt>
                <c:pt idx="288">
                  <c:v>200.16197587233216</c:v>
                </c:pt>
                <c:pt idx="289">
                  <c:v>199.77938256363618</c:v>
                </c:pt>
                <c:pt idx="290">
                  <c:v>199.39802535728845</c:v>
                </c:pt>
                <c:pt idx="291">
                  <c:v>199.01790094127949</c:v>
                </c:pt>
                <c:pt idx="292">
                  <c:v>198.6390059853627</c:v>
                </c:pt>
                <c:pt idx="293">
                  <c:v>198.26133714169717</c:v>
                </c:pt>
                <c:pt idx="294">
                  <c:v>197.88489104547821</c:v>
                </c:pt>
                <c:pt idx="295">
                  <c:v>197.50966431555594</c:v>
                </c:pt>
                <c:pt idx="296">
                  <c:v>197.1356535550421</c:v>
                </c:pt>
                <c:pt idx="297">
                  <c:v>196.76285535190547</c:v>
                </c:pt>
                <c:pt idx="298">
                  <c:v>196.39126627955582</c:v>
                </c:pt>
                <c:pt idx="299">
                  <c:v>196.02088289741667</c:v>
                </c:pt>
                <c:pt idx="300">
                  <c:v>195.651701751487</c:v>
                </c:pt>
                <c:pt idx="301">
                  <c:v>195.28371937489237</c:v>
                </c:pt>
                <c:pt idx="302">
                  <c:v>194.91693228842499</c:v>
                </c:pt>
                <c:pt idx="303">
                  <c:v>194.55133700107376</c:v>
                </c:pt>
                <c:pt idx="304">
                  <c:v>194.18693001054388</c:v>
                </c:pt>
                <c:pt idx="305">
                  <c:v>193.82370780376596</c:v>
                </c:pt>
                <c:pt idx="306">
                  <c:v>193.46166685739578</c:v>
                </c:pt>
                <c:pt idx="307">
                  <c:v>193.10080363830374</c:v>
                </c:pt>
                <c:pt idx="308">
                  <c:v>192.74111460405499</c:v>
                </c:pt>
                <c:pt idx="309">
                  <c:v>192.3825962033799</c:v>
                </c:pt>
                <c:pt idx="310">
                  <c:v>192.02524487663544</c:v>
                </c:pt>
                <c:pt idx="311">
                  <c:v>191.66905705625706</c:v>
                </c:pt>
                <c:pt idx="312">
                  <c:v>191.31402916720194</c:v>
                </c:pt>
                <c:pt idx="313">
                  <c:v>190.96015762738313</c:v>
                </c:pt>
                <c:pt idx="314">
                  <c:v>190.60743884809503</c:v>
                </c:pt>
                <c:pt idx="315">
                  <c:v>190.25586923443046</c:v>
                </c:pt>
                <c:pt idx="316">
                  <c:v>189.90544518568916</c:v>
                </c:pt>
                <c:pt idx="317">
                  <c:v>189.55616309577817</c:v>
                </c:pt>
                <c:pt idx="318">
                  <c:v>189.20801935360385</c:v>
                </c:pt>
                <c:pt idx="319">
                  <c:v>188.86101034345612</c:v>
                </c:pt>
                <c:pt idx="320">
                  <c:v>188.51513244538492</c:v>
                </c:pt>
                <c:pt idx="321">
                  <c:v>188.17038203556879</c:v>
                </c:pt>
                <c:pt idx="322">
                  <c:v>187.82675548667584</c:v>
                </c:pt>
                <c:pt idx="323">
                  <c:v>187.4842491682173</c:v>
                </c:pt>
                <c:pt idx="324">
                  <c:v>187.14285944689414</c:v>
                </c:pt>
                <c:pt idx="325">
                  <c:v>186.80258268693572</c:v>
                </c:pt>
                <c:pt idx="326">
                  <c:v>186.46341525043218</c:v>
                </c:pt>
                <c:pt idx="327">
                  <c:v>186.12535349765935</c:v>
                </c:pt>
                <c:pt idx="328">
                  <c:v>185.78839378739701</c:v>
                </c:pt>
                <c:pt idx="329">
                  <c:v>185.45253247724051</c:v>
                </c:pt>
                <c:pt idx="330">
                  <c:v>185.11776592390578</c:v>
                </c:pt>
                <c:pt idx="331">
                  <c:v>184.78409048352773</c:v>
                </c:pt>
                <c:pt idx="332">
                  <c:v>184.45150251195255</c:v>
                </c:pt>
                <c:pt idx="333">
                  <c:v>184.11999836502338</c:v>
                </c:pt>
                <c:pt idx="334">
                  <c:v>183.78957439886042</c:v>
                </c:pt>
                <c:pt idx="335">
                  <c:v>183.46022697013441</c:v>
                </c:pt>
                <c:pt idx="336">
                  <c:v>183.13195243633464</c:v>
                </c:pt>
                <c:pt idx="337">
                  <c:v>182.80474715603086</c:v>
                </c:pt>
                <c:pt idx="338">
                  <c:v>182.47860748912964</c:v>
                </c:pt>
                <c:pt idx="339">
                  <c:v>182.15352979712506</c:v>
                </c:pt>
                <c:pt idx="340">
                  <c:v>181.82951044334402</c:v>
                </c:pt>
                <c:pt idx="341">
                  <c:v>181.50654579318584</c:v>
                </c:pt>
                <c:pt idx="342">
                  <c:v>181.18463221435695</c:v>
                </c:pt>
                <c:pt idx="343">
                  <c:v>180.86376607710005</c:v>
                </c:pt>
                <c:pt idx="344">
                  <c:v>180.54394375441811</c:v>
                </c:pt>
                <c:pt idx="345">
                  <c:v>180.22516162229377</c:v>
                </c:pt>
                <c:pt idx="346">
                  <c:v>179.90741605990334</c:v>
                </c:pt>
                <c:pt idx="347">
                  <c:v>179.59070344982607</c:v>
                </c:pt>
                <c:pt idx="348">
                  <c:v>179.27502017824887</c:v>
                </c:pt>
                <c:pt idx="349">
                  <c:v>178.96036263516601</c:v>
                </c:pt>
                <c:pt idx="350">
                  <c:v>178.64672721457458</c:v>
                </c:pt>
                <c:pt idx="351">
                  <c:v>178.33411031466508</c:v>
                </c:pt>
                <c:pt idx="352">
                  <c:v>178.02250833800787</c:v>
                </c:pt>
                <c:pt idx="353">
                  <c:v>177.71191769173521</c:v>
                </c:pt>
                <c:pt idx="354">
                  <c:v>177.40233478771881</c:v>
                </c:pt>
                <c:pt idx="355">
                  <c:v>177.09375604274365</c:v>
                </c:pt>
                <c:pt idx="356">
                  <c:v>176.78617787867708</c:v>
                </c:pt>
                <c:pt idx="357">
                  <c:v>176.47959672263448</c:v>
                </c:pt>
                <c:pt idx="358">
                  <c:v>176.17400900714057</c:v>
                </c:pt>
                <c:pt idx="359">
                  <c:v>175.86941117028681</c:v>
                </c:pt>
                <c:pt idx="360">
                  <c:v>175.5657996558854</c:v>
                </c:pt>
                <c:pt idx="361">
                  <c:v>175.26317091361895</c:v>
                </c:pt>
                <c:pt idx="362">
                  <c:v>174.96152139918692</c:v>
                </c:pt>
                <c:pt idx="363">
                  <c:v>174.66084757444824</c:v>
                </c:pt>
                <c:pt idx="364">
                  <c:v>174.36114590756043</c:v>
                </c:pt>
                <c:pt idx="365">
                  <c:v>174.06241287311519</c:v>
                </c:pt>
                <c:pt idx="366">
                  <c:v>173.7646449522706</c:v>
                </c:pt>
                <c:pt idx="367">
                  <c:v>173.46783863288016</c:v>
                </c:pt>
                <c:pt idx="368">
                  <c:v>173.17199040961808</c:v>
                </c:pt>
                <c:pt idx="369">
                  <c:v>172.87709678410184</c:v>
                </c:pt>
                <c:pt idx="370">
                  <c:v>172.58315426501127</c:v>
                </c:pt>
                <c:pt idx="371">
                  <c:v>172.2901593682046</c:v>
                </c:pt>
                <c:pt idx="372">
                  <c:v>171.99810861683136</c:v>
                </c:pt>
                <c:pt idx="373">
                  <c:v>171.70699854144274</c:v>
                </c:pt>
                <c:pt idx="374">
                  <c:v>171.41682568009816</c:v>
                </c:pt>
                <c:pt idx="375">
                  <c:v>171.12758657846982</c:v>
                </c:pt>
                <c:pt idx="376">
                  <c:v>170.83927778994391</c:v>
                </c:pt>
                <c:pt idx="377">
                  <c:v>170.5518958757192</c:v>
                </c:pt>
                <c:pt idx="378">
                  <c:v>170.26543740490271</c:v>
                </c:pt>
                <c:pt idx="379">
                  <c:v>169.97989895460333</c:v>
                </c:pt>
                <c:pt idx="380">
                  <c:v>169.69527711002178</c:v>
                </c:pt>
                <c:pt idx="381">
                  <c:v>169.41156846453899</c:v>
                </c:pt>
                <c:pt idx="382">
                  <c:v>169.12876961980137</c:v>
                </c:pt>
                <c:pt idx="383">
                  <c:v>168.84687718580383</c:v>
                </c:pt>
                <c:pt idx="384">
                  <c:v>168.56588778097037</c:v>
                </c:pt>
                <c:pt idx="385">
                  <c:v>168.28579803223187</c:v>
                </c:pt>
                <c:pt idx="386">
                  <c:v>168.00660457510244</c:v>
                </c:pt>
                <c:pt idx="387">
                  <c:v>167.72830405375254</c:v>
                </c:pt>
                <c:pt idx="388">
                  <c:v>167.45089312108036</c:v>
                </c:pt>
                <c:pt idx="389">
                  <c:v>167.17436843878076</c:v>
                </c:pt>
                <c:pt idx="390">
                  <c:v>166.8987266774123</c:v>
                </c:pt>
                <c:pt idx="391">
                  <c:v>166.62396451646202</c:v>
                </c:pt>
                <c:pt idx="392">
                  <c:v>166.35007864440786</c:v>
                </c:pt>
                <c:pt idx="393">
                  <c:v>166.07706575877947</c:v>
                </c:pt>
                <c:pt idx="394">
                  <c:v>165.80492256621687</c:v>
                </c:pt>
                <c:pt idx="395">
                  <c:v>165.53364578252692</c:v>
                </c:pt>
                <c:pt idx="396">
                  <c:v>165.26323213273827</c:v>
                </c:pt>
                <c:pt idx="397">
                  <c:v>164.99367835115402</c:v>
                </c:pt>
                <c:pt idx="398">
                  <c:v>164.72498118140268</c:v>
                </c:pt>
                <c:pt idx="399">
                  <c:v>164.45713737648751</c:v>
                </c:pt>
                <c:pt idx="400">
                  <c:v>164.19014369883365</c:v>
                </c:pt>
                <c:pt idx="401">
                  <c:v>163.92399692033399</c:v>
                </c:pt>
                <c:pt idx="402">
                  <c:v>163.65869382239288</c:v>
                </c:pt>
                <c:pt idx="403">
                  <c:v>163.39423119596853</c:v>
                </c:pt>
                <c:pt idx="404">
                  <c:v>163.13060584161335</c:v>
                </c:pt>
                <c:pt idx="405">
                  <c:v>162.8678145695132</c:v>
                </c:pt>
                <c:pt idx="406">
                  <c:v>162.60585419952449</c:v>
                </c:pt>
                <c:pt idx="407">
                  <c:v>162.34472156121038</c:v>
                </c:pt>
                <c:pt idx="408">
                  <c:v>162.08441349387456</c:v>
                </c:pt>
                <c:pt idx="409">
                  <c:v>161.82492684659456</c:v>
                </c:pt>
                <c:pt idx="410">
                  <c:v>161.56625847825285</c:v>
                </c:pt>
                <c:pt idx="411">
                  <c:v>161.30840525756668</c:v>
                </c:pt>
                <c:pt idx="412">
                  <c:v>161.05136406311684</c:v>
                </c:pt>
                <c:pt idx="413">
                  <c:v>160.7951317833745</c:v>
                </c:pt>
                <c:pt idx="414">
                  <c:v>160.53970531672724</c:v>
                </c:pt>
                <c:pt idx="415">
                  <c:v>160.28508157150338</c:v>
                </c:pt>
                <c:pt idx="416">
                  <c:v>160.03125746599514</c:v>
                </c:pt>
                <c:pt idx="417">
                  <c:v>159.77822992848056</c:v>
                </c:pt>
                <c:pt idx="418">
                  <c:v>159.52599589724414</c:v>
                </c:pt>
                <c:pt idx="419">
                  <c:v>159.27455232059623</c:v>
                </c:pt>
                <c:pt idx="420">
                  <c:v>159.02389615689123</c:v>
                </c:pt>
                <c:pt idx="421">
                  <c:v>158.77402437454484</c:v>
                </c:pt>
                <c:pt idx="422">
                  <c:v>158.52493395204971</c:v>
                </c:pt>
                <c:pt idx="423">
                  <c:v>158.27662187799038</c:v>
                </c:pt>
                <c:pt idx="424">
                  <c:v>158.02908515105693</c:v>
                </c:pt>
                <c:pt idx="425">
                  <c:v>157.78232078005755</c:v>
                </c:pt>
                <c:pt idx="426">
                  <c:v>157.53632578393021</c:v>
                </c:pt>
                <c:pt idx="427">
                  <c:v>157.29109719175295</c:v>
                </c:pt>
                <c:pt idx="428">
                  <c:v>157.04663204275366</c:v>
                </c:pt>
                <c:pt idx="429">
                  <c:v>156.80292738631834</c:v>
                </c:pt>
                <c:pt idx="430">
                  <c:v>156.55998028199875</c:v>
                </c:pt>
                <c:pt idx="431">
                  <c:v>156.31778779951904</c:v>
                </c:pt>
                <c:pt idx="432">
                  <c:v>156.07634701878135</c:v>
                </c:pt>
                <c:pt idx="433">
                  <c:v>155.83565502987054</c:v>
                </c:pt>
                <c:pt idx="434">
                  <c:v>155.59570893305792</c:v>
                </c:pt>
                <c:pt idx="435">
                  <c:v>155.35650583880454</c:v>
                </c:pt>
                <c:pt idx="436">
                  <c:v>155.11804286776302</c:v>
                </c:pt>
                <c:pt idx="437">
                  <c:v>154.88031715077904</c:v>
                </c:pt>
                <c:pt idx="438">
                  <c:v>154.64332582889145</c:v>
                </c:pt>
                <c:pt idx="439">
                  <c:v>154.40706605333239</c:v>
                </c:pt>
                <c:pt idx="440">
                  <c:v>154.17153498552585</c:v>
                </c:pt>
                <c:pt idx="441">
                  <c:v>153.93672979708586</c:v>
                </c:pt>
                <c:pt idx="442">
                  <c:v>153.7026476698139</c:v>
                </c:pt>
                <c:pt idx="443">
                  <c:v>153.46928579569533</c:v>
                </c:pt>
                <c:pt idx="444">
                  <c:v>153.23664137689548</c:v>
                </c:pt>
                <c:pt idx="445">
                  <c:v>153.00471162575488</c:v>
                </c:pt>
                <c:pt idx="446">
                  <c:v>152.77349376478341</c:v>
                </c:pt>
                <c:pt idx="447">
                  <c:v>152.54298502665463</c:v>
                </c:pt>
                <c:pt idx="448">
                  <c:v>152.31318265419853</c:v>
                </c:pt>
                <c:pt idx="449">
                  <c:v>152.08408390039426</c:v>
                </c:pt>
                <c:pt idx="450">
                  <c:v>151.85568602836207</c:v>
                </c:pt>
                <c:pt idx="451">
                  <c:v>151.62798631135433</c:v>
                </c:pt>
                <c:pt idx="452">
                  <c:v>151.40098203274658</c:v>
                </c:pt>
                <c:pt idx="453">
                  <c:v>151.17467048602728</c:v>
                </c:pt>
                <c:pt idx="454">
                  <c:v>150.9490489747875</c:v>
                </c:pt>
                <c:pt idx="455">
                  <c:v>150.7241148127099</c:v>
                </c:pt>
                <c:pt idx="456">
                  <c:v>150.49986532355703</c:v>
                </c:pt>
                <c:pt idx="457">
                  <c:v>150.27629784115922</c:v>
                </c:pt>
                <c:pt idx="458">
                  <c:v>150.05340970940199</c:v>
                </c:pt>
                <c:pt idx="459">
                  <c:v>149.8311982822128</c:v>
                </c:pt>
                <c:pt idx="460">
                  <c:v>149.60966092354732</c:v>
                </c:pt>
                <c:pt idx="461">
                  <c:v>149.38879500737551</c:v>
                </c:pt>
                <c:pt idx="462">
                  <c:v>149.16859791766674</c:v>
                </c:pt>
                <c:pt idx="463">
                  <c:v>148.94906704837476</c:v>
                </c:pt>
                <c:pt idx="464">
                  <c:v>148.73019980342224</c:v>
                </c:pt>
                <c:pt idx="465">
                  <c:v>148.51199359668456</c:v>
                </c:pt>
                <c:pt idx="466">
                  <c:v>148.29444585197356</c:v>
                </c:pt>
                <c:pt idx="467">
                  <c:v>148.07755400302062</c:v>
                </c:pt>
                <c:pt idx="468">
                  <c:v>147.86131549345939</c:v>
                </c:pt>
                <c:pt idx="469">
                  <c:v>147.64572777680806</c:v>
                </c:pt>
                <c:pt idx="470">
                  <c:v>147.43078831645141</c:v>
                </c:pt>
                <c:pt idx="471">
                  <c:v>147.21649458562217</c:v>
                </c:pt>
                <c:pt idx="472">
                  <c:v>147.00284406738245</c:v>
                </c:pt>
                <c:pt idx="473">
                  <c:v>146.78983425460433</c:v>
                </c:pt>
                <c:pt idx="474">
                  <c:v>146.57746264995043</c:v>
                </c:pt>
                <c:pt idx="475">
                  <c:v>146.36572676585399</c:v>
                </c:pt>
                <c:pt idx="476">
                  <c:v>146.15462412449861</c:v>
                </c:pt>
                <c:pt idx="477">
                  <c:v>145.94415225779778</c:v>
                </c:pt>
                <c:pt idx="478">
                  <c:v>145.73430870737394</c:v>
                </c:pt>
                <c:pt idx="479">
                  <c:v>145.52509102453732</c:v>
                </c:pt>
                <c:pt idx="480">
                  <c:v>145.31649677026442</c:v>
                </c:pt>
                <c:pt idx="481">
                  <c:v>145.10852351517624</c:v>
                </c:pt>
                <c:pt idx="482">
                  <c:v>144.90116883951623</c:v>
                </c:pt>
                <c:pt idx="483">
                  <c:v>144.69443033312791</c:v>
                </c:pt>
                <c:pt idx="484">
                  <c:v>144.48830559543228</c:v>
                </c:pt>
                <c:pt idx="485">
                  <c:v>144.28279223540486</c:v>
                </c:pt>
                <c:pt idx="486">
                  <c:v>144.07788787155263</c:v>
                </c:pt>
                <c:pt idx="487">
                  <c:v>143.87359013189064</c:v>
                </c:pt>
                <c:pt idx="488">
                  <c:v>143.66989665391824</c:v>
                </c:pt>
                <c:pt idx="489">
                  <c:v>143.46680508459539</c:v>
                </c:pt>
                <c:pt idx="490">
                  <c:v>143.26431308031843</c:v>
                </c:pt>
                <c:pt idx="491">
                  <c:v>143.06241830689578</c:v>
                </c:pt>
                <c:pt idx="492">
                  <c:v>142.86111843952341</c:v>
                </c:pt>
                <c:pt idx="493">
                  <c:v>142.66041116276017</c:v>
                </c:pt>
                <c:pt idx="494">
                  <c:v>142.46029417050264</c:v>
                </c:pt>
                <c:pt idx="495">
                  <c:v>142.26076516596021</c:v>
                </c:pt>
                <c:pt idx="496">
                  <c:v>142.06182186162954</c:v>
                </c:pt>
                <c:pt idx="497">
                  <c:v>141.8634619792692</c:v>
                </c:pt>
                <c:pt idx="498">
                  <c:v>141.66568324987389</c:v>
                </c:pt>
                <c:pt idx="499">
                  <c:v>141.46848341364856</c:v>
                </c:pt>
                <c:pt idx="500">
                  <c:v>141.2718602199823</c:v>
                </c:pt>
              </c:numCache>
            </c:numRef>
          </c:yVal>
          <c:smooth val="0"/>
          <c:extLst>
            <c:ext xmlns:c16="http://schemas.microsoft.com/office/drawing/2014/chart" uri="{C3380CC4-5D6E-409C-BE32-E72D297353CC}">
              <c16:uniqueId val="{00000002-DA76-9C4E-BF56-2B5A9E8C5BD1}"/>
            </c:ext>
          </c:extLst>
        </c:ser>
        <c:ser>
          <c:idx val="3"/>
          <c:order val="3"/>
          <c:tx>
            <c:strRef>
              <c:f>results!$H$4</c:f>
              <c:strCache>
                <c:ptCount val="1"/>
                <c:pt idx="0">
                  <c:v>Temp. change - Effect by that year expressed as CO2 effect by that year</c:v>
                </c:pt>
              </c:strCache>
            </c:strRef>
          </c:tx>
          <c:spPr>
            <a:ln w="19050" cap="rnd">
              <a:solidFill>
                <a:schemeClr val="accent2"/>
              </a:solidFill>
              <a:prstDash val="sysDash"/>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results!$H$5:$H$505</c:f>
              <c:numCache>
                <c:formatCode>_-* #,##0_-;\-* #,##0_-;_-* "-"??_-;_-@_-</c:formatCode>
                <c:ptCount val="501"/>
                <c:pt idx="0">
                  <c:v>0</c:v>
                </c:pt>
                <c:pt idx="1">
                  <c:v>331.06837308540923</c:v>
                </c:pt>
                <c:pt idx="2">
                  <c:v>336.09049481275196</c:v>
                </c:pt>
                <c:pt idx="3">
                  <c:v>340.44361549012058</c:v>
                </c:pt>
                <c:pt idx="4">
                  <c:v>344.1513593886998</c:v>
                </c:pt>
                <c:pt idx="5">
                  <c:v>347.24335950383551</c:v>
                </c:pt>
                <c:pt idx="6">
                  <c:v>349.75395293080254</c:v>
                </c:pt>
                <c:pt idx="7">
                  <c:v>351.72092752559075</c:v>
                </c:pt>
                <c:pt idx="8">
                  <c:v>353.18435931496339</c:v>
                </c:pt>
                <c:pt idx="9">
                  <c:v>354.18556784788689</c:v>
                </c:pt>
                <c:pt idx="10">
                  <c:v>354.76620548046867</c:v>
                </c:pt>
                <c:pt idx="11">
                  <c:v>354.96748702883048</c:v>
                </c:pt>
                <c:pt idx="12">
                  <c:v>354.82955857612831</c:v>
                </c:pt>
                <c:pt idx="13">
                  <c:v>354.39099850898987</c:v>
                </c:pt>
                <c:pt idx="14">
                  <c:v>353.68843994434582</c:v>
                </c:pt>
                <c:pt idx="15">
                  <c:v>352.75630134755625</c:v>
                </c:pt>
                <c:pt idx="16">
                  <c:v>351.62661104785661</c:v>
                </c:pt>
                <c:pt idx="17">
                  <c:v>350.32891123300249</c:v>
                </c:pt>
                <c:pt idx="18">
                  <c:v>348.89022757891587</c:v>
                </c:pt>
                <c:pt idx="19">
                  <c:v>347.33509170675455</c:v>
                </c:pt>
                <c:pt idx="20">
                  <c:v>345.68560496740537</c:v>
                </c:pt>
                <c:pt idx="21">
                  <c:v>343.96153348387708</c:v>
                </c:pt>
                <c:pt idx="22">
                  <c:v>342.18042582721779</c:v>
                </c:pt>
                <c:pt idx="23">
                  <c:v>340.35774608712154</c:v>
                </c:pt>
                <c:pt idx="24">
                  <c:v>338.50701637744345</c:v>
                </c:pt>
                <c:pt idx="25">
                  <c:v>336.63996396364354</c:v>
                </c:pt>
                <c:pt idx="26">
                  <c:v>334.76666920338113</c:v>
                </c:pt>
                <c:pt idx="27">
                  <c:v>332.89571135350303</c:v>
                </c:pt>
                <c:pt idx="28">
                  <c:v>331.0343100238951</c:v>
                </c:pt>
                <c:pt idx="29">
                  <c:v>329.18846066263978</c:v>
                </c:pt>
                <c:pt idx="30">
                  <c:v>327.36306295119027</c:v>
                </c:pt>
                <c:pt idx="31">
                  <c:v>325.56204138701349</c:v>
                </c:pt>
                <c:pt idx="32">
                  <c:v>323.78845764814923</c:v>
                </c:pt>
                <c:pt idx="33">
                  <c:v>322.04461458223125</c:v>
                </c:pt>
                <c:pt idx="34">
                  <c:v>320.33215185328646</c:v>
                </c:pt>
                <c:pt idx="35">
                  <c:v>318.65213342326359</c:v>
                </c:pt>
                <c:pt idx="36">
                  <c:v>317.0051271505252</c:v>
                </c:pt>
                <c:pt idx="37">
                  <c:v>315.39127686194507</c:v>
                </c:pt>
                <c:pt idx="38">
                  <c:v>313.81036730504684</c:v>
                </c:pt>
                <c:pt idx="39">
                  <c:v>312.26188241701004</c:v>
                </c:pt>
                <c:pt idx="40">
                  <c:v>310.74505736263183</c:v>
                </c:pt>
                <c:pt idx="41">
                  <c:v>309.2589247969517</c:v>
                </c:pt>
                <c:pt idx="42">
                  <c:v>307.80235580306294</c:v>
                </c:pt>
                <c:pt idx="43">
                  <c:v>306.37409594389658</c:v>
                </c:pt>
                <c:pt idx="44">
                  <c:v>304.97279685031475</c:v>
                </c:pt>
                <c:pt idx="45">
                  <c:v>303.59704374810815</c:v>
                </c:pt>
                <c:pt idx="46">
                  <c:v>302.24537930460207</c:v>
                </c:pt>
                <c:pt idx="47">
                  <c:v>300.91632415242657</c:v>
                </c:pt>
                <c:pt idx="48">
                  <c:v>299.60839442428249</c:v>
                </c:pt>
                <c:pt idx="49">
                  <c:v>298.32011660876378</c:v>
                </c:pt>
                <c:pt idx="50">
                  <c:v>297.05004001388107</c:v>
                </c:pt>
                <c:pt idx="51">
                  <c:v>295.79674710216563</c:v>
                </c:pt>
                <c:pt idx="52">
                  <c:v>294.55886193932264</c:v>
                </c:pt>
                <c:pt idx="53">
                  <c:v>293.33505697751951</c:v>
                </c:pt>
                <c:pt idx="54">
                  <c:v>292.12405837460551</c:v>
                </c:pt>
                <c:pt idx="55">
                  <c:v>290.92465003195059</c:v>
                </c:pt>
                <c:pt idx="56">
                  <c:v>289.73567651617361</c:v>
                </c:pt>
                <c:pt idx="57">
                  <c:v>288.55604501380321</c:v>
                </c:pt>
                <c:pt idx="58">
                  <c:v>287.38472645287868</c:v>
                </c:pt>
                <c:pt idx="59">
                  <c:v>286.22075591159904</c:v>
                </c:pt>
                <c:pt idx="60">
                  <c:v>285.06323242134658</c:v>
                </c:pt>
                <c:pt idx="61">
                  <c:v>283.91131825968364</c:v>
                </c:pt>
                <c:pt idx="62">
                  <c:v>282.7642378182004</c:v>
                </c:pt>
                <c:pt idx="63">
                  <c:v>281.62127612032083</c:v>
                </c:pt>
                <c:pt idx="64">
                  <c:v>280.48177705529474</c:v>
                </c:pt>
                <c:pt idx="65">
                  <c:v>279.34514138655436</c:v>
                </c:pt>
                <c:pt idx="66">
                  <c:v>278.21082458534408</c:v>
                </c:pt>
                <c:pt idx="67">
                  <c:v>277.07833453397353</c:v>
                </c:pt>
                <c:pt idx="68">
                  <c:v>275.94722913715611</c:v>
                </c:pt>
                <c:pt idx="69">
                  <c:v>274.81711387460905</c:v>
                </c:pt>
                <c:pt idx="70">
                  <c:v>273.68763932337083</c:v>
                </c:pt>
                <c:pt idx="71">
                  <c:v>272.55849867408205</c:v>
                </c:pt>
                <c:pt idx="72">
                  <c:v>271.42942526172959</c:v>
                </c:pt>
                <c:pt idx="73">
                  <c:v>270.30019012803797</c:v>
                </c:pt>
                <c:pt idx="74">
                  <c:v>269.17059962975782</c:v>
                </c:pt>
                <c:pt idx="75">
                  <c:v>268.0404931045166</c:v>
                </c:pt>
                <c:pt idx="76">
                  <c:v>266.90974060362839</c:v>
                </c:pt>
                <c:pt idx="77">
                  <c:v>265.7782406992755</c:v>
                </c:pt>
                <c:pt idx="78">
                  <c:v>264.64591837174038</c:v>
                </c:pt>
                <c:pt idx="79">
                  <c:v>263.51272298087105</c:v>
                </c:pt>
                <c:pt idx="80">
                  <c:v>262.37862632465908</c:v>
                </c:pt>
                <c:pt idx="81">
                  <c:v>261.24362078670089</c:v>
                </c:pt>
                <c:pt idx="82">
                  <c:v>260.10771757335414</c:v>
                </c:pt>
                <c:pt idx="83">
                  <c:v>258.97094504059964</c:v>
                </c:pt>
                <c:pt idx="84">
                  <c:v>257.83334710993182</c:v>
                </c:pt>
                <c:pt idx="85">
                  <c:v>256.69498177203621</c:v>
                </c:pt>
                <c:pt idx="86">
                  <c:v>255.55591967654325</c:v>
                </c:pt>
                <c:pt idx="87">
                  <c:v>254.41624280576329</c:v>
                </c:pt>
                <c:pt idx="88">
                  <c:v>253.27604323000457</c:v>
                </c:pt>
                <c:pt idx="89">
                  <c:v>252.13542194183432</c:v>
                </c:pt>
                <c:pt idx="90">
                  <c:v>250.99448776646184</c:v>
                </c:pt>
                <c:pt idx="91">
                  <c:v>249.85335634529108</c:v>
                </c:pt>
                <c:pt idx="92">
                  <c:v>248.71214918959976</c:v>
                </c:pt>
                <c:pt idx="93">
                  <c:v>247.57099280125061</c:v>
                </c:pt>
                <c:pt idx="94">
                  <c:v>246.4300178573198</c:v>
                </c:pt>
                <c:pt idx="95">
                  <c:v>245.28935845553124</c:v>
                </c:pt>
                <c:pt idx="96">
                  <c:v>244.149151417415</c:v>
                </c:pt>
                <c:pt idx="97">
                  <c:v>243.00953564615301</c:v>
                </c:pt>
                <c:pt idx="98">
                  <c:v>241.87065153613807</c:v>
                </c:pt>
                <c:pt idx="99">
                  <c:v>240.73264043134245</c:v>
                </c:pt>
                <c:pt idx="100">
                  <c:v>239.59564412968098</c:v>
                </c:pt>
                <c:pt idx="101">
                  <c:v>238.45980443063908</c:v>
                </c:pt>
                <c:pt idx="102">
                  <c:v>237.32526272353726</c:v>
                </c:pt>
                <c:pt idx="103">
                  <c:v>236.19215961390239</c:v>
                </c:pt>
                <c:pt idx="104">
                  <c:v>235.0606345855185</c:v>
                </c:pt>
                <c:pt idx="105">
                  <c:v>233.93082569583964</c:v>
                </c:pt>
                <c:pt idx="106">
                  <c:v>232.80286930254587</c:v>
                </c:pt>
                <c:pt idx="107">
                  <c:v>231.67689981913568</c:v>
                </c:pt>
                <c:pt idx="108">
                  <c:v>230.55304949754688</c:v>
                </c:pt>
                <c:pt idx="109">
                  <c:v>229.4314482359037</c:v>
                </c:pt>
                <c:pt idx="110">
                  <c:v>228.3122234095876</c:v>
                </c:pt>
                <c:pt idx="111">
                  <c:v>227.19549972392437</c:v>
                </c:pt>
                <c:pt idx="112">
                  <c:v>226.08139908687963</c:v>
                </c:pt>
                <c:pt idx="113">
                  <c:v>224.97004050024336</c:v>
                </c:pt>
                <c:pt idx="114">
                  <c:v>223.86153996787252</c:v>
                </c:pt>
                <c:pt idx="115">
                  <c:v>222.75601041964859</c:v>
                </c:pt>
                <c:pt idx="116">
                  <c:v>221.65356164988557</c:v>
                </c:pt>
                <c:pt idx="117">
                  <c:v>220.55430026900464</c:v>
                </c:pt>
                <c:pt idx="118">
                  <c:v>219.45832966736404</c:v>
                </c:pt>
                <c:pt idx="119">
                  <c:v>218.36574999020687</c:v>
                </c:pt>
                <c:pt idx="120">
                  <c:v>217.27665812275259</c:v>
                </c:pt>
                <c:pt idx="121">
                  <c:v>216.1911476845286</c:v>
                </c:pt>
                <c:pt idx="122">
                  <c:v>215.10930903209231</c:v>
                </c:pt>
                <c:pt idx="123">
                  <c:v>214.03122926935822</c:v>
                </c:pt>
                <c:pt idx="124">
                  <c:v>212.95699226479351</c:v>
                </c:pt>
                <c:pt idx="125">
                  <c:v>211.88667867480217</c:v>
                </c:pt>
                <c:pt idx="126">
                  <c:v>210.82036597266213</c:v>
                </c:pt>
                <c:pt idx="127">
                  <c:v>209.75812848242805</c:v>
                </c:pt>
                <c:pt idx="128">
                  <c:v>208.70003741725526</c:v>
                </c:pt>
                <c:pt idx="129">
                  <c:v>207.64616092163973</c:v>
                </c:pt>
                <c:pt idx="130">
                  <c:v>206.59656411710822</c:v>
                </c:pt>
                <c:pt idx="131">
                  <c:v>205.55130915092704</c:v>
                </c:pt>
                <c:pt idx="132">
                  <c:v>204.51045524743336</c:v>
                </c:pt>
                <c:pt idx="133">
                  <c:v>203.47405876162159</c:v>
                </c:pt>
                <c:pt idx="134">
                  <c:v>202.442173234649</c:v>
                </c:pt>
                <c:pt idx="135">
                  <c:v>201.41484945095038</c:v>
                </c:pt>
                <c:pt idx="136">
                  <c:v>200.39213549667866</c:v>
                </c:pt>
                <c:pt idx="137">
                  <c:v>199.37407681921056</c:v>
                </c:pt>
                <c:pt idx="138">
                  <c:v>198.36071628747959</c:v>
                </c:pt>
                <c:pt idx="139">
                  <c:v>197.35209425291936</c:v>
                </c:pt>
                <c:pt idx="140">
                  <c:v>196.34824861081933</c:v>
                </c:pt>
                <c:pt idx="141">
                  <c:v>195.34921486191212</c:v>
                </c:pt>
                <c:pt idx="142">
                  <c:v>194.35502617402994</c:v>
                </c:pt>
                <c:pt idx="143">
                  <c:v>193.36571344368156</c:v>
                </c:pt>
                <c:pt idx="144">
                  <c:v>192.3813053574161</c:v>
                </c:pt>
                <c:pt idx="145">
                  <c:v>191.40182845285321</c:v>
                </c:pt>
                <c:pt idx="146">
                  <c:v>190.42730717927216</c:v>
                </c:pt>
                <c:pt idx="147">
                  <c:v>189.45776395766177</c:v>
                </c:pt>
                <c:pt idx="148">
                  <c:v>188.49321924014586</c:v>
                </c:pt>
                <c:pt idx="149">
                  <c:v>187.53369156870806</c:v>
                </c:pt>
                <c:pt idx="150">
                  <c:v>186.57919763314663</c:v>
                </c:pt>
                <c:pt idx="151">
                  <c:v>185.62975232820216</c:v>
                </c:pt>
                <c:pt idx="152">
                  <c:v>184.68536880980409</c:v>
                </c:pt>
                <c:pt idx="153">
                  <c:v>183.74605855039363</c:v>
                </c:pt>
                <c:pt idx="154">
                  <c:v>182.8118313932822</c:v>
                </c:pt>
                <c:pt idx="155">
                  <c:v>181.88269560601532</c:v>
                </c:pt>
                <c:pt idx="156">
                  <c:v>180.95865793271304</c:v>
                </c:pt>
                <c:pt idx="157">
                  <c:v>180.03972364536554</c:v>
                </c:pt>
                <c:pt idx="158">
                  <c:v>179.12589659406612</c:v>
                </c:pt>
                <c:pt idx="159">
                  <c:v>178.21717925616832</c:v>
                </c:pt>
                <c:pt idx="160">
                  <c:v>177.31357278435681</c:v>
                </c:pt>
                <c:pt idx="161">
                  <c:v>176.41507705362588</c:v>
                </c:pt>
                <c:pt idx="162">
                  <c:v>175.52169070716286</c:v>
                </c:pt>
                <c:pt idx="163">
                  <c:v>174.63341120113478</c:v>
                </c:pt>
                <c:pt idx="164">
                  <c:v>173.75023484838161</c:v>
                </c:pt>
                <c:pt idx="165">
                  <c:v>172.87215686101919</c:v>
                </c:pt>
                <c:pt idx="166">
                  <c:v>171.99917139195924</c:v>
                </c:pt>
                <c:pt idx="167">
                  <c:v>171.13127157535411</c:v>
                </c:pt>
                <c:pt idx="168">
                  <c:v>170.268449565976</c:v>
                </c:pt>
                <c:pt idx="169">
                  <c:v>169.41069657754235</c:v>
                </c:pt>
                <c:pt idx="170">
                  <c:v>168.55800291999986</c:v>
                </c:pt>
                <c:pt idx="171">
                  <c:v>167.71035803578073</c:v>
                </c:pt>
                <c:pt idx="172">
                  <c:v>166.86775053504553</c:v>
                </c:pt>
                <c:pt idx="173">
                  <c:v>166.03016822992939</c:v>
                </c:pt>
                <c:pt idx="174">
                  <c:v>165.19759816780646</c:v>
                </c:pt>
                <c:pt idx="175">
                  <c:v>164.37002666359047</c:v>
                </c:pt>
                <c:pt idx="176">
                  <c:v>163.54743933108858</c:v>
                </c:pt>
                <c:pt idx="177">
                  <c:v>162.72982111342671</c:v>
                </c:pt>
                <c:pt idx="178">
                  <c:v>161.91715631256389</c:v>
                </c:pt>
                <c:pt idx="179">
                  <c:v>161.10942861791548</c:v>
                </c:pt>
                <c:pt idx="180">
                  <c:v>160.30662113410276</c:v>
                </c:pt>
                <c:pt idx="181">
                  <c:v>159.5087164078486</c:v>
                </c:pt>
                <c:pt idx="182">
                  <c:v>158.71569645403787</c:v>
                </c:pt>
                <c:pt idx="183">
                  <c:v>157.92754278096214</c:v>
                </c:pt>
                <c:pt idx="184">
                  <c:v>157.14423641476691</c:v>
                </c:pt>
                <c:pt idx="185">
                  <c:v>156.36575792312132</c:v>
                </c:pt>
                <c:pt idx="186">
                  <c:v>155.59208743812849</c:v>
                </c:pt>
                <c:pt idx="187">
                  <c:v>154.8232046784957</c:v>
                </c:pt>
                <c:pt idx="188">
                  <c:v>154.05908897098303</c:v>
                </c:pt>
                <c:pt idx="189">
                  <c:v>153.29971927114889</c:v>
                </c:pt>
                <c:pt idx="190">
                  <c:v>152.54507418341055</c:v>
                </c:pt>
                <c:pt idx="191">
                  <c:v>151.7951319804379</c:v>
                </c:pt>
                <c:pt idx="192">
                  <c:v>151.04987062189829</c:v>
                </c:pt>
                <c:pt idx="193">
                  <c:v>150.30926777256985</c:v>
                </c:pt>
                <c:pt idx="194">
                  <c:v>149.57330081984043</c:v>
                </c:pt>
                <c:pt idx="195">
                  <c:v>148.84194689060959</c:v>
                </c:pt>
                <c:pt idx="196">
                  <c:v>148.11518286760975</c:v>
                </c:pt>
                <c:pt idx="197">
                  <c:v>147.39298540516342</c:v>
                </c:pt>
                <c:pt idx="198">
                  <c:v>146.67533094439213</c:v>
                </c:pt>
                <c:pt idx="199">
                  <c:v>145.96219572789309</c:v>
                </c:pt>
                <c:pt idx="200">
                  <c:v>145.25355581389906</c:v>
                </c:pt>
                <c:pt idx="201">
                  <c:v>144.54938708993598</c:v>
                </c:pt>
                <c:pt idx="202">
                  <c:v>143.84966528599401</c:v>
                </c:pt>
                <c:pt idx="203">
                  <c:v>143.15436598722576</c:v>
                </c:pt>
                <c:pt idx="204">
                  <c:v>142.46346464618605</c:v>
                </c:pt>
                <c:pt idx="205">
                  <c:v>141.77693659462679</c:v>
                </c:pt>
                <c:pt idx="206">
                  <c:v>141.09475705486105</c:v>
                </c:pt>
                <c:pt idx="207">
                  <c:v>140.41690115070875</c:v>
                </c:pt>
                <c:pt idx="208">
                  <c:v>139.74334391803677</c:v>
                </c:pt>
                <c:pt idx="209">
                  <c:v>139.07406031490694</c:v>
                </c:pt>
                <c:pt idx="210">
                  <c:v>138.40902523134304</c:v>
                </c:pt>
                <c:pt idx="211">
                  <c:v>137.74821349872877</c:v>
                </c:pt>
                <c:pt idx="212">
                  <c:v>137.09159989884904</c:v>
                </c:pt>
                <c:pt idx="213">
                  <c:v>136.43915917258497</c:v>
                </c:pt>
                <c:pt idx="214">
                  <c:v>135.79086602827388</c:v>
                </c:pt>
                <c:pt idx="215">
                  <c:v>135.14669514974511</c:v>
                </c:pt>
                <c:pt idx="216">
                  <c:v>134.50662120404161</c:v>
                </c:pt>
                <c:pt idx="217">
                  <c:v>133.87061884883764</c:v>
                </c:pt>
                <c:pt idx="218">
                  <c:v>133.23866273956256</c:v>
                </c:pt>
                <c:pt idx="219">
                  <c:v>132.61072753623947</c:v>
                </c:pt>
                <c:pt idx="220">
                  <c:v>131.98678791004923</c:v>
                </c:pt>
                <c:pt idx="221">
                  <c:v>131.36681854962717</c:v>
                </c:pt>
                <c:pt idx="222">
                  <c:v>130.75079416710298</c:v>
                </c:pt>
                <c:pt idx="223">
                  <c:v>130.13868950389084</c:v>
                </c:pt>
                <c:pt idx="224">
                  <c:v>129.53047933623887</c:v>
                </c:pt>
                <c:pt idx="225">
                  <c:v>128.92613848054538</c:v>
                </c:pt>
                <c:pt idx="226">
                  <c:v>128.32564179844999</c:v>
                </c:pt>
                <c:pt idx="227">
                  <c:v>127.728964201707</c:v>
                </c:pt>
                <c:pt idx="228">
                  <c:v>127.13608065684842</c:v>
                </c:pt>
                <c:pt idx="229">
                  <c:v>126.54696618964348</c:v>
                </c:pt>
                <c:pt idx="230">
                  <c:v>125.9615958893617</c:v>
                </c:pt>
                <c:pt idx="231">
                  <c:v>125.37994491284623</c:v>
                </c:pt>
                <c:pt idx="232">
                  <c:v>124.80198848840348</c:v>
                </c:pt>
                <c:pt idx="233">
                  <c:v>124.22770191951594</c:v>
                </c:pt>
                <c:pt idx="234">
                  <c:v>123.65706058838384</c:v>
                </c:pt>
                <c:pt idx="235">
                  <c:v>123.09003995930135</c:v>
                </c:pt>
                <c:pt idx="236">
                  <c:v>122.5266155818736</c:v>
                </c:pt>
                <c:pt idx="237">
                  <c:v>121.9667630940794</c:v>
                </c:pt>
                <c:pt idx="238">
                  <c:v>121.41045822518549</c:v>
                </c:pt>
                <c:pt idx="239">
                  <c:v>120.85767679851708</c:v>
                </c:pt>
                <c:pt idx="240">
                  <c:v>120.30839473409011</c:v>
                </c:pt>
                <c:pt idx="241">
                  <c:v>119.76258805110973</c:v>
                </c:pt>
                <c:pt idx="242">
                  <c:v>119.22023287033988</c:v>
                </c:pt>
                <c:pt idx="243">
                  <c:v>118.68130541634852</c:v>
                </c:pt>
                <c:pt idx="244">
                  <c:v>118.14578201963283</c:v>
                </c:pt>
                <c:pt idx="245">
                  <c:v>117.61363911862854</c:v>
                </c:pt>
                <c:pt idx="246">
                  <c:v>117.08485326160795</c:v>
                </c:pt>
                <c:pt idx="247">
                  <c:v>116.5594011084701</c:v>
                </c:pt>
                <c:pt idx="248">
                  <c:v>116.03725943242725</c:v>
                </c:pt>
                <c:pt idx="249">
                  <c:v>115.51840512159157</c:v>
                </c:pt>
                <c:pt idx="250">
                  <c:v>115.00281518046498</c:v>
                </c:pt>
                <c:pt idx="251">
                  <c:v>114.49046673133654</c:v>
                </c:pt>
                <c:pt idx="252">
                  <c:v>113.98133701559021</c:v>
                </c:pt>
                <c:pt idx="253">
                  <c:v>113.47540339492618</c:v>
                </c:pt>
                <c:pt idx="254">
                  <c:v>112.97264335249949</c:v>
                </c:pt>
                <c:pt idx="255">
                  <c:v>112.47303449397843</c:v>
                </c:pt>
                <c:pt idx="256">
                  <c:v>111.97655454852597</c:v>
                </c:pt>
                <c:pt idx="257">
                  <c:v>111.48318136970691</c:v>
                </c:pt>
                <c:pt idx="258">
                  <c:v>110.992892936324</c:v>
                </c:pt>
                <c:pt idx="259">
                  <c:v>110.5056673531849</c:v>
                </c:pt>
                <c:pt idx="260">
                  <c:v>110.0214828518033</c:v>
                </c:pt>
                <c:pt idx="261">
                  <c:v>109.5403177910364</c:v>
                </c:pt>
                <c:pt idx="262">
                  <c:v>109.06215065766109</c:v>
                </c:pt>
                <c:pt idx="263">
                  <c:v>108.58696006689135</c:v>
                </c:pt>
                <c:pt idx="264">
                  <c:v>108.1147247628391</c:v>
                </c:pt>
                <c:pt idx="265">
                  <c:v>107.64542361892053</c:v>
                </c:pt>
                <c:pt idx="266">
                  <c:v>107.17903563821034</c:v>
                </c:pt>
                <c:pt idx="267">
                  <c:v>106.71553995374542</c:v>
                </c:pt>
                <c:pt idx="268">
                  <c:v>106.25491582878057</c:v>
                </c:pt>
                <c:pt idx="269">
                  <c:v>105.79714265699769</c:v>
                </c:pt>
                <c:pt idx="270">
                  <c:v>105.34219996267041</c:v>
                </c:pt>
                <c:pt idx="271">
                  <c:v>104.89006740078618</c:v>
                </c:pt>
                <c:pt idx="272">
                  <c:v>104.44072475712697</c:v>
                </c:pt>
                <c:pt idx="273">
                  <c:v>103.99415194831104</c:v>
                </c:pt>
                <c:pt idx="274">
                  <c:v>103.55032902179661</c:v>
                </c:pt>
                <c:pt idx="275">
                  <c:v>103.10923615584937</c:v>
                </c:pt>
                <c:pt idx="276">
                  <c:v>102.67085365947551</c:v>
                </c:pt>
                <c:pt idx="277">
                  <c:v>102.23516197232112</c:v>
                </c:pt>
                <c:pt idx="278">
                  <c:v>101.80214166454002</c:v>
                </c:pt>
                <c:pt idx="279">
                  <c:v>101.37177343663082</c:v>
                </c:pt>
                <c:pt idx="280">
                  <c:v>100.94403811924489</c:v>
                </c:pt>
                <c:pt idx="281">
                  <c:v>100.51891667296643</c:v>
                </c:pt>
                <c:pt idx="282">
                  <c:v>100.09639018806543</c:v>
                </c:pt>
                <c:pt idx="283">
                  <c:v>99.676439884225459</c:v>
                </c:pt>
                <c:pt idx="284">
                  <c:v>99.259047110246769</c:v>
                </c:pt>
                <c:pt idx="285">
                  <c:v>98.844193343725976</c:v>
                </c:pt>
                <c:pt idx="286">
                  <c:v>98.431860190713564</c:v>
                </c:pt>
                <c:pt idx="287">
                  <c:v>98.022029385349967</c:v>
                </c:pt>
                <c:pt idx="288">
                  <c:v>97.614682789481378</c:v>
                </c:pt>
                <c:pt idx="289">
                  <c:v>97.209802392256165</c:v>
                </c:pt>
                <c:pt idx="290">
                  <c:v>96.807370309702861</c:v>
                </c:pt>
                <c:pt idx="291">
                  <c:v>96.407368784290313</c:v>
                </c:pt>
                <c:pt idx="292">
                  <c:v>96.009780184471509</c:v>
                </c:pt>
                <c:pt idx="293">
                  <c:v>95.61458700421116</c:v>
                </c:pt>
                <c:pt idx="294">
                  <c:v>95.22177186249813</c:v>
                </c:pt>
                <c:pt idx="295">
                  <c:v>94.831317502843731</c:v>
                </c:pt>
                <c:pt idx="296">
                  <c:v>94.443206792766077</c:v>
                </c:pt>
                <c:pt idx="297">
                  <c:v>94.057422723261823</c:v>
                </c:pt>
                <c:pt idx="298">
                  <c:v>93.673948408265289</c:v>
                </c:pt>
                <c:pt idx="299">
                  <c:v>93.292767084096283</c:v>
                </c:pt>
                <c:pt idx="300">
                  <c:v>92.913862108896851</c:v>
                </c:pt>
                <c:pt idx="301">
                  <c:v>92.537216962057542</c:v>
                </c:pt>
                <c:pt idx="302">
                  <c:v>92.162815243634171</c:v>
                </c:pt>
                <c:pt idx="303">
                  <c:v>91.790640673755107</c:v>
                </c:pt>
                <c:pt idx="304">
                  <c:v>91.420677092020128</c:v>
                </c:pt>
                <c:pt idx="305">
                  <c:v>91.052908456891032</c:v>
                </c:pt>
                <c:pt idx="306">
                  <c:v>90.687318845074572</c:v>
                </c:pt>
                <c:pt idx="307">
                  <c:v>90.323892450898384</c:v>
                </c:pt>
                <c:pt idx="308">
                  <c:v>89.962613585680302</c:v>
                </c:pt>
                <c:pt idx="309">
                  <c:v>89.603466677091092</c:v>
                </c:pt>
                <c:pt idx="310">
                  <c:v>89.246436268511928</c:v>
                </c:pt>
                <c:pt idx="311">
                  <c:v>88.891507018386079</c:v>
                </c:pt>
                <c:pt idx="312">
                  <c:v>88.538663699565888</c:v>
                </c:pt>
                <c:pt idx="313">
                  <c:v>88.187891198655123</c:v>
                </c:pt>
                <c:pt idx="314">
                  <c:v>87.839174515347082</c:v>
                </c:pt>
                <c:pt idx="315">
                  <c:v>87.492498761758839</c:v>
                </c:pt>
                <c:pt idx="316">
                  <c:v>87.14784916176221</c:v>
                </c:pt>
                <c:pt idx="317">
                  <c:v>86.805211050311243</c:v>
                </c:pt>
                <c:pt idx="318">
                  <c:v>86.464569872767143</c:v>
                </c:pt>
                <c:pt idx="319">
                  <c:v>86.125911184220527</c:v>
                </c:pt>
                <c:pt idx="320">
                  <c:v>85.789220648811494</c:v>
                </c:pt>
                <c:pt idx="321">
                  <c:v>85.454484039047614</c:v>
                </c:pt>
                <c:pt idx="322">
                  <c:v>85.121687235120604</c:v>
                </c:pt>
                <c:pt idx="323">
                  <c:v>84.790816224220961</c:v>
                </c:pt>
                <c:pt idx="324">
                  <c:v>84.461857099852082</c:v>
                </c:pt>
                <c:pt idx="325">
                  <c:v>84.134796061143021</c:v>
                </c:pt>
                <c:pt idx="326">
                  <c:v>83.809619412160743</c:v>
                </c:pt>
                <c:pt idx="327">
                  <c:v>83.486313561221806</c:v>
                </c:pt>
                <c:pt idx="328">
                  <c:v>83.164865020203848</c:v>
                </c:pt>
                <c:pt idx="329">
                  <c:v>82.845260403857054</c:v>
                </c:pt>
                <c:pt idx="330">
                  <c:v>82.527486429115598</c:v>
                </c:pt>
                <c:pt idx="331">
                  <c:v>82.211529914409525</c:v>
                </c:pt>
                <c:pt idx="332">
                  <c:v>81.897377778977244</c:v>
                </c:pt>
                <c:pt idx="333">
                  <c:v>81.585017042178464</c:v>
                </c:pt>
                <c:pt idx="334">
                  <c:v>81.274434822808132</c:v>
                </c:pt>
                <c:pt idx="335">
                  <c:v>80.965618338411318</c:v>
                </c:pt>
                <c:pt idx="336">
                  <c:v>80.658554904599313</c:v>
                </c:pt>
                <c:pt idx="337">
                  <c:v>80.35323193436686</c:v>
                </c:pt>
                <c:pt idx="338">
                  <c:v>80.049636937411151</c:v>
                </c:pt>
                <c:pt idx="339">
                  <c:v>79.747757519451838</c:v>
                </c:pt>
                <c:pt idx="340">
                  <c:v>79.44758138155342</c:v>
                </c:pt>
                <c:pt idx="341">
                  <c:v>79.149096319448859</c:v>
                </c:pt>
                <c:pt idx="342">
                  <c:v>78.852290222865463</c:v>
                </c:pt>
                <c:pt idx="343">
                  <c:v>78.557151074852655</c:v>
                </c:pt>
                <c:pt idx="344">
                  <c:v>78.263666951111915</c:v>
                </c:pt>
                <c:pt idx="345">
                  <c:v>77.971826019329043</c:v>
                </c:pt>
                <c:pt idx="346">
                  <c:v>77.681616538508607</c:v>
                </c:pt>
                <c:pt idx="347">
                  <c:v>77.393026858310975</c:v>
                </c:pt>
                <c:pt idx="348">
                  <c:v>77.106045418391716</c:v>
                </c:pt>
                <c:pt idx="349">
                  <c:v>76.820660747743659</c:v>
                </c:pt>
                <c:pt idx="350">
                  <c:v>76.536861464041763</c:v>
                </c:pt>
                <c:pt idx="351">
                  <c:v>76.254636272990339</c:v>
                </c:pt>
                <c:pt idx="352">
                  <c:v>75.973973967673601</c:v>
                </c:pt>
                <c:pt idx="353">
                  <c:v>75.694863427908672</c:v>
                </c:pt>
                <c:pt idx="354">
                  <c:v>75.417293619601651</c:v>
                </c:pt>
                <c:pt idx="355">
                  <c:v>75.141253594106971</c:v>
                </c:pt>
                <c:pt idx="356">
                  <c:v>74.866732487589232</c:v>
                </c:pt>
                <c:pt idx="357">
                  <c:v>74.593719520388703</c:v>
                </c:pt>
                <c:pt idx="358">
                  <c:v>74.322203996389689</c:v>
                </c:pt>
                <c:pt idx="359">
                  <c:v>74.052175302392214</c:v>
                </c:pt>
                <c:pt idx="360">
                  <c:v>73.78362290748673</c:v>
                </c:pt>
                <c:pt idx="361">
                  <c:v>73.516536362432518</c:v>
                </c:pt>
                <c:pt idx="362">
                  <c:v>73.250905299039033</c:v>
                </c:pt>
                <c:pt idx="363">
                  <c:v>72.986719429550874</c:v>
                </c:pt>
                <c:pt idx="364">
                  <c:v>72.723968546035906</c:v>
                </c:pt>
                <c:pt idx="365">
                  <c:v>72.462642519777077</c:v>
                </c:pt>
                <c:pt idx="366">
                  <c:v>72.202731300667523</c:v>
                </c:pt>
                <c:pt idx="367">
                  <c:v>71.944224916609144</c:v>
                </c:pt>
                <c:pt idx="368">
                  <c:v>71.687113472914788</c:v>
                </c:pt>
                <c:pt idx="369">
                  <c:v>71.431387151713864</c:v>
                </c:pt>
                <c:pt idx="370">
                  <c:v>71.177036211361624</c:v>
                </c:pt>
                <c:pt idx="371">
                  <c:v>70.924050985851878</c:v>
                </c:pt>
                <c:pt idx="372">
                  <c:v>70.672421884233358</c:v>
                </c:pt>
                <c:pt idx="373">
                  <c:v>70.422139390029713</c:v>
                </c:pt>
                <c:pt idx="374">
                  <c:v>70.173194060663093</c:v>
                </c:pt>
                <c:pt idx="375">
                  <c:v>69.925576526881315</c:v>
                </c:pt>
                <c:pt idx="376">
                  <c:v>69.679277492188703</c:v>
                </c:pt>
                <c:pt idx="377">
                  <c:v>69.434287732280666</c:v>
                </c:pt>
                <c:pt idx="378">
                  <c:v>69.190598094481629</c:v>
                </c:pt>
                <c:pt idx="379">
                  <c:v>68.948199497187062</c:v>
                </c:pt>
                <c:pt idx="380">
                  <c:v>68.707082929308726</c:v>
                </c:pt>
                <c:pt idx="381">
                  <c:v>68.467239449724019</c:v>
                </c:pt>
                <c:pt idx="382">
                  <c:v>68.228660186728575</c:v>
                </c:pt>
                <c:pt idx="383">
                  <c:v>67.991336337492811</c:v>
                </c:pt>
                <c:pt idx="384">
                  <c:v>67.755259167522027</c:v>
                </c:pt>
                <c:pt idx="385">
                  <c:v>67.52042001012029</c:v>
                </c:pt>
                <c:pt idx="386">
                  <c:v>67.28681026585781</c:v>
                </c:pt>
                <c:pt idx="387">
                  <c:v>67.054421402042124</c:v>
                </c:pt>
                <c:pt idx="388">
                  <c:v>66.823244952192908</c:v>
                </c:pt>
                <c:pt idx="389">
                  <c:v>66.593272515520368</c:v>
                </c:pt>
                <c:pt idx="390">
                  <c:v>66.364495756407379</c:v>
                </c:pt>
                <c:pt idx="391">
                  <c:v>66.136906403895296</c:v>
                </c:pt>
                <c:pt idx="392">
                  <c:v>65.9104962511732</c:v>
                </c:pt>
                <c:pt idx="393">
                  <c:v>65.685257155071085</c:v>
                </c:pt>
                <c:pt idx="394">
                  <c:v>65.46118103555628</c:v>
                </c:pt>
                <c:pt idx="395">
                  <c:v>65.23825987523395</c:v>
                </c:pt>
                <c:pt idx="396">
                  <c:v>65.01648571885076</c:v>
                </c:pt>
                <c:pt idx="397">
                  <c:v>64.795850672802331</c:v>
                </c:pt>
                <c:pt idx="398">
                  <c:v>64.576346904644353</c:v>
                </c:pt>
                <c:pt idx="399">
                  <c:v>64.357966642607082</c:v>
                </c:pt>
                <c:pt idx="400">
                  <c:v>64.14070217511356</c:v>
                </c:pt>
                <c:pt idx="401">
                  <c:v>63.92454585030125</c:v>
                </c:pt>
                <c:pt idx="402">
                  <c:v>63.709490075547244</c:v>
                </c:pt>
                <c:pt idx="403">
                  <c:v>63.495527316997027</c:v>
                </c:pt>
                <c:pt idx="404">
                  <c:v>63.282650099096792</c:v>
                </c:pt>
                <c:pt idx="405">
                  <c:v>63.070851004128954</c:v>
                </c:pt>
                <c:pt idx="406">
                  <c:v>62.860122671751576</c:v>
                </c:pt>
                <c:pt idx="407">
                  <c:v>62.650457798540906</c:v>
                </c:pt>
                <c:pt idx="408">
                  <c:v>62.441849137537488</c:v>
                </c:pt>
                <c:pt idx="409">
                  <c:v>62.234289497795686</c:v>
                </c:pt>
                <c:pt idx="410">
                  <c:v>62.02777174393669</c:v>
                </c:pt>
                <c:pt idx="411">
                  <c:v>61.822288795704701</c:v>
                </c:pt>
                <c:pt idx="412">
                  <c:v>61.617833627526792</c:v>
                </c:pt>
                <c:pt idx="413">
                  <c:v>61.414399268075826</c:v>
                </c:pt>
                <c:pt idx="414">
                  <c:v>61.211978799837048</c:v>
                </c:pt>
                <c:pt idx="415">
                  <c:v>61.010565358677624</c:v>
                </c:pt>
                <c:pt idx="416">
                  <c:v>60.810152133419784</c:v>
                </c:pt>
                <c:pt idx="417">
                  <c:v>60.610732365417135</c:v>
                </c:pt>
                <c:pt idx="418">
                  <c:v>60.412299348134205</c:v>
                </c:pt>
                <c:pt idx="419">
                  <c:v>60.21484642672943</c:v>
                </c:pt>
                <c:pt idx="420">
                  <c:v>60.01836699764106</c:v>
                </c:pt>
                <c:pt idx="421">
                  <c:v>59.822854508176611</c:v>
                </c:pt>
                <c:pt idx="422">
                  <c:v>59.62830245610521</c:v>
                </c:pt>
                <c:pt idx="423">
                  <c:v>59.434704389253426</c:v>
                </c:pt>
                <c:pt idx="424">
                  <c:v>59.242053905103994</c:v>
                </c:pt>
                <c:pt idx="425">
                  <c:v>59.050344650397818</c:v>
                </c:pt>
                <c:pt idx="426">
                  <c:v>58.859570320739039</c:v>
                </c:pt>
                <c:pt idx="427">
                  <c:v>58.669724660203258</c:v>
                </c:pt>
                <c:pt idx="428">
                  <c:v>58.480801460948776</c:v>
                </c:pt>
                <c:pt idx="429">
                  <c:v>58.292794562830949</c:v>
                </c:pt>
                <c:pt idx="430">
                  <c:v>58.105697853019542</c:v>
                </c:pt>
                <c:pt idx="431">
                  <c:v>57.919505265619108</c:v>
                </c:pt>
                <c:pt idx="432">
                  <c:v>57.734210781292404</c:v>
                </c:pt>
                <c:pt idx="433">
                  <c:v>57.549808426886841</c:v>
                </c:pt>
                <c:pt idx="434">
                  <c:v>57.366292275063671</c:v>
                </c:pt>
                <c:pt idx="435">
                  <c:v>57.183656443930431</c:v>
                </c:pt>
                <c:pt idx="436">
                  <c:v>57.001895096676051</c:v>
                </c:pt>
                <c:pt idx="437">
                  <c:v>56.821002441208996</c:v>
                </c:pt>
                <c:pt idx="438">
                  <c:v>56.640972729798285</c:v>
                </c:pt>
                <c:pt idx="439">
                  <c:v>56.461800258717325</c:v>
                </c:pt>
                <c:pt idx="440">
                  <c:v>56.283479367890621</c:v>
                </c:pt>
                <c:pt idx="441">
                  <c:v>56.106004440543323</c:v>
                </c:pt>
                <c:pt idx="442">
                  <c:v>55.92936990285353</c:v>
                </c:pt>
                <c:pt idx="443">
                  <c:v>55.753570223607468</c:v>
                </c:pt>
                <c:pt idx="444">
                  <c:v>55.57859991385731</c:v>
                </c:pt>
                <c:pt idx="445">
                  <c:v>55.404453526581818</c:v>
                </c:pt>
                <c:pt idx="446">
                  <c:v>55.231125656349732</c:v>
                </c:pt>
                <c:pt idx="447">
                  <c:v>55.058610938985815</c:v>
                </c:pt>
                <c:pt idx="448">
                  <c:v>54.886904051239604</c:v>
                </c:pt>
                <c:pt idx="449">
                  <c:v>54.715999710456842</c:v>
                </c:pt>
                <c:pt idx="450">
                  <c:v>54.545892674253487</c:v>
                </c:pt>
                <c:pt idx="451">
                  <c:v>54.376577740192488</c:v>
                </c:pt>
                <c:pt idx="452">
                  <c:v>54.208049745463008</c:v>
                </c:pt>
                <c:pt idx="453">
                  <c:v>54.040303566562415</c:v>
                </c:pt>
                <c:pt idx="454">
                  <c:v>53.87333411898063</c:v>
                </c:pt>
                <c:pt idx="455">
                  <c:v>53.707136356887226</c:v>
                </c:pt>
                <c:pt idx="456">
                  <c:v>53.54170527282092</c:v>
                </c:pt>
                <c:pt idx="457">
                  <c:v>53.377035897381717</c:v>
                </c:pt>
                <c:pt idx="458">
                  <c:v>53.213123298925346</c:v>
                </c:pt>
                <c:pt idx="459">
                  <c:v>53.049962583260402</c:v>
                </c:pt>
                <c:pt idx="460">
                  <c:v>52.887548893347756</c:v>
                </c:pt>
                <c:pt idx="461">
                  <c:v>52.72587740900255</c:v>
                </c:pt>
                <c:pt idx="462">
                  <c:v>52.56494334659849</c:v>
                </c:pt>
                <c:pt idx="463">
                  <c:v>52.404741958774579</c:v>
                </c:pt>
                <c:pt idx="464">
                  <c:v>52.24526853414433</c:v>
                </c:pt>
                <c:pt idx="465">
                  <c:v>52.086518397007183</c:v>
                </c:pt>
                <c:pt idx="466">
                  <c:v>51.928486907062378</c:v>
                </c:pt>
                <c:pt idx="467">
                  <c:v>51.771169459125105</c:v>
                </c:pt>
                <c:pt idx="468">
                  <c:v>51.614561482845012</c:v>
                </c:pt>
                <c:pt idx="469">
                  <c:v>51.458658442426959</c:v>
                </c:pt>
                <c:pt idx="470">
                  <c:v>51.303455836354068</c:v>
                </c:pt>
                <c:pt idx="471">
                  <c:v>51.148949197112991</c:v>
                </c:pt>
                <c:pt idx="472">
                  <c:v>50.995134090921525</c:v>
                </c:pt>
                <c:pt idx="473">
                  <c:v>50.842006117458297</c:v>
                </c:pt>
                <c:pt idx="474">
                  <c:v>50.689560909594761</c:v>
                </c:pt>
                <c:pt idx="475">
                  <c:v>50.537794133129374</c:v>
                </c:pt>
                <c:pt idx="476">
                  <c:v>50.386701486523854</c:v>
                </c:pt>
                <c:pt idx="477">
                  <c:v>50.236278700641741</c:v>
                </c:pt>
                <c:pt idx="478">
                  <c:v>50.086521538488917</c:v>
                </c:pt>
                <c:pt idx="479">
                  <c:v>49.937425794956368</c:v>
                </c:pt>
                <c:pt idx="480">
                  <c:v>49.788987296565026</c:v>
                </c:pt>
                <c:pt idx="481">
                  <c:v>49.641201901212682</c:v>
                </c:pt>
                <c:pt idx="482">
                  <c:v>49.494065497922911</c:v>
                </c:pt>
                <c:pt idx="483">
                  <c:v>49.347574006596162</c:v>
                </c:pt>
                <c:pt idx="484">
                  <c:v>49.201723377762818</c:v>
                </c:pt>
                <c:pt idx="485">
                  <c:v>49.05650959233823</c:v>
                </c:pt>
                <c:pt idx="486">
                  <c:v>48.911928661379839</c:v>
                </c:pt>
                <c:pt idx="487">
                  <c:v>48.767976625846273</c:v>
                </c:pt>
                <c:pt idx="488">
                  <c:v>48.624649556358314</c:v>
                </c:pt>
                <c:pt idx="489">
                  <c:v>48.481943552962008</c:v>
                </c:pt>
                <c:pt idx="490">
                  <c:v>48.339854744893479</c:v>
                </c:pt>
                <c:pt idx="491">
                  <c:v>48.198379290345841</c:v>
                </c:pt>
                <c:pt idx="492">
                  <c:v>48.057513376237999</c:v>
                </c:pt>
                <c:pt idx="493">
                  <c:v>47.917253217985248</c:v>
                </c:pt>
                <c:pt idx="494">
                  <c:v>47.777595059271839</c:v>
                </c:pt>
                <c:pt idx="495">
                  <c:v>47.63853517182536</c:v>
                </c:pt>
                <c:pt idx="496">
                  <c:v>47.50006985519299</c:v>
                </c:pt>
                <c:pt idx="497">
                  <c:v>47.362195436519563</c:v>
                </c:pt>
                <c:pt idx="498">
                  <c:v>47.224908270327454</c:v>
                </c:pt>
                <c:pt idx="499">
                  <c:v>47.088204738298295</c:v>
                </c:pt>
                <c:pt idx="500">
                  <c:v>46.952081249056398</c:v>
                </c:pt>
              </c:numCache>
            </c:numRef>
          </c:yVal>
          <c:smooth val="0"/>
          <c:extLst>
            <c:ext xmlns:c16="http://schemas.microsoft.com/office/drawing/2014/chart" uri="{C3380CC4-5D6E-409C-BE32-E72D297353CC}">
              <c16:uniqueId val="{00000003-DA76-9C4E-BF56-2B5A9E8C5BD1}"/>
            </c:ext>
          </c:extLst>
        </c:ser>
        <c:ser>
          <c:idx val="4"/>
          <c:order val="4"/>
          <c:tx>
            <c:strRef>
              <c:f>results!$I$4</c:f>
              <c:strCache>
                <c:ptCount val="1"/>
                <c:pt idx="0">
                  <c:v>Int. radiative forcing - Effect by that year expressed as CO2 effect by year-100</c:v>
                </c:pt>
              </c:strCache>
            </c:strRef>
          </c:tx>
          <c:spPr>
            <a:ln w="19050" cap="rnd">
              <a:solidFill>
                <a:schemeClr val="accent6">
                  <a:lumMod val="50000"/>
                </a:schemeClr>
              </a:solidFill>
              <a:prstDash val="dash"/>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results!$I$5:$I$505</c:f>
              <c:numCache>
                <c:formatCode>_-* #,##0_-;\-* #,##0_-;_-* "-"??_-;_-@_-</c:formatCode>
                <c:ptCount val="501"/>
                <c:pt idx="0">
                  <c:v>0</c:v>
                </c:pt>
                <c:pt idx="1">
                  <c:v>6.1073760692563779</c:v>
                </c:pt>
                <c:pt idx="2">
                  <c:v>12.010307492765321</c:v>
                </c:pt>
                <c:pt idx="3">
                  <c:v>17.722543699516883</c:v>
                </c:pt>
                <c:pt idx="4">
                  <c:v>23.256760925673113</c:v>
                </c:pt>
                <c:pt idx="5">
                  <c:v>28.624650658670756</c:v>
                </c:pt>
                <c:pt idx="6">
                  <c:v>33.837000100394874</c:v>
                </c:pt>
                <c:pt idx="7">
                  <c:v>38.903765501987436</c:v>
                </c:pt>
                <c:pt idx="8">
                  <c:v>43.834139108239228</c:v>
                </c:pt>
                <c:pt idx="9">
                  <c:v>48.636610353845029</c:v>
                </c:pt>
                <c:pt idx="10">
                  <c:v>53.319021873527255</c:v>
                </c:pt>
                <c:pt idx="11">
                  <c:v>57.888620820303281</c:v>
                </c:pt>
                <c:pt idx="12">
                  <c:v>62.352105928704283</c:v>
                </c:pt>
                <c:pt idx="13">
                  <c:v>66.715670710713013</c:v>
                </c:pt>
                <c:pt idx="14">
                  <c:v>70.985043130098148</c:v>
                </c:pt>
                <c:pt idx="15">
                  <c:v>75.165522064491029</c:v>
                </c:pt>
                <c:pt idx="16">
                  <c:v>79.262010833014727</c:v>
                </c:pt>
                <c:pt idx="17">
                  <c:v>83.279048039749981</c:v>
                </c:pt>
                <c:pt idx="18">
                  <c:v>87.220835959176469</c:v>
                </c:pt>
                <c:pt idx="19">
                  <c:v>91.091266668435793</c:v>
                </c:pt>
                <c:pt idx="20">
                  <c:v>94.893946112404123</c:v>
                </c:pt>
                <c:pt idx="21">
                  <c:v>98.632216270783005</c:v>
                </c:pt>
                <c:pt idx="22">
                  <c:v>102.30917558142977</c:v>
                </c:pt>
                <c:pt idx="23">
                  <c:v>105.92769776071121</c:v>
                </c:pt>
                <c:pt idx="24">
                  <c:v>109.49044914957756</c:v>
                </c:pt>
                <c:pt idx="25">
                  <c:v>112.99990470314641</c:v>
                </c:pt>
                <c:pt idx="26">
                  <c:v>116.45836273171999</c:v>
                </c:pt>
                <c:pt idx="27">
                  <c:v>119.86795849220887</c:v>
                </c:pt>
                <c:pt idx="28">
                  <c:v>123.23067672080197</c:v>
                </c:pt>
                <c:pt idx="29">
                  <c:v>126.54836319031489</c:v>
                </c:pt>
                <c:pt idx="30">
                  <c:v>129.82273536889213</c:v>
                </c:pt>
                <c:pt idx="31">
                  <c:v>133.05539225056648</c:v>
                </c:pt>
                <c:pt idx="32">
                  <c:v>136.24782342253135</c:v>
                </c:pt>
                <c:pt idx="33">
                  <c:v>139.40141742881289</c:v>
                </c:pt>
                <c:pt idx="34">
                  <c:v>142.51746948528748</c:v>
                </c:pt>
                <c:pt idx="35">
                  <c:v>145.5971885966421</c:v>
                </c:pt>
                <c:pt idx="36">
                  <c:v>148.64170412188255</c:v>
                </c:pt>
                <c:pt idx="37">
                  <c:v>151.65207183132569</c:v>
                </c:pt>
                <c:pt idx="38">
                  <c:v>154.62927949463997</c:v>
                </c:pt>
                <c:pt idx="39">
                  <c:v>157.57425203639727</c:v>
                </c:pt>
                <c:pt idx="40">
                  <c:v>160.48785629274468</c:v>
                </c:pt>
                <c:pt idx="41">
                  <c:v>163.37090540017957</c:v>
                </c:pt>
                <c:pt idx="42">
                  <c:v>166.22416284499062</c:v>
                </c:pt>
                <c:pt idx="43">
                  <c:v>169.0483461997037</c:v>
                </c:pt>
                <c:pt idx="44">
                  <c:v>171.84413057081539</c:v>
                </c:pt>
                <c:pt idx="45">
                  <c:v>174.61215178021044</c:v>
                </c:pt>
                <c:pt idx="46">
                  <c:v>177.35300930091492</c:v>
                </c:pt>
                <c:pt idx="47">
                  <c:v>180.06726896623186</c:v>
                </c:pt>
                <c:pt idx="48">
                  <c:v>182.75546546982625</c:v>
                </c:pt>
                <c:pt idx="49">
                  <c:v>185.41810467296136</c:v>
                </c:pt>
                <c:pt idx="50">
                  <c:v>188.05566573383115</c:v>
                </c:pt>
                <c:pt idx="51">
                  <c:v>190.66860307277184</c:v>
                </c:pt>
                <c:pt idx="52">
                  <c:v>193.25734818606836</c:v>
                </c:pt>
                <c:pt idx="53">
                  <c:v>195.82231132008283</c:v>
                </c:pt>
                <c:pt idx="54">
                  <c:v>198.36388301652394</c:v>
                </c:pt>
                <c:pt idx="55">
                  <c:v>200.88243553883663</c:v>
                </c:pt>
                <c:pt idx="56">
                  <c:v>203.37832418891708</c:v>
                </c:pt>
                <c:pt idx="57">
                  <c:v>205.85188852264588</c:v>
                </c:pt>
                <c:pt idx="58">
                  <c:v>208.30345347207205</c:v>
                </c:pt>
                <c:pt idx="59">
                  <c:v>210.73333038147479</c:v>
                </c:pt>
                <c:pt idx="60">
                  <c:v>213.14181796396886</c:v>
                </c:pt>
                <c:pt idx="61">
                  <c:v>215.52920318480398</c:v>
                </c:pt>
                <c:pt idx="62">
                  <c:v>217.89576207703013</c:v>
                </c:pt>
                <c:pt idx="63">
                  <c:v>220.24176049476364</c:v>
                </c:pt>
                <c:pt idx="64">
                  <c:v>222.56745480888068</c:v>
                </c:pt>
                <c:pt idx="65">
                  <c:v>224.87309254959322</c:v>
                </c:pt>
                <c:pt idx="66">
                  <c:v>227.15891300001539</c:v>
                </c:pt>
                <c:pt idx="67">
                  <c:v>229.42514774451109</c:v>
                </c:pt>
                <c:pt idx="68">
                  <c:v>231.67202117531974</c:v>
                </c:pt>
                <c:pt idx="69">
                  <c:v>233.89975096068588</c:v>
                </c:pt>
                <c:pt idx="70">
                  <c:v>236.10854847746867</c:v>
                </c:pt>
                <c:pt idx="71">
                  <c:v>238.29861921097725</c:v>
                </c:pt>
                <c:pt idx="72">
                  <c:v>240.4701631245639</c:v>
                </c:pt>
                <c:pt idx="73">
                  <c:v>242.62337500131241</c:v>
                </c:pt>
                <c:pt idx="74">
                  <c:v>244.75844475997727</c:v>
                </c:pt>
                <c:pt idx="75">
                  <c:v>246.87555774716151</c:v>
                </c:pt>
                <c:pt idx="76">
                  <c:v>248.97489500756924</c:v>
                </c:pt>
                <c:pt idx="77">
                  <c:v>251.05663353402426</c:v>
                </c:pt>
                <c:pt idx="78">
                  <c:v>253.12094649881672</c:v>
                </c:pt>
                <c:pt idx="79">
                  <c:v>255.16800346781858</c:v>
                </c:pt>
                <c:pt idx="80">
                  <c:v>257.19797059869666</c:v>
                </c:pt>
                <c:pt idx="81">
                  <c:v>259.2110108244492</c:v>
                </c:pt>
                <c:pt idx="82">
                  <c:v>261.20728402339739</c:v>
                </c:pt>
                <c:pt idx="83">
                  <c:v>263.18694717667557</c:v>
                </c:pt>
                <c:pt idx="84">
                  <c:v>265.15015451418225</c:v>
                </c:pt>
                <c:pt idx="85">
                  <c:v>267.09705764988109</c:v>
                </c:pt>
                <c:pt idx="86">
                  <c:v>269.02780570727037</c:v>
                </c:pt>
                <c:pt idx="87">
                  <c:v>270.94254543577762</c:v>
                </c:pt>
                <c:pt idx="88">
                  <c:v>272.84142131877684</c:v>
                </c:pt>
                <c:pt idx="89">
                  <c:v>274.72457567387175</c:v>
                </c:pt>
                <c:pt idx="90">
                  <c:v>276.59214874603845</c:v>
                </c:pt>
                <c:pt idx="91">
                  <c:v>278.444278794176</c:v>
                </c:pt>
                <c:pt idx="92">
                  <c:v>280.28110217156973</c:v>
                </c:pt>
                <c:pt idx="93">
                  <c:v>282.10275340073366</c:v>
                </c:pt>
                <c:pt idx="94">
                  <c:v>283.90936524306227</c:v>
                </c:pt>
                <c:pt idx="95">
                  <c:v>285.70106876368891</c:v>
                </c:pt>
                <c:pt idx="96">
                  <c:v>287.47799339191607</c:v>
                </c:pt>
                <c:pt idx="97">
                  <c:v>289.24026697755676</c:v>
                </c:pt>
                <c:pt idx="98">
                  <c:v>290.98801584349729</c:v>
                </c:pt>
                <c:pt idx="99">
                  <c:v>292.72136483477084</c:v>
                </c:pt>
                <c:pt idx="100">
                  <c:v>294.44043736440517</c:v>
                </c:pt>
                <c:pt idx="101">
                  <c:v>296.14535545629133</c:v>
                </c:pt>
                <c:pt idx="102">
                  <c:v>297.83623978529783</c:v>
                </c:pt>
                <c:pt idx="103">
                  <c:v>299.51320971483995</c:v>
                </c:pt>
                <c:pt idx="104">
                  <c:v>301.17638333209538</c:v>
                </c:pt>
                <c:pt idx="105">
                  <c:v>302.82587748104544</c:v>
                </c:pt>
                <c:pt idx="106">
                  <c:v>304.46180779350311</c:v>
                </c:pt>
                <c:pt idx="107">
                  <c:v>306.08428871828215</c:v>
                </c:pt>
                <c:pt idx="108">
                  <c:v>307.69343354864429</c:v>
                </c:pt>
                <c:pt idx="109">
                  <c:v>309.28935444815448</c:v>
                </c:pt>
                <c:pt idx="110">
                  <c:v>310.87216247506274</c:v>
                </c:pt>
                <c:pt idx="111">
                  <c:v>312.44196760532208</c:v>
                </c:pt>
                <c:pt idx="112">
                  <c:v>313.99887875434405</c:v>
                </c:pt>
                <c:pt idx="113">
                  <c:v>315.54300379758496</c:v>
                </c:pt>
                <c:pt idx="114">
                  <c:v>317.07444959004897</c:v>
                </c:pt>
                <c:pt idx="115">
                  <c:v>318.59332198478802</c:v>
                </c:pt>
                <c:pt idx="116">
                  <c:v>320.09972585047166</c:v>
                </c:pt>
                <c:pt idx="117">
                  <c:v>321.59376508809436</c:v>
                </c:pt>
                <c:pt idx="118">
                  <c:v>323.07554264688338</c:v>
                </c:pt>
                <c:pt idx="119">
                  <c:v>324.54516053946492</c:v>
                </c:pt>
                <c:pt idx="120">
                  <c:v>326.00271985634151</c:v>
                </c:pt>
                <c:pt idx="121">
                  <c:v>327.44832077972978</c:v>
                </c:pt>
                <c:pt idx="122">
                  <c:v>328.88206259680487</c:v>
                </c:pt>
                <c:pt idx="123">
                  <c:v>330.30404371239229</c:v>
                </c:pt>
                <c:pt idx="124">
                  <c:v>331.71436166114728</c:v>
                </c:pt>
                <c:pt idx="125">
                  <c:v>333.11311311925635</c:v>
                </c:pt>
                <c:pt idx="126">
                  <c:v>334.50039391569425</c:v>
                </c:pt>
                <c:pt idx="127">
                  <c:v>335.87629904306766</c:v>
                </c:pt>
                <c:pt idx="128">
                  <c:v>337.2409226680731</c:v>
                </c:pt>
                <c:pt idx="129">
                  <c:v>338.59435814159474</c:v>
                </c:pt>
                <c:pt idx="130">
                  <c:v>339.93669800846737</c:v>
                </c:pt>
                <c:pt idx="131">
                  <c:v>341.26803401692575</c:v>
                </c:pt>
                <c:pt idx="132">
                  <c:v>342.58845712776122</c:v>
                </c:pt>
                <c:pt idx="133">
                  <c:v>343.89805752320427</c:v>
                </c:pt>
                <c:pt idx="134">
                  <c:v>345.1969246155515</c:v>
                </c:pt>
                <c:pt idx="135">
                  <c:v>346.48514705555198</c:v>
                </c:pt>
                <c:pt idx="136">
                  <c:v>347.7628127405689</c:v>
                </c:pt>
                <c:pt idx="137">
                  <c:v>349.03000882252968</c:v>
                </c:pt>
                <c:pt idx="138">
                  <c:v>350.28682171567834</c:v>
                </c:pt>
                <c:pt idx="139">
                  <c:v>351.53333710414086</c:v>
                </c:pt>
                <c:pt idx="140">
                  <c:v>352.76963994931532</c:v>
                </c:pt>
                <c:pt idx="141">
                  <c:v>353.99581449709621</c:v>
                </c:pt>
                <c:pt idx="142">
                  <c:v>355.21194428494368</c:v>
                </c:pt>
                <c:pt idx="143">
                  <c:v>356.4181121488046</c:v>
                </c:pt>
                <c:pt idx="144">
                  <c:v>357.61440022989461</c:v>
                </c:pt>
                <c:pt idx="145">
                  <c:v>358.80088998134892</c:v>
                </c:pt>
                <c:pt idx="146">
                  <c:v>359.97766217474765</c:v>
                </c:pt>
                <c:pt idx="147">
                  <c:v>361.14479690652303</c:v>
                </c:pt>
                <c:pt idx="148">
                  <c:v>362.30237360425383</c:v>
                </c:pt>
                <c:pt idx="149">
                  <c:v>363.45047103285322</c:v>
                </c:pt>
                <c:pt idx="150">
                  <c:v>364.58916730065414</c:v>
                </c:pt>
                <c:pt idx="151">
                  <c:v>365.71853986539804</c:v>
                </c:pt>
                <c:pt idx="152">
                  <c:v>366.83866554013053</c:v>
                </c:pt>
                <c:pt idx="153">
                  <c:v>367.94962049900823</c:v>
                </c:pt>
                <c:pt idx="154">
                  <c:v>369.05148028302125</c:v>
                </c:pt>
                <c:pt idx="155">
                  <c:v>370.14431980563347</c:v>
                </c:pt>
                <c:pt idx="156">
                  <c:v>371.22821335834578</c:v>
                </c:pt>
                <c:pt idx="157">
                  <c:v>372.30323461618326</c:v>
                </c:pt>
                <c:pt idx="158">
                  <c:v>373.36945664311065</c:v>
                </c:pt>
                <c:pt idx="159">
                  <c:v>374.42695189737861</c:v>
                </c:pt>
                <c:pt idx="160">
                  <c:v>375.47579223680202</c:v>
                </c:pt>
                <c:pt idx="161">
                  <c:v>376.51604892397432</c:v>
                </c:pt>
                <c:pt idx="162">
                  <c:v>377.54779263141882</c:v>
                </c:pt>
                <c:pt idx="163">
                  <c:v>378.5710934466793</c:v>
                </c:pt>
                <c:pt idx="164">
                  <c:v>379.58602087735227</c:v>
                </c:pt>
                <c:pt idx="165">
                  <c:v>380.59264385606173</c:v>
                </c:pt>
                <c:pt idx="166">
                  <c:v>381.59103074537882</c:v>
                </c:pt>
                <c:pt idx="167">
                  <c:v>382.58124934268807</c:v>
                </c:pt>
                <c:pt idx="168">
                  <c:v>383.56336688500022</c:v>
                </c:pt>
                <c:pt idx="169">
                  <c:v>384.53745005371491</c:v>
                </c:pt>
                <c:pt idx="170">
                  <c:v>385.50356497933365</c:v>
                </c:pt>
                <c:pt idx="171">
                  <c:v>386.46177724612335</c:v>
                </c:pt>
                <c:pt idx="172">
                  <c:v>387.41215189673363</c:v>
                </c:pt>
                <c:pt idx="173">
                  <c:v>388.35475343676666</c:v>
                </c:pt>
                <c:pt idx="174">
                  <c:v>389.28964583930247</c:v>
                </c:pt>
                <c:pt idx="175">
                  <c:v>390.21689254937939</c:v>
                </c:pt>
                <c:pt idx="176">
                  <c:v>391.13655648843115</c:v>
                </c:pt>
                <c:pt idx="177">
                  <c:v>392.04870005868111</c:v>
                </c:pt>
                <c:pt idx="178">
                  <c:v>392.95338514749483</c:v>
                </c:pt>
                <c:pt idx="179">
                  <c:v>393.85067313169185</c:v>
                </c:pt>
                <c:pt idx="180">
                  <c:v>394.74062488181579</c:v>
                </c:pt>
                <c:pt idx="181">
                  <c:v>395.62330076636664</c:v>
                </c:pt>
                <c:pt idx="182">
                  <c:v>396.4987606559925</c:v>
                </c:pt>
                <c:pt idx="183">
                  <c:v>397.3670639276437</c:v>
                </c:pt>
                <c:pt idx="184">
                  <c:v>398.22826946868861</c:v>
                </c:pt>
                <c:pt idx="185">
                  <c:v>399.08243568099277</c:v>
                </c:pt>
                <c:pt idx="186">
                  <c:v>399.92962048496076</c:v>
                </c:pt>
                <c:pt idx="187">
                  <c:v>400.76988132354234</c:v>
                </c:pt>
                <c:pt idx="188">
                  <c:v>401.60327516620248</c:v>
                </c:pt>
                <c:pt idx="189">
                  <c:v>402.42985851285692</c:v>
                </c:pt>
                <c:pt idx="190">
                  <c:v>403.24968739777199</c:v>
                </c:pt>
                <c:pt idx="191">
                  <c:v>404.0628173934312</c:v>
                </c:pt>
                <c:pt idx="192">
                  <c:v>404.86930361436731</c:v>
                </c:pt>
                <c:pt idx="193">
                  <c:v>405.66920072096127</c:v>
                </c:pt>
                <c:pt idx="194">
                  <c:v>406.46256292320811</c:v>
                </c:pt>
                <c:pt idx="195">
                  <c:v>407.24944398444995</c:v>
                </c:pt>
                <c:pt idx="196">
                  <c:v>408.02989722507743</c:v>
                </c:pt>
                <c:pt idx="197">
                  <c:v>408.80397552619854</c:v>
                </c:pt>
                <c:pt idx="198">
                  <c:v>409.57173133327609</c:v>
                </c:pt>
                <c:pt idx="199">
                  <c:v>410.3332166597346</c:v>
                </c:pt>
                <c:pt idx="200">
                  <c:v>411.08848309053565</c:v>
                </c:pt>
                <c:pt idx="201">
                  <c:v>411.83758178572276</c:v>
                </c:pt>
                <c:pt idx="202">
                  <c:v>412.58056348393677</c:v>
                </c:pt>
                <c:pt idx="203">
                  <c:v>413.31747850590068</c:v>
                </c:pt>
                <c:pt idx="204">
                  <c:v>414.04837675787513</c:v>
                </c:pt>
                <c:pt idx="205">
                  <c:v>414.77330773508481</c:v>
                </c:pt>
                <c:pt idx="206">
                  <c:v>415.49232052511547</c:v>
                </c:pt>
                <c:pt idx="207">
                  <c:v>416.20546381128275</c:v>
                </c:pt>
                <c:pt idx="208">
                  <c:v>416.91278587597236</c:v>
                </c:pt>
                <c:pt idx="209">
                  <c:v>417.6143346039521</c:v>
                </c:pt>
                <c:pt idx="210">
                  <c:v>418.31015748565591</c:v>
                </c:pt>
                <c:pt idx="211">
                  <c:v>419.00030162044084</c:v>
                </c:pt>
                <c:pt idx="212">
                  <c:v>419.6848137198163</c:v>
                </c:pt>
                <c:pt idx="213">
                  <c:v>420.36374011064595</c:v>
                </c:pt>
                <c:pt idx="214">
                  <c:v>421.03712673832348</c:v>
                </c:pt>
                <c:pt idx="215">
                  <c:v>421.70501916992117</c:v>
                </c:pt>
                <c:pt idx="216">
                  <c:v>422.36746259731268</c:v>
                </c:pt>
                <c:pt idx="217">
                  <c:v>423.02450184026941</c:v>
                </c:pt>
                <c:pt idx="218">
                  <c:v>423.67618134953068</c:v>
                </c:pt>
                <c:pt idx="219">
                  <c:v>424.3225452098493</c:v>
                </c:pt>
                <c:pt idx="220">
                  <c:v>424.96363714301066</c:v>
                </c:pt>
                <c:pt idx="221">
                  <c:v>425.59950051082734</c:v>
                </c:pt>
                <c:pt idx="222">
                  <c:v>426.23017831810859</c:v>
                </c:pt>
                <c:pt idx="223">
                  <c:v>426.85571321560485</c:v>
                </c:pt>
                <c:pt idx="224">
                  <c:v>427.47614750292837</c:v>
                </c:pt>
                <c:pt idx="225">
                  <c:v>428.09152313144881</c:v>
                </c:pt>
                <c:pt idx="226">
                  <c:v>428.70188170716517</c:v>
                </c:pt>
                <c:pt idx="227">
                  <c:v>429.30726449355416</c:v>
                </c:pt>
                <c:pt idx="228">
                  <c:v>429.90771241439415</c:v>
                </c:pt>
                <c:pt idx="229">
                  <c:v>430.50326605656636</c:v>
                </c:pt>
                <c:pt idx="230">
                  <c:v>431.09396567283233</c:v>
                </c:pt>
                <c:pt idx="231">
                  <c:v>431.67985118458887</c:v>
                </c:pt>
                <c:pt idx="232">
                  <c:v>432.26096218459935</c:v>
                </c:pt>
                <c:pt idx="233">
                  <c:v>432.83733793970339</c:v>
                </c:pt>
                <c:pt idx="234">
                  <c:v>433.40901739350306</c:v>
                </c:pt>
                <c:pt idx="235">
                  <c:v>433.97603916902756</c:v>
                </c:pt>
                <c:pt idx="236">
                  <c:v>434.53844157137553</c:v>
                </c:pt>
                <c:pt idx="237">
                  <c:v>435.09626259033536</c:v>
                </c:pt>
                <c:pt idx="238">
                  <c:v>435.64953990298403</c:v>
                </c:pt>
                <c:pt idx="239">
                  <c:v>436.19831087626449</c:v>
                </c:pt>
                <c:pt idx="240">
                  <c:v>436.74261256954122</c:v>
                </c:pt>
                <c:pt idx="241">
                  <c:v>437.28248173713513</c:v>
                </c:pt>
                <c:pt idx="242">
                  <c:v>437.81795483083755</c:v>
                </c:pt>
                <c:pt idx="243">
                  <c:v>438.34906800240276</c:v>
                </c:pt>
                <c:pt idx="244">
                  <c:v>438.87585710602076</c:v>
                </c:pt>
                <c:pt idx="245">
                  <c:v>439.39835770076883</c:v>
                </c:pt>
                <c:pt idx="246">
                  <c:v>439.91660505304333</c:v>
                </c:pt>
                <c:pt idx="247">
                  <c:v>440.43063413897141</c:v>
                </c:pt>
                <c:pt idx="248">
                  <c:v>440.94047964680203</c:v>
                </c:pt>
                <c:pt idx="249">
                  <c:v>441.44617597927851</c:v>
                </c:pt>
                <c:pt idx="250">
                  <c:v>441.94775725598998</c:v>
                </c:pt>
                <c:pt idx="251">
                  <c:v>442.44525731570474</c:v>
                </c:pt>
                <c:pt idx="252">
                  <c:v>442.93870971868364</c:v>
                </c:pt>
                <c:pt idx="253">
                  <c:v>443.42814774897403</c:v>
                </c:pt>
                <c:pt idx="254">
                  <c:v>443.91360441668587</c:v>
                </c:pt>
                <c:pt idx="255">
                  <c:v>444.39511246024784</c:v>
                </c:pt>
                <c:pt idx="256">
                  <c:v>444.87270434864558</c:v>
                </c:pt>
                <c:pt idx="257">
                  <c:v>445.34641228364103</c:v>
                </c:pt>
                <c:pt idx="258">
                  <c:v>445.81626820197397</c:v>
                </c:pt>
                <c:pt idx="259">
                  <c:v>446.28230377754431</c:v>
                </c:pt>
                <c:pt idx="260">
                  <c:v>446.74455042357795</c:v>
                </c:pt>
                <c:pt idx="261">
                  <c:v>447.20303929477342</c:v>
                </c:pt>
                <c:pt idx="262">
                  <c:v>447.65780128943106</c:v>
                </c:pt>
                <c:pt idx="263">
                  <c:v>448.10886705156537</c:v>
                </c:pt>
                <c:pt idx="264">
                  <c:v>448.55626697299891</c:v>
                </c:pt>
                <c:pt idx="265">
                  <c:v>449.00003119543959</c:v>
                </c:pt>
                <c:pt idx="266">
                  <c:v>449.44018961254056</c:v>
                </c:pt>
                <c:pt idx="267">
                  <c:v>449.87677187194339</c:v>
                </c:pt>
                <c:pt idx="268">
                  <c:v>450.30980737730363</c:v>
                </c:pt>
                <c:pt idx="269">
                  <c:v>450.73932529030094</c:v>
                </c:pt>
                <c:pt idx="270">
                  <c:v>451.16535453263094</c:v>
                </c:pt>
                <c:pt idx="271">
                  <c:v>451.58792378798245</c:v>
                </c:pt>
                <c:pt idx="272">
                  <c:v>452.00706150399708</c:v>
                </c:pt>
                <c:pt idx="273">
                  <c:v>452.42279589421298</c:v>
                </c:pt>
                <c:pt idx="274">
                  <c:v>452.83515493999312</c:v>
                </c:pt>
                <c:pt idx="275">
                  <c:v>453.24416639243691</c:v>
                </c:pt>
                <c:pt idx="276">
                  <c:v>453.64985777427631</c:v>
                </c:pt>
                <c:pt idx="277">
                  <c:v>454.05225638175659</c:v>
                </c:pt>
                <c:pt idx="278">
                  <c:v>454.45138928650135</c:v>
                </c:pt>
                <c:pt idx="279">
                  <c:v>454.847283337362</c:v>
                </c:pt>
                <c:pt idx="280">
                  <c:v>455.23996516225185</c:v>
                </c:pt>
                <c:pt idx="281">
                  <c:v>455.62946116996636</c:v>
                </c:pt>
                <c:pt idx="282">
                  <c:v>456.01579755198617</c:v>
                </c:pt>
                <c:pt idx="283">
                  <c:v>456.39900028426734</c:v>
                </c:pt>
                <c:pt idx="284">
                  <c:v>456.77909512901567</c:v>
                </c:pt>
                <c:pt idx="285">
                  <c:v>457.15610763644668</c:v>
                </c:pt>
                <c:pt idx="286">
                  <c:v>457.53006314653101</c:v>
                </c:pt>
                <c:pt idx="287">
                  <c:v>457.90098679072588</c:v>
                </c:pt>
                <c:pt idx="288">
                  <c:v>458.26890349369143</c:v>
                </c:pt>
                <c:pt idx="289">
                  <c:v>458.63383797499358</c:v>
                </c:pt>
                <c:pt idx="290">
                  <c:v>458.99581475079282</c:v>
                </c:pt>
                <c:pt idx="291">
                  <c:v>459.35485813551884</c:v>
                </c:pt>
                <c:pt idx="292">
                  <c:v>459.71099224353111</c:v>
                </c:pt>
                <c:pt idx="293">
                  <c:v>460.06424099076662</c:v>
                </c:pt>
                <c:pt idx="294">
                  <c:v>460.41462809637306</c:v>
                </c:pt>
                <c:pt idx="295">
                  <c:v>460.76217708432944</c:v>
                </c:pt>
                <c:pt idx="296">
                  <c:v>461.10691128505249</c:v>
                </c:pt>
                <c:pt idx="297">
                  <c:v>461.44885383699017</c:v>
                </c:pt>
                <c:pt idx="298">
                  <c:v>461.78802768820287</c:v>
                </c:pt>
                <c:pt idx="299">
                  <c:v>462.12445559792991</c:v>
                </c:pt>
                <c:pt idx="300">
                  <c:v>462.45816013814459</c:v>
                </c:pt>
                <c:pt idx="301">
                  <c:v>462.78916369509574</c:v>
                </c:pt>
                <c:pt idx="302">
                  <c:v>463.11748847083646</c:v>
                </c:pt>
                <c:pt idx="303">
                  <c:v>463.44315648474088</c:v>
                </c:pt>
                <c:pt idx="304">
                  <c:v>463.76618957500813</c:v>
                </c:pt>
                <c:pt idx="305">
                  <c:v>464.08660940015318</c:v>
                </c:pt>
                <c:pt idx="306">
                  <c:v>464.40443744048673</c:v>
                </c:pt>
                <c:pt idx="307">
                  <c:v>464.71969499958203</c:v>
                </c:pt>
                <c:pt idx="308">
                  <c:v>465.03240320572945</c:v>
                </c:pt>
                <c:pt idx="309">
                  <c:v>465.34258301338014</c:v>
                </c:pt>
                <c:pt idx="310">
                  <c:v>465.6502552045763</c:v>
                </c:pt>
                <c:pt idx="311">
                  <c:v>465.95544039037105</c:v>
                </c:pt>
                <c:pt idx="312">
                  <c:v>466.25815901223564</c:v>
                </c:pt>
                <c:pt idx="313">
                  <c:v>466.55843134345565</c:v>
                </c:pt>
                <c:pt idx="314">
                  <c:v>466.85627749051542</c:v>
                </c:pt>
                <c:pt idx="315">
                  <c:v>467.15171739447084</c:v>
                </c:pt>
                <c:pt idx="316">
                  <c:v>467.44477083231158</c:v>
                </c:pt>
                <c:pt idx="317">
                  <c:v>467.73545741831134</c:v>
                </c:pt>
                <c:pt idx="318">
                  <c:v>468.02379660536712</c:v>
                </c:pt>
                <c:pt idx="319">
                  <c:v>468.3098076863281</c:v>
                </c:pt>
                <c:pt idx="320">
                  <c:v>468.59350979531246</c:v>
                </c:pt>
                <c:pt idx="321">
                  <c:v>468.87492190901463</c:v>
                </c:pt>
                <c:pt idx="322">
                  <c:v>469.15406284800048</c:v>
                </c:pt>
                <c:pt idx="323">
                  <c:v>469.43095127799279</c:v>
                </c:pt>
                <c:pt idx="324">
                  <c:v>469.70560571114584</c:v>
                </c:pt>
                <c:pt idx="325">
                  <c:v>469.97804450730939</c:v>
                </c:pt>
                <c:pt idx="326">
                  <c:v>470.24828587528242</c:v>
                </c:pt>
                <c:pt idx="327">
                  <c:v>470.51634787405635</c:v>
                </c:pt>
                <c:pt idx="328">
                  <c:v>470.78224841404801</c:v>
                </c:pt>
                <c:pt idx="329">
                  <c:v>471.04600525832291</c:v>
                </c:pt>
                <c:pt idx="330">
                  <c:v>471.30763602380802</c:v>
                </c:pt>
                <c:pt idx="331">
                  <c:v>471.56715818249421</c:v>
                </c:pt>
                <c:pt idx="332">
                  <c:v>471.82458906262991</c:v>
                </c:pt>
                <c:pt idx="333">
                  <c:v>472.07994584990348</c:v>
                </c:pt>
                <c:pt idx="334">
                  <c:v>472.33324558861739</c:v>
                </c:pt>
                <c:pt idx="335">
                  <c:v>472.58450518285133</c:v>
                </c:pt>
                <c:pt idx="336">
                  <c:v>472.83374139761662</c:v>
                </c:pt>
                <c:pt idx="337">
                  <c:v>473.080970860001</c:v>
                </c:pt>
                <c:pt idx="338">
                  <c:v>473.32621006030342</c:v>
                </c:pt>
                <c:pt idx="339">
                  <c:v>473.56947535316021</c:v>
                </c:pt>
                <c:pt idx="340">
                  <c:v>473.81078295866178</c:v>
                </c:pt>
                <c:pt idx="341">
                  <c:v>474.05014896345966</c:v>
                </c:pt>
                <c:pt idx="342">
                  <c:v>474.2875893218652</c:v>
                </c:pt>
                <c:pt idx="343">
                  <c:v>474.52311985693837</c:v>
                </c:pt>
                <c:pt idx="344">
                  <c:v>474.75675626156828</c:v>
                </c:pt>
                <c:pt idx="345">
                  <c:v>474.98851409954472</c:v>
                </c:pt>
                <c:pt idx="346">
                  <c:v>475.21840880662012</c:v>
                </c:pt>
                <c:pt idx="347">
                  <c:v>475.44645569156415</c:v>
                </c:pt>
                <c:pt idx="348">
                  <c:v>475.67266993720813</c:v>
                </c:pt>
                <c:pt idx="349">
                  <c:v>475.89706660148192</c:v>
                </c:pt>
                <c:pt idx="350">
                  <c:v>476.11966061844186</c:v>
                </c:pt>
                <c:pt idx="351">
                  <c:v>476.34046679929037</c:v>
                </c:pt>
                <c:pt idx="352">
                  <c:v>476.55949983338661</c:v>
                </c:pt>
                <c:pt idx="353">
                  <c:v>476.77677428924989</c:v>
                </c:pt>
                <c:pt idx="354">
                  <c:v>476.99230461555391</c:v>
                </c:pt>
                <c:pt idx="355">
                  <c:v>477.20610514211313</c:v>
                </c:pt>
                <c:pt idx="356">
                  <c:v>477.41819008086077</c:v>
                </c:pt>
                <c:pt idx="357">
                  <c:v>477.62857352681965</c:v>
                </c:pt>
                <c:pt idx="358">
                  <c:v>477.83726945906363</c:v>
                </c:pt>
                <c:pt idx="359">
                  <c:v>478.04429174167234</c:v>
                </c:pt>
                <c:pt idx="360">
                  <c:v>478.24965412467748</c:v>
                </c:pt>
                <c:pt idx="361">
                  <c:v>478.45337024500105</c:v>
                </c:pt>
                <c:pt idx="362">
                  <c:v>478.65545362738703</c:v>
                </c:pt>
                <c:pt idx="363">
                  <c:v>478.85591768532402</c:v>
                </c:pt>
                <c:pt idx="364">
                  <c:v>479.05477572196088</c:v>
                </c:pt>
                <c:pt idx="365">
                  <c:v>479.25204093101524</c:v>
                </c:pt>
                <c:pt idx="366">
                  <c:v>479.44772639767325</c:v>
                </c:pt>
                <c:pt idx="367">
                  <c:v>479.64184509948399</c:v>
                </c:pt>
                <c:pt idx="368">
                  <c:v>479.83440990724421</c:v>
                </c:pt>
                <c:pt idx="369">
                  <c:v>480.02543358587747</c:v>
                </c:pt>
                <c:pt idx="370">
                  <c:v>480.21492879530535</c:v>
                </c:pt>
                <c:pt idx="371">
                  <c:v>480.40290809131147</c:v>
                </c:pt>
                <c:pt idx="372">
                  <c:v>480.58938392639851</c:v>
                </c:pt>
                <c:pt idx="373">
                  <c:v>480.77436865063851</c:v>
                </c:pt>
                <c:pt idx="374">
                  <c:v>480.95787451251533</c:v>
                </c:pt>
                <c:pt idx="375">
                  <c:v>481.13991365976096</c:v>
                </c:pt>
                <c:pt idx="376">
                  <c:v>481.32049814018501</c:v>
                </c:pt>
                <c:pt idx="377">
                  <c:v>481.49963990249631</c:v>
                </c:pt>
                <c:pt idx="378">
                  <c:v>481.67735079711883</c:v>
                </c:pt>
                <c:pt idx="379">
                  <c:v>481.85364257700087</c:v>
                </c:pt>
                <c:pt idx="380">
                  <c:v>482.02852689841654</c:v>
                </c:pt>
                <c:pt idx="381">
                  <c:v>482.20201532176202</c:v>
                </c:pt>
                <c:pt idx="382">
                  <c:v>482.37411931234391</c:v>
                </c:pt>
                <c:pt idx="383">
                  <c:v>482.54485024116246</c:v>
                </c:pt>
                <c:pt idx="384">
                  <c:v>482.71421938568722</c:v>
                </c:pt>
                <c:pt idx="385">
                  <c:v>482.88223793062673</c:v>
                </c:pt>
                <c:pt idx="386">
                  <c:v>483.0489169686922</c:v>
                </c:pt>
                <c:pt idx="387">
                  <c:v>483.21426750135424</c:v>
                </c:pt>
                <c:pt idx="388">
                  <c:v>483.37830043959411</c:v>
                </c:pt>
                <c:pt idx="389">
                  <c:v>483.54102660464793</c:v>
                </c:pt>
                <c:pt idx="390">
                  <c:v>483.70245672874535</c:v>
                </c:pt>
                <c:pt idx="391">
                  <c:v>483.86260145584259</c:v>
                </c:pt>
                <c:pt idx="392">
                  <c:v>484.02147134234787</c:v>
                </c:pt>
                <c:pt idx="393">
                  <c:v>484.17907685784257</c:v>
                </c:pt>
                <c:pt idx="394">
                  <c:v>484.33542838579575</c:v>
                </c:pt>
                <c:pt idx="395">
                  <c:v>484.4905362242722</c:v>
                </c:pt>
                <c:pt idx="396">
                  <c:v>484.64441058663613</c:v>
                </c:pt>
                <c:pt idx="397">
                  <c:v>484.79706160224731</c:v>
                </c:pt>
                <c:pt idx="398">
                  <c:v>484.94849931715294</c:v>
                </c:pt>
                <c:pt idx="399">
                  <c:v>485.09873369477299</c:v>
                </c:pt>
                <c:pt idx="400">
                  <c:v>485.24777461658027</c:v>
                </c:pt>
                <c:pt idx="401">
                  <c:v>485.39563188277452</c:v>
                </c:pt>
                <c:pt idx="402">
                  <c:v>485.54231521295185</c:v>
                </c:pt>
                <c:pt idx="403">
                  <c:v>485.68783424676712</c:v>
                </c:pt>
                <c:pt idx="404">
                  <c:v>485.83219854459264</c:v>
                </c:pt>
                <c:pt idx="405">
                  <c:v>485.97541758817005</c:v>
                </c:pt>
                <c:pt idx="406">
                  <c:v>486.11750078125726</c:v>
                </c:pt>
                <c:pt idx="407">
                  <c:v>486.25845745027118</c:v>
                </c:pt>
                <c:pt idx="408">
                  <c:v>486.39829684492264</c:v>
                </c:pt>
                <c:pt idx="409">
                  <c:v>486.53702813884888</c:v>
                </c:pt>
                <c:pt idx="410">
                  <c:v>486.67466043023893</c:v>
                </c:pt>
                <c:pt idx="411">
                  <c:v>486.81120274245455</c:v>
                </c:pt>
                <c:pt idx="412">
                  <c:v>486.94666402464611</c:v>
                </c:pt>
                <c:pt idx="413">
                  <c:v>487.0810531523631</c:v>
                </c:pt>
                <c:pt idx="414">
                  <c:v>487.21437892815993</c:v>
                </c:pt>
                <c:pt idx="415">
                  <c:v>487.34665008219656</c:v>
                </c:pt>
                <c:pt idx="416">
                  <c:v>487.47787527283418</c:v>
                </c:pt>
                <c:pt idx="417">
                  <c:v>487.60806308722596</c:v>
                </c:pt>
                <c:pt idx="418">
                  <c:v>487.73722204190329</c:v>
                </c:pt>
                <c:pt idx="419">
                  <c:v>487.86536058335651</c:v>
                </c:pt>
                <c:pt idx="420">
                  <c:v>487.99248708861143</c:v>
                </c:pt>
                <c:pt idx="421">
                  <c:v>488.1186098658012</c:v>
                </c:pt>
                <c:pt idx="422">
                  <c:v>488.24373715473297</c:v>
                </c:pt>
                <c:pt idx="423">
                  <c:v>488.36787712744984</c:v>
                </c:pt>
                <c:pt idx="424">
                  <c:v>488.49103788878898</c:v>
                </c:pt>
                <c:pt idx="425">
                  <c:v>488.61322747693447</c:v>
                </c:pt>
                <c:pt idx="426">
                  <c:v>488.73445386396571</c:v>
                </c:pt>
                <c:pt idx="427">
                  <c:v>488.85472495640113</c:v>
                </c:pt>
                <c:pt idx="428">
                  <c:v>488.97404859573828</c:v>
                </c:pt>
                <c:pt idx="429">
                  <c:v>489.09243255898838</c:v>
                </c:pt>
                <c:pt idx="430">
                  <c:v>489.2098845592069</c:v>
                </c:pt>
                <c:pt idx="431">
                  <c:v>489.32641224602025</c:v>
                </c:pt>
                <c:pt idx="432">
                  <c:v>489.44202320614738</c:v>
                </c:pt>
                <c:pt idx="433">
                  <c:v>489.55672496391742</c:v>
                </c:pt>
                <c:pt idx="434">
                  <c:v>489.67052498178316</c:v>
                </c:pt>
                <c:pt idx="435">
                  <c:v>489.78343066083022</c:v>
                </c:pt>
                <c:pt idx="436">
                  <c:v>489.89544934128196</c:v>
                </c:pt>
                <c:pt idx="437">
                  <c:v>490.00658830300029</c:v>
                </c:pt>
                <c:pt idx="438">
                  <c:v>490.11685476598228</c:v>
                </c:pt>
                <c:pt idx="439">
                  <c:v>490.22625589085288</c:v>
                </c:pt>
                <c:pt idx="440">
                  <c:v>490.33479877935349</c:v>
                </c:pt>
                <c:pt idx="441">
                  <c:v>490.44249047482606</c:v>
                </c:pt>
                <c:pt idx="442">
                  <c:v>490.54933796269432</c:v>
                </c:pt>
                <c:pt idx="443">
                  <c:v>490.6553481709397</c:v>
                </c:pt>
                <c:pt idx="444">
                  <c:v>490.76052797057451</c:v>
                </c:pt>
                <c:pt idx="445">
                  <c:v>490.86488417611042</c:v>
                </c:pt>
                <c:pt idx="446">
                  <c:v>490.96842354602319</c:v>
                </c:pt>
                <c:pt idx="447">
                  <c:v>491.07115278321413</c:v>
                </c:pt>
                <c:pt idx="448">
                  <c:v>491.17307853546714</c:v>
                </c:pt>
                <c:pt idx="449">
                  <c:v>491.27420739590247</c:v>
                </c:pt>
                <c:pt idx="450">
                  <c:v>491.37454590342622</c:v>
                </c:pt>
                <c:pt idx="451">
                  <c:v>491.47410054317646</c:v>
                </c:pt>
                <c:pt idx="452">
                  <c:v>491.57287774696596</c:v>
                </c:pt>
                <c:pt idx="453">
                  <c:v>491.67088389372054</c:v>
                </c:pt>
                <c:pt idx="454">
                  <c:v>491.76812530991441</c:v>
                </c:pt>
                <c:pt idx="455">
                  <c:v>491.86460827000201</c:v>
                </c:pt>
                <c:pt idx="456">
                  <c:v>491.96033899684568</c:v>
                </c:pt>
                <c:pt idx="457">
                  <c:v>492.0553236621401</c:v>
                </c:pt>
                <c:pt idx="458">
                  <c:v>492.14956838683378</c:v>
                </c:pt>
                <c:pt idx="459">
                  <c:v>492.24307924154613</c:v>
                </c:pt>
                <c:pt idx="460">
                  <c:v>492.33586224698166</c:v>
                </c:pt>
                <c:pt idx="461">
                  <c:v>492.42792337434122</c:v>
                </c:pt>
                <c:pt idx="462">
                  <c:v>492.51926854572821</c:v>
                </c:pt>
                <c:pt idx="463">
                  <c:v>492.6099036345538</c:v>
                </c:pt>
                <c:pt idx="464">
                  <c:v>492.6998344659367</c:v>
                </c:pt>
                <c:pt idx="465">
                  <c:v>492.78906681710083</c:v>
                </c:pt>
                <c:pt idx="466">
                  <c:v>492.87760641776941</c:v>
                </c:pt>
                <c:pt idx="467">
                  <c:v>492.96545895055579</c:v>
                </c:pt>
                <c:pt idx="468">
                  <c:v>493.05263005135089</c:v>
                </c:pt>
                <c:pt idx="469">
                  <c:v>493.13912530970799</c:v>
                </c:pt>
                <c:pt idx="470">
                  <c:v>493.2249502692236</c:v>
                </c:pt>
                <c:pt idx="471">
                  <c:v>493.31011042791567</c:v>
                </c:pt>
                <c:pt idx="472">
                  <c:v>493.39461123859894</c:v>
                </c:pt>
                <c:pt idx="473">
                  <c:v>493.47845810925645</c:v>
                </c:pt>
                <c:pt idx="474">
                  <c:v>493.56165640340856</c:v>
                </c:pt>
                <c:pt idx="475">
                  <c:v>493.6442114404789</c:v>
                </c:pt>
                <c:pt idx="476">
                  <c:v>493.72612849615706</c:v>
                </c:pt>
                <c:pt idx="477">
                  <c:v>493.80741280275834</c:v>
                </c:pt>
                <c:pt idx="478">
                  <c:v>493.88806954958085</c:v>
                </c:pt>
                <c:pt idx="479">
                  <c:v>493.96810388325935</c:v>
                </c:pt>
                <c:pt idx="480">
                  <c:v>494.04752090811621</c:v>
                </c:pt>
                <c:pt idx="481">
                  <c:v>494.12632568650935</c:v>
                </c:pt>
                <c:pt idx="482">
                  <c:v>494.20452323917812</c:v>
                </c:pt>
                <c:pt idx="483">
                  <c:v>494.28211854558515</c:v>
                </c:pt>
                <c:pt idx="484">
                  <c:v>494.35911654425627</c:v>
                </c:pt>
                <c:pt idx="485">
                  <c:v>494.43552213311693</c:v>
                </c:pt>
                <c:pt idx="486">
                  <c:v>494.51134016982695</c:v>
                </c:pt>
                <c:pt idx="487">
                  <c:v>494.58657547211106</c:v>
                </c:pt>
                <c:pt idx="488">
                  <c:v>494.66123281808785</c:v>
                </c:pt>
                <c:pt idx="489">
                  <c:v>494.73531694659579</c:v>
                </c:pt>
                <c:pt idx="490">
                  <c:v>494.80883255751587</c:v>
                </c:pt>
                <c:pt idx="491">
                  <c:v>494.88178431209275</c:v>
                </c:pt>
                <c:pt idx="492">
                  <c:v>494.95417683325206</c:v>
                </c:pt>
                <c:pt idx="493">
                  <c:v>495.02601470591634</c:v>
                </c:pt>
                <c:pt idx="494">
                  <c:v>495.09730247731687</c:v>
                </c:pt>
                <c:pt idx="495">
                  <c:v>495.16804465730456</c:v>
                </c:pt>
                <c:pt idx="496">
                  <c:v>495.23824571865691</c:v>
                </c:pt>
                <c:pt idx="497">
                  <c:v>495.30791009738351</c:v>
                </c:pt>
                <c:pt idx="498">
                  <c:v>495.37704219302822</c:v>
                </c:pt>
                <c:pt idx="499">
                  <c:v>495.44564636896922</c:v>
                </c:pt>
                <c:pt idx="500">
                  <c:v>495.51372695271664</c:v>
                </c:pt>
              </c:numCache>
            </c:numRef>
          </c:yVal>
          <c:smooth val="0"/>
          <c:extLst>
            <c:ext xmlns:c16="http://schemas.microsoft.com/office/drawing/2014/chart" uri="{C3380CC4-5D6E-409C-BE32-E72D297353CC}">
              <c16:uniqueId val="{00000004-DA76-9C4E-BF56-2B5A9E8C5BD1}"/>
            </c:ext>
          </c:extLst>
        </c:ser>
        <c:ser>
          <c:idx val="5"/>
          <c:order val="5"/>
          <c:tx>
            <c:strRef>
              <c:f>results!$J$4</c:f>
              <c:strCache>
                <c:ptCount val="1"/>
                <c:pt idx="0">
                  <c:v>Temp. change - Effect by that year expressed as CO2 effect by year-100</c:v>
                </c:pt>
              </c:strCache>
            </c:strRef>
          </c:tx>
          <c:spPr>
            <a:ln w="19050" cap="rnd">
              <a:solidFill>
                <a:schemeClr val="accent2"/>
              </a:solidFill>
              <a:prstDash val="lgDash"/>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results!$J$5:$J$505</c:f>
              <c:numCache>
                <c:formatCode>_-* #,##0_-;\-* #,##0_-;_-* "-"??_-;_-@_-</c:formatCode>
                <c:ptCount val="501"/>
                <c:pt idx="0">
                  <c:v>0</c:v>
                </c:pt>
                <c:pt idx="1">
                  <c:v>73.582764212417487</c:v>
                </c:pt>
                <c:pt idx="2">
                  <c:v>136.56233789403169</c:v>
                </c:pt>
                <c:pt idx="3">
                  <c:v>190.29011848260456</c:v>
                </c:pt>
                <c:pt idx="4">
                  <c:v>235.95318176166276</c:v>
                </c:pt>
                <c:pt idx="5">
                  <c:v>274.59376802393268</c:v>
                </c:pt>
                <c:pt idx="6">
                  <c:v>307.12648689123142</c:v>
                </c:pt>
                <c:pt idx="7">
                  <c:v>334.35350693872323</c:v>
                </c:pt>
                <c:pt idx="8">
                  <c:v>356.97796503837691</c:v>
                </c:pt>
                <c:pt idx="9">
                  <c:v>375.61580283447103</c:v>
                </c:pt>
                <c:pt idx="10">
                  <c:v>390.80621353193663</c:v>
                </c:pt>
                <c:pt idx="11">
                  <c:v>403.02086081527159</c:v>
                </c:pt>
                <c:pt idx="12">
                  <c:v>412.67201287248207</c:v>
                </c:pt>
                <c:pt idx="13">
                  <c:v>420.11971787034048</c:v>
                </c:pt>
                <c:pt idx="14">
                  <c:v>425.67813254797744</c:v>
                </c:pt>
                <c:pt idx="15">
                  <c:v>429.62110263252913</c:v>
                </c:pt>
                <c:pt idx="16">
                  <c:v>432.1870823291527</c:v>
                </c:pt>
                <c:pt idx="17">
                  <c:v>433.58347001922135</c:v>
                </c:pt>
                <c:pt idx="18">
                  <c:v>433.99042835773275</c:v>
                </c:pt>
                <c:pt idx="19">
                  <c:v>433.56424905577478</c:v>
                </c:pt>
                <c:pt idx="20">
                  <c:v>432.44031564477234</c:v>
                </c:pt>
                <c:pt idx="21">
                  <c:v>430.73571133921024</c:v>
                </c:pt>
                <c:pt idx="22">
                  <c:v>428.55151364932476</c:v>
                </c:pt>
                <c:pt idx="23">
                  <c:v>425.9748125618159</c:v>
                </c:pt>
                <c:pt idx="24">
                  <c:v>423.08048483163554</c:v>
                </c:pt>
                <c:pt idx="25">
                  <c:v>419.9327531466987</c:v>
                </c:pt>
                <c:pt idx="26">
                  <c:v>416.58655558282425</c:v>
                </c:pt>
                <c:pt idx="27">
                  <c:v>413.08874780790234</c:v>
                </c:pt>
                <c:pt idx="28">
                  <c:v>409.47915787763424</c:v>
                </c:pt>
                <c:pt idx="29">
                  <c:v>405.79151115081208</c:v>
                </c:pt>
                <c:pt idx="30">
                  <c:v>402.05424080515445</c:v>
                </c:pt>
                <c:pt idx="31">
                  <c:v>398.29119762441263</c:v>
                </c:pt>
                <c:pt idx="32">
                  <c:v>394.52227112654145</c:v>
                </c:pt>
                <c:pt idx="33">
                  <c:v>390.76393268710984</c:v>
                </c:pt>
                <c:pt idx="34">
                  <c:v>387.02971006046971</c:v>
                </c:pt>
                <c:pt idx="35">
                  <c:v>383.33060159463815</c:v>
                </c:pt>
                <c:pt idx="36">
                  <c:v>379.67543745768455</c:v>
                </c:pt>
                <c:pt idx="37">
                  <c:v>376.07119432885349</c:v>
                </c:pt>
                <c:pt idx="38">
                  <c:v>372.52326924362791</c:v>
                </c:pt>
                <c:pt idx="39">
                  <c:v>369.03571760684639</c:v>
                </c:pt>
                <c:pt idx="40">
                  <c:v>365.61145979159664</c:v>
                </c:pt>
                <c:pt idx="41">
                  <c:v>362.25246021481809</c:v>
                </c:pt>
                <c:pt idx="42">
                  <c:v>358.95988231534898</c:v>
                </c:pt>
                <c:pt idx="43">
                  <c:v>355.73422244940787</c:v>
                </c:pt>
                <c:pt idx="44">
                  <c:v>352.5754253559312</c:v>
                </c:pt>
                <c:pt idx="45">
                  <c:v>349.48298352421403</c:v>
                </c:pt>
                <c:pt idx="46">
                  <c:v>346.45602251398282</c:v>
                </c:pt>
                <c:pt idx="47">
                  <c:v>343.49337402900926</c:v>
                </c:pt>
                <c:pt idx="48">
                  <c:v>340.59363832578413</c:v>
                </c:pt>
                <c:pt idx="49">
                  <c:v>337.7552373451831</c:v>
                </c:pt>
                <c:pt idx="50">
                  <c:v>334.97645978445638</c:v>
                </c:pt>
                <c:pt idx="51">
                  <c:v>332.25549917657702</c:v>
                </c:pt>
                <c:pt idx="52">
                  <c:v>329.59048591161206</c:v>
                </c:pt>
                <c:pt idx="53">
                  <c:v>326.97951401826015</c:v>
                </c:pt>
                <c:pt idx="54">
                  <c:v>324.42066342114612</c:v>
                </c:pt>
                <c:pt idx="55">
                  <c:v>321.91201829926536</c:v>
                </c:pt>
                <c:pt idx="56">
                  <c:v>319.45168209165888</c:v>
                </c:pt>
                <c:pt idx="57">
                  <c:v>317.03778962669776</c:v>
                </c:pt>
                <c:pt idx="58">
                  <c:v>314.66851679013143</c:v>
                </c:pt>
                <c:pt idx="59">
                  <c:v>312.34208809330431</c:v>
                </c:pt>
                <c:pt idx="60">
                  <c:v>310.05678245577923</c:v>
                </c:pt>
                <c:pt idx="61">
                  <c:v>307.81093747525227</c:v>
                </c:pt>
                <c:pt idx="62">
                  <c:v>305.60295242139551</c:v>
                </c:pt>
                <c:pt idx="63">
                  <c:v>303.43129015852833</c:v>
                </c:pt>
                <c:pt idx="64">
                  <c:v>301.29447817423812</c:v>
                </c:pt>
                <c:pt idx="65">
                  <c:v>299.19110886678641</c:v>
                </c:pt>
                <c:pt idx="66">
                  <c:v>297.11983922291239</c:v>
                </c:pt>
                <c:pt idx="67">
                  <c:v>295.07938999912625</c:v>
                </c:pt>
                <c:pt idx="68">
                  <c:v>293.06854450342797</c:v>
                </c:pt>
                <c:pt idx="69">
                  <c:v>291.0861470603167</c:v>
                </c:pt>
                <c:pt idx="70">
                  <c:v>289.13110122970886</c:v>
                </c:pt>
                <c:pt idx="71">
                  <c:v>287.20236783974224</c:v>
                </c:pt>
                <c:pt idx="72">
                  <c:v>285.29896288420292</c:v>
                </c:pt>
                <c:pt idx="73">
                  <c:v>283.41995532730687</c:v>
                </c:pt>
                <c:pt idx="74">
                  <c:v>281.56446485163877</c:v>
                </c:pt>
                <c:pt idx="75">
                  <c:v>279.73165957906417</c:v>
                </c:pt>
                <c:pt idx="76">
                  <c:v>277.92075378926825</c:v>
                </c:pt>
                <c:pt idx="77">
                  <c:v>276.13100565613689</c:v>
                </c:pt>
                <c:pt idx="78">
                  <c:v>274.36171501837606</c:v>
                </c:pt>
                <c:pt idx="79">
                  <c:v>272.61222119750494</c:v>
                </c:pt>
                <c:pt idx="80">
                  <c:v>270.88190087356725</c:v>
                </c:pt>
                <c:pt idx="81">
                  <c:v>269.17016602653138</c:v>
                </c:pt>
                <c:pt idx="82">
                  <c:v>267.476461949336</c:v>
                </c:pt>
                <c:pt idx="83">
                  <c:v>265.80026533683866</c:v>
                </c:pt>
                <c:pt idx="84">
                  <c:v>264.14108245349286</c:v>
                </c:pt>
                <c:pt idx="85">
                  <c:v>262.4984473813841</c:v>
                </c:pt>
                <c:pt idx="86">
                  <c:v>260.87192034926369</c:v>
                </c:pt>
                <c:pt idx="87">
                  <c:v>259.2610861423957</c:v>
                </c:pt>
                <c:pt idx="88">
                  <c:v>257.66555259236844</c:v>
                </c:pt>
                <c:pt idx="89">
                  <c:v>256.08494914547686</c:v>
                </c:pt>
                <c:pt idx="90">
                  <c:v>254.5189255078534</c:v>
                </c:pt>
                <c:pt idx="91">
                  <c:v>252.96715036518768</c:v>
                </c:pt>
                <c:pt idx="92">
                  <c:v>251.42931017461834</c:v>
                </c:pt>
                <c:pt idx="93">
                  <c:v>249.90510802618988</c:v>
                </c:pt>
                <c:pt idx="94">
                  <c:v>248.39426257113576</c:v>
                </c:pt>
                <c:pt idx="95">
                  <c:v>246.8965070141638</c:v>
                </c:pt>
                <c:pt idx="96">
                  <c:v>245.41158816687479</c:v>
                </c:pt>
                <c:pt idx="97">
                  <c:v>243.93926555943361</c:v>
                </c:pt>
                <c:pt idx="98">
                  <c:v>242.47931060762804</c:v>
                </c:pt>
                <c:pt idx="99">
                  <c:v>241.03150583248606</c:v>
                </c:pt>
                <c:pt idx="100">
                  <c:v>239.59564412968098</c:v>
                </c:pt>
                <c:pt idx="101">
                  <c:v>238.17152808601921</c:v>
                </c:pt>
                <c:pt idx="102">
                  <c:v>236.75896934038894</c:v>
                </c:pt>
                <c:pt idx="103">
                  <c:v>235.3577879866358</c:v>
                </c:pt>
                <c:pt idx="104">
                  <c:v>233.96781201592387</c:v>
                </c:pt>
                <c:pt idx="105">
                  <c:v>232.58887679624362</c:v>
                </c:pt>
                <c:pt idx="106">
                  <c:v>231.22082458682473</c:v>
                </c:pt>
                <c:pt idx="107">
                  <c:v>229.86350408531729</c:v>
                </c:pt>
                <c:pt idx="108">
                  <c:v>228.51677000570572</c:v>
                </c:pt>
                <c:pt idx="109">
                  <c:v>227.18048268502264</c:v>
                </c:pt>
                <c:pt idx="110">
                  <c:v>225.85450771702804</c:v>
                </c:pt>
                <c:pt idx="111">
                  <c:v>224.53871561111782</c:v>
                </c:pt>
                <c:pt idx="112">
                  <c:v>223.23298147482237</c:v>
                </c:pt>
                <c:pt idx="113">
                  <c:v>221.93718471834566</c:v>
                </c:pt>
                <c:pt idx="114">
                  <c:v>220.65120877968525</c:v>
                </c:pt>
                <c:pt idx="115">
                  <c:v>219.37494086896064</c:v>
                </c:pt>
                <c:pt idx="116">
                  <c:v>218.10827173065644</c:v>
                </c:pt>
                <c:pt idx="117">
                  <c:v>216.85109542256859</c:v>
                </c:pt>
                <c:pt idx="118">
                  <c:v>215.60330911031366</c:v>
                </c:pt>
                <c:pt idx="119">
                  <c:v>214.3648128763349</c:v>
                </c:pt>
                <c:pt idx="120">
                  <c:v>213.13550954240338</c:v>
                </c:pt>
                <c:pt idx="121">
                  <c:v>211.91530450468062</c:v>
                </c:pt>
                <c:pt idx="122">
                  <c:v>210.70410558046444</c:v>
                </c:pt>
                <c:pt idx="123">
                  <c:v>209.50182286580241</c:v>
                </c:pt>
                <c:pt idx="124">
                  <c:v>208.3083686032065</c:v>
                </c:pt>
                <c:pt idx="125">
                  <c:v>207.12365705875703</c:v>
                </c:pt>
                <c:pt idx="126">
                  <c:v>205.94760440792913</c:v>
                </c:pt>
                <c:pt idx="127">
                  <c:v>204.78012862952173</c:v>
                </c:pt>
                <c:pt idx="128">
                  <c:v>203.62114940711035</c:v>
                </c:pt>
                <c:pt idx="129">
                  <c:v>202.47058803748479</c:v>
                </c:pt>
                <c:pt idx="130">
                  <c:v>201.32836734557017</c:v>
                </c:pt>
                <c:pt idx="131">
                  <c:v>200.19441160536383</c:v>
                </c:pt>
                <c:pt idx="132">
                  <c:v>199.06864646645434</c:v>
                </c:pt>
                <c:pt idx="133">
                  <c:v>197.95099888571789</c:v>
                </c:pt>
                <c:pt idx="134">
                  <c:v>196.84139706381674</c:v>
                </c:pt>
                <c:pt idx="135">
                  <c:v>195.73977038615038</c:v>
                </c:pt>
                <c:pt idx="136">
                  <c:v>194.64604936793538</c:v>
                </c:pt>
                <c:pt idx="137">
                  <c:v>193.56016560311252</c:v>
                </c:pt>
                <c:pt idx="138">
                  <c:v>192.48205171680098</c:v>
                </c:pt>
                <c:pt idx="139">
                  <c:v>191.41164132104095</c:v>
                </c:pt>
                <c:pt idx="140">
                  <c:v>190.34886897358277</c:v>
                </c:pt>
                <c:pt idx="141">
                  <c:v>189.29367013949928</c:v>
                </c:pt>
                <c:pt idx="142">
                  <c:v>188.24598115541448</c:v>
                </c:pt>
                <c:pt idx="143">
                  <c:v>187.20573919615541</c:v>
                </c:pt>
                <c:pt idx="144">
                  <c:v>186.17288224364958</c:v>
                </c:pt>
                <c:pt idx="145">
                  <c:v>185.14734905790212</c:v>
                </c:pt>
                <c:pt idx="146">
                  <c:v>184.12907914989998</c:v>
                </c:pt>
                <c:pt idx="147">
                  <c:v>183.1180127563006</c:v>
                </c:pt>
                <c:pt idx="148">
                  <c:v>182.1140908157742</c:v>
                </c:pt>
                <c:pt idx="149">
                  <c:v>181.11725494687718</c:v>
                </c:pt>
                <c:pt idx="150">
                  <c:v>180.12744742734426</c:v>
                </c:pt>
                <c:pt idx="151">
                  <c:v>179.14461117469457</c:v>
                </c:pt>
                <c:pt idx="152">
                  <c:v>178.16868972805494</c:v>
                </c:pt>
                <c:pt idx="153">
                  <c:v>177.19962723111092</c:v>
                </c:pt>
                <c:pt idx="154">
                  <c:v>176.23736841610241</c:v>
                </c:pt>
                <c:pt idx="155">
                  <c:v>175.28185858878729</c:v>
                </c:pt>
                <c:pt idx="156">
                  <c:v>174.33304361430172</c:v>
                </c:pt>
                <c:pt idx="157">
                  <c:v>173.39086990385175</c:v>
                </c:pt>
                <c:pt idx="158">
                  <c:v>172.4552844021747</c:v>
                </c:pt>
                <c:pt idx="159">
                  <c:v>171.52623457571514</c:v>
                </c:pt>
                <c:pt idx="160">
                  <c:v>170.60366840146199</c:v>
                </c:pt>
                <c:pt idx="161">
                  <c:v>169.68753435639948</c:v>
                </c:pt>
                <c:pt idx="162">
                  <c:v>168.77778140752727</c:v>
                </c:pt>
                <c:pt idx="163">
                  <c:v>167.8743590024078</c:v>
                </c:pt>
                <c:pt idx="164">
                  <c:v>166.9772170602042</c:v>
                </c:pt>
                <c:pt idx="165">
                  <c:v>166.08630596317121</c:v>
                </c:pt>
                <c:pt idx="166">
                  <c:v>165.20157654856905</c:v>
                </c:pt>
                <c:pt idx="167">
                  <c:v>164.32298010096795</c:v>
                </c:pt>
                <c:pt idx="168">
                  <c:v>163.45046834491652</c:v>
                </c:pt>
                <c:pt idx="169">
                  <c:v>162.58399343794784</c:v>
                </c:pt>
                <c:pt idx="170">
                  <c:v>161.72350796389946</c:v>
                </c:pt>
                <c:pt idx="171">
                  <c:v>160.86896492652528</c:v>
                </c:pt>
                <c:pt idx="172">
                  <c:v>160.02031774337843</c:v>
                </c:pt>
                <c:pt idx="173">
                  <c:v>159.17752023994711</c:v>
                </c:pt>
                <c:pt idx="174">
                  <c:v>158.34052664402523</c:v>
                </c:pt>
                <c:pt idx="175">
                  <c:v>157.50929158030172</c:v>
                </c:pt>
                <c:pt idx="176">
                  <c:v>156.68377006515422</c:v>
                </c:pt>
                <c:pt idx="177">
                  <c:v>155.8639175016325</c:v>
                </c:pt>
                <c:pt idx="178">
                  <c:v>155.04968967461937</c:v>
                </c:pt>
                <c:pt idx="179">
                  <c:v>154.24104274615712</c:v>
                </c:pt>
                <c:pt idx="180">
                  <c:v>153.43793325092858</c:v>
                </c:pt>
                <c:pt idx="181">
                  <c:v>152.64031809188256</c:v>
                </c:pt>
                <c:pt idx="182">
                  <c:v>151.84815453599433</c:v>
                </c:pt>
                <c:pt idx="183">
                  <c:v>151.06140021015295</c:v>
                </c:pt>
                <c:pt idx="184">
                  <c:v>150.28001309716652</c:v>
                </c:pt>
                <c:pt idx="185">
                  <c:v>149.50395153187904</c:v>
                </c:pt>
                <c:pt idx="186">
                  <c:v>148.73317419739084</c:v>
                </c:pt>
                <c:pt idx="187">
                  <c:v>147.96764012137734</c:v>
                </c:pt>
                <c:pt idx="188">
                  <c:v>147.20730867249966</c:v>
                </c:pt>
                <c:pt idx="189">
                  <c:v>146.4521395569015</c:v>
                </c:pt>
                <c:pt idx="190">
                  <c:v>145.70209281478785</c:v>
                </c:pt>
                <c:pt idx="191">
                  <c:v>144.95712881708022</c:v>
                </c:pt>
                <c:pt idx="192">
                  <c:v>144.21720826214454</c:v>
                </c:pt>
                <c:pt idx="193">
                  <c:v>143.48229217258748</c:v>
                </c:pt>
                <c:pt idx="194">
                  <c:v>142.75234189211753</c:v>
                </c:pt>
                <c:pt idx="195">
                  <c:v>142.02731908246747</c:v>
                </c:pt>
                <c:pt idx="196">
                  <c:v>141.30718572037486</c:v>
                </c:pt>
                <c:pt idx="197">
                  <c:v>140.5919040946178</c:v>
                </c:pt>
                <c:pt idx="198">
                  <c:v>139.88143680310316</c:v>
                </c:pt>
                <c:pt idx="199">
                  <c:v>139.17574675000458</c:v>
                </c:pt>
                <c:pt idx="200">
                  <c:v>138.47479714294818</c:v>
                </c:pt>
                <c:pt idx="201">
                  <c:v>137.77855149024325</c:v>
                </c:pt>
                <c:pt idx="202">
                  <c:v>137.08697359815665</c:v>
                </c:pt>
                <c:pt idx="203">
                  <c:v>136.40002756822838</c:v>
                </c:pt>
                <c:pt idx="204">
                  <c:v>135.71767779462661</c:v>
                </c:pt>
                <c:pt idx="205">
                  <c:v>135.03988896154112</c:v>
                </c:pt>
                <c:pt idx="206">
                  <c:v>134.36662604061277</c:v>
                </c:pt>
                <c:pt idx="207">
                  <c:v>133.6978542883983</c:v>
                </c:pt>
                <c:pt idx="208">
                  <c:v>133.0335392438686</c:v>
                </c:pt>
                <c:pt idx="209">
                  <c:v>132.37364672593978</c:v>
                </c:pt>
                <c:pt idx="210">
                  <c:v>131.71814283103521</c:v>
                </c:pt>
                <c:pt idx="211">
                  <c:v>131.06699393067805</c:v>
                </c:pt>
                <c:pt idx="212">
                  <c:v>130.42016666911286</c:v>
                </c:pt>
                <c:pt idx="213">
                  <c:v>129.77762796095581</c:v>
                </c:pt>
                <c:pt idx="214">
                  <c:v>129.13934498887187</c:v>
                </c:pt>
                <c:pt idx="215">
                  <c:v>128.50528520127898</c:v>
                </c:pt>
                <c:pt idx="216">
                  <c:v>127.87541631007795</c:v>
                </c:pt>
                <c:pt idx="217">
                  <c:v>127.2497062884074</c:v>
                </c:pt>
                <c:pt idx="218">
                  <c:v>126.62812336842329</c:v>
                </c:pt>
                <c:pt idx="219">
                  <c:v>126.01063603910201</c:v>
                </c:pt>
                <c:pt idx="220">
                  <c:v>125.397213044067</c:v>
                </c:pt>
                <c:pt idx="221">
                  <c:v>124.78782337943773</c:v>
                </c:pt>
                <c:pt idx="222">
                  <c:v>124.18243629170091</c:v>
                </c:pt>
                <c:pt idx="223">
                  <c:v>123.58102127560339</c:v>
                </c:pt>
                <c:pt idx="224">
                  <c:v>122.98354807206603</c:v>
                </c:pt>
                <c:pt idx="225">
                  <c:v>122.3899866661184</c:v>
                </c:pt>
                <c:pt idx="226">
                  <c:v>121.80030728485369</c:v>
                </c:pt>
                <c:pt idx="227">
                  <c:v>121.21448039540344</c:v>
                </c:pt>
                <c:pt idx="228">
                  <c:v>120.63247670293197</c:v>
                </c:pt>
                <c:pt idx="229">
                  <c:v>120.05426714864969</c:v>
                </c:pt>
                <c:pt idx="230">
                  <c:v>119.47982290784539</c:v>
                </c:pt>
                <c:pt idx="231">
                  <c:v>118.90911538793689</c:v>
                </c:pt>
                <c:pt idx="232">
                  <c:v>118.34211622653987</c:v>
                </c:pt>
                <c:pt idx="233">
                  <c:v>117.77879728955456</c:v>
                </c:pt>
                <c:pt idx="234">
                  <c:v>117.21913066927011</c:v>
                </c:pt>
                <c:pt idx="235">
                  <c:v>116.66308868248603</c:v>
                </c:pt>
                <c:pt idx="236">
                  <c:v>116.11064386865097</c:v>
                </c:pt>
                <c:pt idx="237">
                  <c:v>115.56176898801803</c:v>
                </c:pt>
                <c:pt idx="238">
                  <c:v>115.01643701981693</c:v>
                </c:pt>
                <c:pt idx="239">
                  <c:v>114.47462116044211</c:v>
                </c:pt>
                <c:pt idx="240">
                  <c:v>113.93629482165736</c:v>
                </c:pt>
                <c:pt idx="241">
                  <c:v>113.40143162881604</c:v>
                </c:pt>
                <c:pt idx="242">
                  <c:v>112.87000541909721</c:v>
                </c:pt>
                <c:pt idx="243">
                  <c:v>112.34199023975711</c:v>
                </c:pt>
                <c:pt idx="244">
                  <c:v>111.81736034639607</c:v>
                </c:pt>
                <c:pt idx="245">
                  <c:v>111.29609020124033</c:v>
                </c:pt>
                <c:pt idx="246">
                  <c:v>110.77815447143909</c:v>
                </c:pt>
                <c:pt idx="247">
                  <c:v>110.26352802737613</c:v>
                </c:pt>
                <c:pt idx="248">
                  <c:v>109.75218594099603</c:v>
                </c:pt>
                <c:pt idx="249">
                  <c:v>109.24410348414493</c:v>
                </c:pt>
                <c:pt idx="250">
                  <c:v>108.73925612692547</c:v>
                </c:pt>
                <c:pt idx="251">
                  <c:v>108.23761953606594</c:v>
                </c:pt>
                <c:pt idx="252">
                  <c:v>107.73916957330323</c:v>
                </c:pt>
                <c:pt idx="253">
                  <c:v>107.24388229377981</c:v>
                </c:pt>
                <c:pt idx="254">
                  <c:v>106.75173394445423</c:v>
                </c:pt>
                <c:pt idx="255">
                  <c:v>106.26270096252524</c:v>
                </c:pt>
                <c:pt idx="256">
                  <c:v>105.7767599738692</c:v>
                </c:pt>
                <c:pt idx="257">
                  <c:v>105.29388779149089</c:v>
                </c:pt>
                <c:pt idx="258">
                  <c:v>104.81406141398728</c:v>
                </c:pt>
                <c:pt idx="259">
                  <c:v>104.33725802402448</c:v>
                </c:pt>
                <c:pt idx="260">
                  <c:v>103.86345498682739</c:v>
                </c:pt>
                <c:pt idx="261">
                  <c:v>103.39262984868223</c:v>
                </c:pt>
                <c:pt idx="262">
                  <c:v>102.92476033545161</c:v>
                </c:pt>
                <c:pt idx="263">
                  <c:v>102.45982435110204</c:v>
                </c:pt>
                <c:pt idx="264">
                  <c:v>101.99779997624405</c:v>
                </c:pt>
                <c:pt idx="265">
                  <c:v>101.53866546668425</c:v>
                </c:pt>
                <c:pt idx="266">
                  <c:v>101.08239925198994</c:v>
                </c:pt>
                <c:pt idx="267">
                  <c:v>100.6289799340653</c:v>
                </c:pt>
                <c:pt idx="268">
                  <c:v>100.17838628573988</c:v>
                </c:pt>
                <c:pt idx="269">
                  <c:v>99.730597249368756</c:v>
                </c:pt>
                <c:pt idx="270">
                  <c:v>99.285591935444387</c:v>
                </c:pt>
                <c:pt idx="271">
                  <c:v>98.843349621220099</c:v>
                </c:pt>
                <c:pt idx="272">
                  <c:v>98.403849749345028</c:v>
                </c:pt>
                <c:pt idx="273">
                  <c:v>97.967071926510584</c:v>
                </c:pt>
                <c:pt idx="274">
                  <c:v>97.532995922108057</c:v>
                </c:pt>
                <c:pt idx="275">
                  <c:v>97.101601666897423</c:v>
                </c:pt>
                <c:pt idx="276">
                  <c:v>96.67286925168743</c:v>
                </c:pt>
                <c:pt idx="277">
                  <c:v>96.246778926026394</c:v>
                </c:pt>
                <c:pt idx="278">
                  <c:v>95.823311096904149</c:v>
                </c:pt>
                <c:pt idx="279">
                  <c:v>95.402446327464631</c:v>
                </c:pt>
                <c:pt idx="280">
                  <c:v>94.98416533572923</c:v>
                </c:pt>
                <c:pt idx="281">
                  <c:v>94.568448993330804</c:v>
                </c:pt>
                <c:pt idx="282">
                  <c:v>94.15527832425802</c:v>
                </c:pt>
                <c:pt idx="283">
                  <c:v>93.744634503610413</c:v>
                </c:pt>
                <c:pt idx="284">
                  <c:v>93.33649885636359</c:v>
                </c:pt>
                <c:pt idx="285">
                  <c:v>92.930852856144583</c:v>
                </c:pt>
                <c:pt idx="286">
                  <c:v>92.527678124017754</c:v>
                </c:pt>
                <c:pt idx="287">
                  <c:v>92.126956427280263</c:v>
                </c:pt>
                <c:pt idx="288">
                  <c:v>91.728669678267934</c:v>
                </c:pt>
                <c:pt idx="289">
                  <c:v>91.332799933170804</c:v>
                </c:pt>
                <c:pt idx="290">
                  <c:v>90.93932939085856</c:v>
                </c:pt>
                <c:pt idx="291">
                  <c:v>90.548240391715623</c:v>
                </c:pt>
                <c:pt idx="292">
                  <c:v>90.159515416486059</c:v>
                </c:pt>
                <c:pt idx="293">
                  <c:v>89.773137085127829</c:v>
                </c:pt>
                <c:pt idx="294">
                  <c:v>89.389088155676674</c:v>
                </c:pt>
                <c:pt idx="295">
                  <c:v>89.007351523119382</c:v>
                </c:pt>
                <c:pt idx="296">
                  <c:v>88.62791021827627</c:v>
                </c:pt>
                <c:pt idx="297">
                  <c:v>88.250747406693137</c:v>
                </c:pt>
                <c:pt idx="298">
                  <c:v>87.87584638754204</c:v>
                </c:pt>
                <c:pt idx="299">
                  <c:v>87.503190592531482</c:v>
                </c:pt>
                <c:pt idx="300">
                  <c:v>87.132763584825483</c:v>
                </c:pt>
                <c:pt idx="301">
                  <c:v>86.764549057971507</c:v>
                </c:pt>
                <c:pt idx="302">
                  <c:v>86.398530834837331</c:v>
                </c:pt>
                <c:pt idx="303">
                  <c:v>86.034692866556725</c:v>
                </c:pt>
                <c:pt idx="304">
                  <c:v>85.673019231483721</c:v>
                </c:pt>
                <c:pt idx="305">
                  <c:v>85.313494134155746</c:v>
                </c:pt>
                <c:pt idx="306">
                  <c:v>84.956101904264926</c:v>
                </c:pt>
                <c:pt idx="307">
                  <c:v>84.600826995638329</c:v>
                </c:pt>
                <c:pt idx="308">
                  <c:v>84.247653985226336</c:v>
                </c:pt>
                <c:pt idx="309">
                  <c:v>83.896567572099357</c:v>
                </c:pt>
                <c:pt idx="310">
                  <c:v>83.547552576453057</c:v>
                </c:pt>
                <c:pt idx="311">
                  <c:v>83.200593938621552</c:v>
                </c:pt>
                <c:pt idx="312">
                  <c:v>82.855676718098763</c:v>
                </c:pt>
                <c:pt idx="313">
                  <c:v>82.512786092568078</c:v>
                </c:pt>
                <c:pt idx="314">
                  <c:v>82.171907356939712</c:v>
                </c:pt>
                <c:pt idx="315">
                  <c:v>81.833025922396104</c:v>
                </c:pt>
                <c:pt idx="316">
                  <c:v>81.496127315445406</c:v>
                </c:pt>
                <c:pt idx="317">
                  <c:v>81.16119717698237</c:v>
                </c:pt>
                <c:pt idx="318">
                  <c:v>80.828221261357271</c:v>
                </c:pt>
                <c:pt idx="319">
                  <c:v>80.497185435452494</c:v>
                </c:pt>
                <c:pt idx="320">
                  <c:v>80.168075677766495</c:v>
                </c:pt>
                <c:pt idx="321">
                  <c:v>79.840878077505621</c:v>
                </c:pt>
                <c:pt idx="322">
                  <c:v>79.515578833683179</c:v>
                </c:pt>
                <c:pt idx="323">
                  <c:v>79.192164254225986</c:v>
                </c:pt>
                <c:pt idx="324">
                  <c:v>78.870620755088396</c:v>
                </c:pt>
                <c:pt idx="325">
                  <c:v>78.550934859373371</c:v>
                </c:pt>
                <c:pt idx="326">
                  <c:v>78.233093196461084</c:v>
                </c:pt>
                <c:pt idx="327">
                  <c:v>77.917082501144463</c:v>
                </c:pt>
                <c:pt idx="328">
                  <c:v>77.602889612771975</c:v>
                </c:pt>
                <c:pt idx="329">
                  <c:v>77.290501474397416</c:v>
                </c:pt>
                <c:pt idx="330">
                  <c:v>76.979905131936718</c:v>
                </c:pt>
                <c:pt idx="331">
                  <c:v>76.671087733331689</c:v>
                </c:pt>
                <c:pt idx="332">
                  <c:v>76.364036527720629</c:v>
                </c:pt>
                <c:pt idx="333">
                  <c:v>76.058738864615819</c:v>
                </c:pt>
                <c:pt idx="334">
                  <c:v>75.755182193087634</c:v>
                </c:pt>
                <c:pt idx="335">
                  <c:v>75.45335406095559</c:v>
                </c:pt>
                <c:pt idx="336">
                  <c:v>75.153242113985797</c:v>
                </c:pt>
                <c:pt idx="337">
                  <c:v>74.854834095095242</c:v>
                </c:pt>
                <c:pt idx="338">
                  <c:v>74.558117843562499</c:v>
                </c:pt>
                <c:pt idx="339">
                  <c:v>74.263081294244827</c:v>
                </c:pt>
                <c:pt idx="340">
                  <c:v>73.969712476801959</c:v>
                </c:pt>
                <c:pt idx="341">
                  <c:v>73.677999514926086</c:v>
                </c:pt>
                <c:pt idx="342">
                  <c:v>73.387930625578164</c:v>
                </c:pt>
                <c:pt idx="343">
                  <c:v>73.09949411823068</c:v>
                </c:pt>
                <c:pt idx="344">
                  <c:v>72.812678394116318</c:v>
                </c:pt>
                <c:pt idx="345">
                  <c:v>72.527471945483214</c:v>
                </c:pt>
                <c:pt idx="346">
                  <c:v>72.243863354855975</c:v>
                </c:pt>
                <c:pt idx="347">
                  <c:v>71.961841294302957</c:v>
                </c:pt>
                <c:pt idx="348">
                  <c:v>71.681394524709503</c:v>
                </c:pt>
                <c:pt idx="349">
                  <c:v>71.402511895057174</c:v>
                </c:pt>
                <c:pt idx="350">
                  <c:v>71.125182341708921</c:v>
                </c:pt>
                <c:pt idx="351">
                  <c:v>70.849394887700015</c:v>
                </c:pt>
                <c:pt idx="352">
                  <c:v>70.575138642035</c:v>
                </c:pt>
                <c:pt idx="353">
                  <c:v>70.302402798990258</c:v>
                </c:pt>
                <c:pt idx="354">
                  <c:v>70.031176637422305</c:v>
                </c:pt>
                <c:pt idx="355">
                  <c:v>69.761449520081911</c:v>
                </c:pt>
                <c:pt idx="356">
                  <c:v>69.493210892933689</c:v>
                </c:pt>
                <c:pt idx="357">
                  <c:v>69.226450284481345</c:v>
                </c:pt>
                <c:pt idx="358">
                  <c:v>68.961157305098482</c:v>
                </c:pt>
                <c:pt idx="359">
                  <c:v>68.697321646364927</c:v>
                </c:pt>
                <c:pt idx="360">
                  <c:v>68.434933080408314</c:v>
                </c:pt>
                <c:pt idx="361">
                  <c:v>68.173981459251351</c:v>
                </c:pt>
                <c:pt idx="362">
                  <c:v>67.914456714164274</c:v>
                </c:pt>
                <c:pt idx="363">
                  <c:v>67.656348855022657</c:v>
                </c:pt>
                <c:pt idx="364">
                  <c:v>67.399647969670411</c:v>
                </c:pt>
                <c:pt idx="365">
                  <c:v>67.144344223288201</c:v>
                </c:pt>
                <c:pt idx="366">
                  <c:v>66.890427857766852</c:v>
                </c:pt>
                <c:pt idx="367">
                  <c:v>66.637889191086046</c:v>
                </c:pt>
                <c:pt idx="368">
                  <c:v>66.386718616697962</c:v>
                </c:pt>
                <c:pt idx="369">
                  <c:v>66.136906602916127</c:v>
                </c:pt>
                <c:pt idx="370">
                  <c:v>65.888443692309195</c:v>
                </c:pt>
                <c:pt idx="371">
                  <c:v>65.641320501099671</c:v>
                </c:pt>
                <c:pt idx="372">
                  <c:v>65.39552771856772</c:v>
                </c:pt>
                <c:pt idx="373">
                  <c:v>65.15105610645962</c:v>
                </c:pt>
                <c:pt idx="374">
                  <c:v>64.907896498401328</c:v>
                </c:pt>
                <c:pt idx="375">
                  <c:v>64.666039799316678</c:v>
                </c:pt>
                <c:pt idx="376">
                  <c:v>64.425476984850405</c:v>
                </c:pt>
                <c:pt idx="377">
                  <c:v>64.186199100795918</c:v>
                </c:pt>
                <c:pt idx="378">
                  <c:v>63.948197262527721</c:v>
                </c:pt>
                <c:pt idx="379">
                  <c:v>63.711462654438584</c:v>
                </c:pt>
                <c:pt idx="380">
                  <c:v>63.475986529381146</c:v>
                </c:pt>
                <c:pt idx="381">
                  <c:v>63.241760208114364</c:v>
                </c:pt>
                <c:pt idx="382">
                  <c:v>63.008775078754184</c:v>
                </c:pt>
                <c:pt idx="383">
                  <c:v>62.777022596228996</c:v>
                </c:pt>
                <c:pt idx="384">
                  <c:v>62.546494281739399</c:v>
                </c:pt>
                <c:pt idx="385">
                  <c:v>62.317181722222401</c:v>
                </c:pt>
                <c:pt idx="386">
                  <c:v>62.089076569820108</c:v>
                </c:pt>
                <c:pt idx="387">
                  <c:v>61.862170541352604</c:v>
                </c:pt>
                <c:pt idx="388">
                  <c:v>61.636455417795361</c:v>
                </c:pt>
                <c:pt idx="389">
                  <c:v>61.411923043760716</c:v>
                </c:pt>
                <c:pt idx="390">
                  <c:v>61.188565326983714</c:v>
                </c:pt>
                <c:pt idx="391">
                  <c:v>60.966374237812239</c:v>
                </c:pt>
                <c:pt idx="392">
                  <c:v>60.74534180870112</c:v>
                </c:pt>
                <c:pt idx="393">
                  <c:v>60.525460133710546</c:v>
                </c:pt>
                <c:pt idx="394">
                  <c:v>60.306721368008503</c:v>
                </c:pt>
                <c:pt idx="395">
                  <c:v>60.089117727377392</c:v>
                </c:pt>
                <c:pt idx="396">
                  <c:v>59.872641487724572</c:v>
                </c:pt>
                <c:pt idx="397">
                  <c:v>59.657284984596906</c:v>
                </c:pt>
                <c:pt idx="398">
                  <c:v>59.443040612699441</c:v>
                </c:pt>
                <c:pt idx="399">
                  <c:v>59.229900825417864</c:v>
                </c:pt>
                <c:pt idx="400">
                  <c:v>59.017858134344927</c:v>
                </c:pt>
                <c:pt idx="401">
                  <c:v>58.806905108810781</c:v>
                </c:pt>
                <c:pt idx="402">
                  <c:v>58.597034375417095</c:v>
                </c:pt>
                <c:pt idx="403">
                  <c:v>58.38823861757507</c:v>
                </c:pt>
                <c:pt idx="404">
                  <c:v>58.180510575047137</c:v>
                </c:pt>
                <c:pt idx="405">
                  <c:v>57.973843043492501</c:v>
                </c:pt>
                <c:pt idx="406">
                  <c:v>57.76822887401633</c:v>
                </c:pt>
                <c:pt idx="407">
                  <c:v>57.563660972722715</c:v>
                </c:pt>
                <c:pt idx="408">
                  <c:v>57.360132300271204</c:v>
                </c:pt>
                <c:pt idx="409">
                  <c:v>57.157635871436987</c:v>
                </c:pt>
                <c:pt idx="410">
                  <c:v>56.956164754674802</c:v>
                </c:pt>
                <c:pt idx="411">
                  <c:v>56.755712071686169</c:v>
                </c:pt>
                <c:pt idx="412">
                  <c:v>56.55627099699042</c:v>
                </c:pt>
                <c:pt idx="413">
                  <c:v>56.357834757499027</c:v>
                </c:pt>
                <c:pt idx="414">
                  <c:v>56.160396632093644</c:v>
                </c:pt>
                <c:pt idx="415">
                  <c:v>55.963949951207354</c:v>
                </c:pt>
                <c:pt idx="416">
                  <c:v>55.768488096409492</c:v>
                </c:pt>
                <c:pt idx="417">
                  <c:v>55.574004499993855</c:v>
                </c:pt>
                <c:pt idx="418">
                  <c:v>55.380492644570211</c:v>
                </c:pt>
                <c:pt idx="419">
                  <c:v>55.187946062659272</c:v>
                </c:pt>
                <c:pt idx="420">
                  <c:v>54.996358336290832</c:v>
                </c:pt>
                <c:pt idx="421">
                  <c:v>54.805723096605348</c:v>
                </c:pt>
                <c:pt idx="422">
                  <c:v>54.61603402345856</c:v>
                </c:pt>
                <c:pt idx="423">
                  <c:v>54.427284845029668</c:v>
                </c:pt>
                <c:pt idx="424">
                  <c:v>54.239469337432404</c:v>
                </c:pt>
                <c:pt idx="425">
                  <c:v>54.052581324329424</c:v>
                </c:pt>
                <c:pt idx="426">
                  <c:v>53.866614676549879</c:v>
                </c:pt>
                <c:pt idx="427">
                  <c:v>53.681563311710086</c:v>
                </c:pt>
                <c:pt idx="428">
                  <c:v>53.497421193837241</c:v>
                </c:pt>
                <c:pt idx="429">
                  <c:v>53.314182332996275</c:v>
                </c:pt>
                <c:pt idx="430">
                  <c:v>53.131840784919788</c:v>
                </c:pt>
                <c:pt idx="431">
                  <c:v>52.950390650640898</c:v>
                </c:pt>
                <c:pt idx="432">
                  <c:v>52.769826076129206</c:v>
                </c:pt>
                <c:pt idx="433">
                  <c:v>52.590141251929722</c:v>
                </c:pt>
                <c:pt idx="434">
                  <c:v>52.411330412804617</c:v>
                </c:pt>
                <c:pt idx="435">
                  <c:v>52.233387837378089</c:v>
                </c:pt>
                <c:pt idx="436">
                  <c:v>52.056307847784005</c:v>
                </c:pt>
                <c:pt idx="437">
                  <c:v>51.880084809316457</c:v>
                </c:pt>
                <c:pt idx="438">
                  <c:v>51.704713130083192</c:v>
                </c:pt>
                <c:pt idx="439">
                  <c:v>51.530187260661869</c:v>
                </c:pt>
                <c:pt idx="440">
                  <c:v>51.35650169375905</c:v>
                </c:pt>
                <c:pt idx="441">
                  <c:v>51.183650963872175</c:v>
                </c:pt>
                <c:pt idx="442">
                  <c:v>51.011629646954034</c:v>
                </c:pt>
                <c:pt idx="443">
                  <c:v>50.8404323600802</c:v>
                </c:pt>
                <c:pt idx="444">
                  <c:v>50.670053761119057</c:v>
                </c:pt>
                <c:pt idx="445">
                  <c:v>50.500488548404583</c:v>
                </c:pt>
                <c:pt idx="446">
                  <c:v>50.331731460411774</c:v>
                </c:pt>
                <c:pt idx="447">
                  <c:v>50.16377727543474</c:v>
                </c:pt>
                <c:pt idx="448">
                  <c:v>49.99662081126742</c:v>
                </c:pt>
                <c:pt idx="449">
                  <c:v>49.830256924886903</c:v>
                </c:pt>
                <c:pt idx="450">
                  <c:v>49.664680512139341</c:v>
                </c:pt>
                <c:pt idx="451">
                  <c:v>49.499886507428435</c:v>
                </c:pt>
                <c:pt idx="452">
                  <c:v>49.335869883406438</c:v>
                </c:pt>
                <c:pt idx="453">
                  <c:v>49.172625650667754</c:v>
                </c:pt>
                <c:pt idx="454">
                  <c:v>49.010148857444904</c:v>
                </c:pt>
                <c:pt idx="455">
                  <c:v>48.848434589307132</c:v>
                </c:pt>
                <c:pt idx="456">
                  <c:v>48.687477968861337</c:v>
                </c:pt>
                <c:pt idx="457">
                  <c:v>48.527274155455565</c:v>
                </c:pt>
                <c:pt idx="458">
                  <c:v>48.367818344884832</c:v>
                </c:pt>
                <c:pt idx="459">
                  <c:v>48.209105769099374</c:v>
                </c:pt>
                <c:pt idx="460">
                  <c:v>48.051131695915302</c:v>
                </c:pt>
                <c:pt idx="461">
                  <c:v>47.893891428727613</c:v>
                </c:pt>
                <c:pt idx="462">
                  <c:v>47.737380306225504</c:v>
                </c:pt>
                <c:pt idx="463">
                  <c:v>47.581593702110062</c:v>
                </c:pt>
                <c:pt idx="464">
                  <c:v>47.426527024814227</c:v>
                </c:pt>
                <c:pt idx="465">
                  <c:v>47.272175717225075</c:v>
                </c:pt>
                <c:pt idx="466">
                  <c:v>47.118535256408293</c:v>
                </c:pt>
                <c:pt idx="467">
                  <c:v>46.965601153334987</c:v>
                </c:pt>
                <c:pt idx="468">
                  <c:v>46.813368952610688</c:v>
                </c:pt>
                <c:pt idx="469">
                  <c:v>46.661834232206544</c:v>
                </c:pt>
                <c:pt idx="470">
                  <c:v>46.510992603192754</c:v>
                </c:pt>
                <c:pt idx="471">
                  <c:v>46.360839709474114</c:v>
                </c:pt>
                <c:pt idx="472">
                  <c:v>46.211371227527785</c:v>
                </c:pt>
                <c:pt idx="473">
                  <c:v>46.062582866143181</c:v>
                </c:pt>
                <c:pt idx="474">
                  <c:v>45.914470366163911</c:v>
                </c:pt>
                <c:pt idx="475">
                  <c:v>45.76702950023197</c:v>
                </c:pt>
                <c:pt idx="476">
                  <c:v>45.62025607253387</c:v>
                </c:pt>
                <c:pt idx="477">
                  <c:v>45.474145918548921</c:v>
                </c:pt>
                <c:pt idx="478">
                  <c:v>45.328694904799548</c:v>
                </c:pt>
                <c:pt idx="479">
                  <c:v>45.183898928603639</c:v>
                </c:pt>
                <c:pt idx="480">
                  <c:v>45.039753917828932</c:v>
                </c:pt>
                <c:pt idx="481">
                  <c:v>44.896255830649366</c:v>
                </c:pt>
                <c:pt idx="482">
                  <c:v>44.753400655303473</c:v>
                </c:pt>
                <c:pt idx="483">
                  <c:v>44.611184409854665</c:v>
                </c:pt>
                <c:pt idx="484">
                  <c:v>44.469603141953584</c:v>
                </c:pt>
                <c:pt idx="485">
                  <c:v>44.328652928602253</c:v>
                </c:pt>
                <c:pt idx="486">
                  <c:v>44.188329875920282</c:v>
                </c:pt>
                <c:pt idx="487">
                  <c:v>44.048630118912868</c:v>
                </c:pt>
                <c:pt idx="488">
                  <c:v>43.90954982124078</c:v>
                </c:pt>
                <c:pt idx="489">
                  <c:v>43.771085174992166</c:v>
                </c:pt>
                <c:pt idx="490">
                  <c:v>43.633232400456237</c:v>
                </c:pt>
                <c:pt idx="491">
                  <c:v>43.495987745898731</c:v>
                </c:pt>
                <c:pt idx="492">
                  <c:v>43.359347487339349</c:v>
                </c:pt>
                <c:pt idx="493">
                  <c:v>43.223307928330883</c:v>
                </c:pt>
                <c:pt idx="494">
                  <c:v>43.08786539974016</c:v>
                </c:pt>
                <c:pt idx="495">
                  <c:v>42.953016259530806</c:v>
                </c:pt>
                <c:pt idx="496">
                  <c:v>42.818756892547789</c:v>
                </c:pt>
                <c:pt idx="497">
                  <c:v>42.685083710303672</c:v>
                </c:pt>
                <c:pt idx="498">
                  <c:v>42.551993150766613</c:v>
                </c:pt>
                <c:pt idx="499">
                  <c:v>42.419481678150142</c:v>
                </c:pt>
                <c:pt idx="500">
                  <c:v>42.287545782704598</c:v>
                </c:pt>
              </c:numCache>
            </c:numRef>
          </c:yVal>
          <c:smooth val="0"/>
          <c:extLst>
            <c:ext xmlns:c16="http://schemas.microsoft.com/office/drawing/2014/chart" uri="{C3380CC4-5D6E-409C-BE32-E72D297353CC}">
              <c16:uniqueId val="{00000005-DA76-9C4E-BF56-2B5A9E8C5BD1}"/>
            </c:ext>
          </c:extLst>
        </c:ser>
        <c:ser>
          <c:idx val="6"/>
          <c:order val="6"/>
          <c:tx>
            <c:strRef>
              <c:f>results!$K$4</c:f>
              <c:strCache>
                <c:ptCount val="1"/>
                <c:pt idx="0">
                  <c:v>Int. radiative forcing -  Effect by year-100 expressed as CO2 effect by year-100</c:v>
                </c:pt>
              </c:strCache>
            </c:strRef>
          </c:tx>
          <c:spPr>
            <a:ln w="19050" cap="rnd" cmpd="sng">
              <a:solidFill>
                <a:schemeClr val="accent6">
                  <a:lumMod val="50000"/>
                </a:schemeClr>
              </a:solidFill>
              <a:prstDash val="lgDashDot"/>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results!$K$5:$K$505</c:f>
              <c:numCache>
                <c:formatCode>_-* #,##0_-;\-* #,##0_-;_-* "-"??_-;_-@_-</c:formatCode>
                <c:ptCount val="501"/>
                <c:pt idx="0">
                  <c:v>0</c:v>
                </c:pt>
                <c:pt idx="1">
                  <c:v>294.44043736440517</c:v>
                </c:pt>
                <c:pt idx="2">
                  <c:v>294.44043736440517</c:v>
                </c:pt>
                <c:pt idx="3">
                  <c:v>294.44043736440517</c:v>
                </c:pt>
                <c:pt idx="4">
                  <c:v>294.44043736440517</c:v>
                </c:pt>
                <c:pt idx="5">
                  <c:v>294.44043736440517</c:v>
                </c:pt>
                <c:pt idx="6">
                  <c:v>294.44043736440517</c:v>
                </c:pt>
                <c:pt idx="7">
                  <c:v>294.44043736440517</c:v>
                </c:pt>
                <c:pt idx="8">
                  <c:v>294.44043736440517</c:v>
                </c:pt>
                <c:pt idx="9">
                  <c:v>294.44043736440517</c:v>
                </c:pt>
                <c:pt idx="10">
                  <c:v>294.44043736440517</c:v>
                </c:pt>
                <c:pt idx="11">
                  <c:v>294.44043736440517</c:v>
                </c:pt>
                <c:pt idx="12">
                  <c:v>294.44043736440517</c:v>
                </c:pt>
                <c:pt idx="13">
                  <c:v>294.44043736440517</c:v>
                </c:pt>
                <c:pt idx="14">
                  <c:v>294.44043736440517</c:v>
                </c:pt>
                <c:pt idx="15">
                  <c:v>294.44043736440517</c:v>
                </c:pt>
                <c:pt idx="16">
                  <c:v>294.44043736440517</c:v>
                </c:pt>
                <c:pt idx="17">
                  <c:v>294.44043736440517</c:v>
                </c:pt>
                <c:pt idx="18">
                  <c:v>294.44043736440517</c:v>
                </c:pt>
                <c:pt idx="19">
                  <c:v>294.44043736440517</c:v>
                </c:pt>
                <c:pt idx="20">
                  <c:v>294.44043736440517</c:v>
                </c:pt>
                <c:pt idx="21">
                  <c:v>294.44043736440517</c:v>
                </c:pt>
                <c:pt idx="22">
                  <c:v>294.44043736440517</c:v>
                </c:pt>
                <c:pt idx="23">
                  <c:v>294.44043736440517</c:v>
                </c:pt>
                <c:pt idx="24">
                  <c:v>294.44043736440517</c:v>
                </c:pt>
                <c:pt idx="25">
                  <c:v>294.44043736440517</c:v>
                </c:pt>
                <c:pt idx="26">
                  <c:v>294.44043736440517</c:v>
                </c:pt>
                <c:pt idx="27">
                  <c:v>294.44043736440517</c:v>
                </c:pt>
                <c:pt idx="28">
                  <c:v>294.44043736440517</c:v>
                </c:pt>
                <c:pt idx="29">
                  <c:v>294.44043736440517</c:v>
                </c:pt>
                <c:pt idx="30">
                  <c:v>294.44043736440517</c:v>
                </c:pt>
                <c:pt idx="31">
                  <c:v>294.44043736440517</c:v>
                </c:pt>
                <c:pt idx="32">
                  <c:v>294.44043736440517</c:v>
                </c:pt>
                <c:pt idx="33">
                  <c:v>294.44043736440517</c:v>
                </c:pt>
                <c:pt idx="34">
                  <c:v>294.44043736440517</c:v>
                </c:pt>
                <c:pt idx="35">
                  <c:v>294.44043736440517</c:v>
                </c:pt>
                <c:pt idx="36">
                  <c:v>294.44043736440517</c:v>
                </c:pt>
                <c:pt idx="37">
                  <c:v>294.44043736440517</c:v>
                </c:pt>
                <c:pt idx="38">
                  <c:v>294.44043736440517</c:v>
                </c:pt>
                <c:pt idx="39">
                  <c:v>294.44043736440517</c:v>
                </c:pt>
                <c:pt idx="40">
                  <c:v>294.44043736440517</c:v>
                </c:pt>
                <c:pt idx="41">
                  <c:v>294.44043736440517</c:v>
                </c:pt>
                <c:pt idx="42">
                  <c:v>294.44043736440517</c:v>
                </c:pt>
                <c:pt idx="43">
                  <c:v>294.44043736440517</c:v>
                </c:pt>
                <c:pt idx="44">
                  <c:v>294.44043736440517</c:v>
                </c:pt>
                <c:pt idx="45">
                  <c:v>294.44043736440517</c:v>
                </c:pt>
                <c:pt idx="46">
                  <c:v>294.44043736440517</c:v>
                </c:pt>
                <c:pt idx="47">
                  <c:v>294.44043736440517</c:v>
                </c:pt>
                <c:pt idx="48">
                  <c:v>294.44043736440517</c:v>
                </c:pt>
                <c:pt idx="49">
                  <c:v>294.44043736440517</c:v>
                </c:pt>
                <c:pt idx="50">
                  <c:v>294.44043736440517</c:v>
                </c:pt>
                <c:pt idx="51">
                  <c:v>294.44043736440517</c:v>
                </c:pt>
                <c:pt idx="52">
                  <c:v>294.44043736440517</c:v>
                </c:pt>
                <c:pt idx="53">
                  <c:v>294.44043736440517</c:v>
                </c:pt>
                <c:pt idx="54">
                  <c:v>294.44043736440517</c:v>
                </c:pt>
                <c:pt idx="55">
                  <c:v>294.44043736440517</c:v>
                </c:pt>
                <c:pt idx="56">
                  <c:v>294.44043736440517</c:v>
                </c:pt>
                <c:pt idx="57">
                  <c:v>294.44043736440517</c:v>
                </c:pt>
                <c:pt idx="58">
                  <c:v>294.44043736440517</c:v>
                </c:pt>
                <c:pt idx="59">
                  <c:v>294.44043736440517</c:v>
                </c:pt>
                <c:pt idx="60">
                  <c:v>294.44043736440517</c:v>
                </c:pt>
                <c:pt idx="61">
                  <c:v>294.44043736440517</c:v>
                </c:pt>
                <c:pt idx="62">
                  <c:v>294.44043736440517</c:v>
                </c:pt>
                <c:pt idx="63">
                  <c:v>294.44043736440517</c:v>
                </c:pt>
                <c:pt idx="64">
                  <c:v>294.44043736440517</c:v>
                </c:pt>
                <c:pt idx="65">
                  <c:v>294.44043736440517</c:v>
                </c:pt>
                <c:pt idx="66">
                  <c:v>294.44043736440517</c:v>
                </c:pt>
                <c:pt idx="67">
                  <c:v>294.44043736440517</c:v>
                </c:pt>
                <c:pt idx="68">
                  <c:v>294.44043736440517</c:v>
                </c:pt>
                <c:pt idx="69">
                  <c:v>294.44043736440517</c:v>
                </c:pt>
                <c:pt idx="70">
                  <c:v>294.44043736440517</c:v>
                </c:pt>
                <c:pt idx="71">
                  <c:v>294.44043736440517</c:v>
                </c:pt>
                <c:pt idx="72">
                  <c:v>294.44043736440517</c:v>
                </c:pt>
                <c:pt idx="73">
                  <c:v>294.44043736440517</c:v>
                </c:pt>
                <c:pt idx="74">
                  <c:v>294.44043736440517</c:v>
                </c:pt>
                <c:pt idx="75">
                  <c:v>294.44043736440517</c:v>
                </c:pt>
                <c:pt idx="76">
                  <c:v>294.44043736440517</c:v>
                </c:pt>
                <c:pt idx="77">
                  <c:v>294.44043736440517</c:v>
                </c:pt>
                <c:pt idx="78">
                  <c:v>294.44043736440517</c:v>
                </c:pt>
                <c:pt idx="79">
                  <c:v>294.44043736440517</c:v>
                </c:pt>
                <c:pt idx="80">
                  <c:v>294.44043736440517</c:v>
                </c:pt>
                <c:pt idx="81">
                  <c:v>294.44043736440517</c:v>
                </c:pt>
                <c:pt idx="82">
                  <c:v>294.44043736440517</c:v>
                </c:pt>
                <c:pt idx="83">
                  <c:v>294.44043736440517</c:v>
                </c:pt>
                <c:pt idx="84">
                  <c:v>294.44043736440517</c:v>
                </c:pt>
                <c:pt idx="85">
                  <c:v>294.44043736440517</c:v>
                </c:pt>
                <c:pt idx="86">
                  <c:v>294.44043736440517</c:v>
                </c:pt>
                <c:pt idx="87">
                  <c:v>294.44043736440517</c:v>
                </c:pt>
                <c:pt idx="88">
                  <c:v>294.44043736440517</c:v>
                </c:pt>
                <c:pt idx="89">
                  <c:v>294.44043736440517</c:v>
                </c:pt>
                <c:pt idx="90">
                  <c:v>294.44043736440517</c:v>
                </c:pt>
                <c:pt idx="91">
                  <c:v>294.44043736440517</c:v>
                </c:pt>
                <c:pt idx="92">
                  <c:v>294.44043736440517</c:v>
                </c:pt>
                <c:pt idx="93">
                  <c:v>294.44043736440517</c:v>
                </c:pt>
                <c:pt idx="94">
                  <c:v>294.44043736440517</c:v>
                </c:pt>
                <c:pt idx="95">
                  <c:v>294.44043736440517</c:v>
                </c:pt>
                <c:pt idx="96">
                  <c:v>294.44043736440517</c:v>
                </c:pt>
                <c:pt idx="97">
                  <c:v>294.44043736440517</c:v>
                </c:pt>
                <c:pt idx="98">
                  <c:v>294.44043736440517</c:v>
                </c:pt>
                <c:pt idx="99">
                  <c:v>294.44043736440517</c:v>
                </c:pt>
                <c:pt idx="100">
                  <c:v>294.44043736440517</c:v>
                </c:pt>
                <c:pt idx="101">
                  <c:v>294.44043736440517</c:v>
                </c:pt>
                <c:pt idx="102">
                  <c:v>294.44043736440517</c:v>
                </c:pt>
                <c:pt idx="103">
                  <c:v>294.44043736440517</c:v>
                </c:pt>
                <c:pt idx="104">
                  <c:v>294.44043736440517</c:v>
                </c:pt>
                <c:pt idx="105">
                  <c:v>294.44043736440517</c:v>
                </c:pt>
                <c:pt idx="106">
                  <c:v>294.44043736440517</c:v>
                </c:pt>
                <c:pt idx="107">
                  <c:v>294.44043736440517</c:v>
                </c:pt>
                <c:pt idx="108">
                  <c:v>294.44043736440517</c:v>
                </c:pt>
                <c:pt idx="109">
                  <c:v>294.44043736440517</c:v>
                </c:pt>
                <c:pt idx="110">
                  <c:v>294.44043736440517</c:v>
                </c:pt>
                <c:pt idx="111">
                  <c:v>294.44043736440517</c:v>
                </c:pt>
                <c:pt idx="112">
                  <c:v>294.44043736440517</c:v>
                </c:pt>
                <c:pt idx="113">
                  <c:v>294.44043736440517</c:v>
                </c:pt>
                <c:pt idx="114">
                  <c:v>294.44043736440517</c:v>
                </c:pt>
                <c:pt idx="115">
                  <c:v>294.44043736440517</c:v>
                </c:pt>
                <c:pt idx="116">
                  <c:v>294.44043736440517</c:v>
                </c:pt>
                <c:pt idx="117">
                  <c:v>294.44043736440517</c:v>
                </c:pt>
                <c:pt idx="118">
                  <c:v>294.44043736440517</c:v>
                </c:pt>
                <c:pt idx="119">
                  <c:v>294.44043736440517</c:v>
                </c:pt>
                <c:pt idx="120">
                  <c:v>294.44043736440517</c:v>
                </c:pt>
                <c:pt idx="121">
                  <c:v>294.44043736440517</c:v>
                </c:pt>
                <c:pt idx="122">
                  <c:v>294.44043736440517</c:v>
                </c:pt>
                <c:pt idx="123">
                  <c:v>294.44043736440517</c:v>
                </c:pt>
                <c:pt idx="124">
                  <c:v>294.44043736440517</c:v>
                </c:pt>
                <c:pt idx="125">
                  <c:v>294.44043736440517</c:v>
                </c:pt>
                <c:pt idx="126">
                  <c:v>294.44043736440517</c:v>
                </c:pt>
                <c:pt idx="127">
                  <c:v>294.44043736440517</c:v>
                </c:pt>
                <c:pt idx="128">
                  <c:v>294.44043736440517</c:v>
                </c:pt>
                <c:pt idx="129">
                  <c:v>294.44043736440517</c:v>
                </c:pt>
                <c:pt idx="130">
                  <c:v>294.44043736440517</c:v>
                </c:pt>
                <c:pt idx="131">
                  <c:v>294.44043736440517</c:v>
                </c:pt>
                <c:pt idx="132">
                  <c:v>294.44043736440517</c:v>
                </c:pt>
                <c:pt idx="133">
                  <c:v>294.44043736440517</c:v>
                </c:pt>
                <c:pt idx="134">
                  <c:v>294.44043736440517</c:v>
                </c:pt>
                <c:pt idx="135">
                  <c:v>294.44043736440517</c:v>
                </c:pt>
                <c:pt idx="136">
                  <c:v>294.44043736440517</c:v>
                </c:pt>
                <c:pt idx="137">
                  <c:v>294.44043736440517</c:v>
                </c:pt>
                <c:pt idx="138">
                  <c:v>294.44043736440517</c:v>
                </c:pt>
                <c:pt idx="139">
                  <c:v>294.44043736440517</c:v>
                </c:pt>
                <c:pt idx="140">
                  <c:v>294.44043736440517</c:v>
                </c:pt>
                <c:pt idx="141">
                  <c:v>294.44043736440517</c:v>
                </c:pt>
                <c:pt idx="142">
                  <c:v>294.44043736440517</c:v>
                </c:pt>
                <c:pt idx="143">
                  <c:v>294.44043736440517</c:v>
                </c:pt>
                <c:pt idx="144">
                  <c:v>294.44043736440517</c:v>
                </c:pt>
                <c:pt idx="145">
                  <c:v>294.44043736440517</c:v>
                </c:pt>
                <c:pt idx="146">
                  <c:v>294.44043736440517</c:v>
                </c:pt>
                <c:pt idx="147">
                  <c:v>294.44043736440517</c:v>
                </c:pt>
                <c:pt idx="148">
                  <c:v>294.44043736440517</c:v>
                </c:pt>
                <c:pt idx="149">
                  <c:v>294.44043736440517</c:v>
                </c:pt>
                <c:pt idx="150">
                  <c:v>294.44043736440517</c:v>
                </c:pt>
                <c:pt idx="151">
                  <c:v>294.44043736440517</c:v>
                </c:pt>
                <c:pt idx="152">
                  <c:v>294.44043736440517</c:v>
                </c:pt>
                <c:pt idx="153">
                  <c:v>294.44043736440517</c:v>
                </c:pt>
                <c:pt idx="154">
                  <c:v>294.44043736440517</c:v>
                </c:pt>
                <c:pt idx="155">
                  <c:v>294.44043736440517</c:v>
                </c:pt>
                <c:pt idx="156">
                  <c:v>294.44043736440517</c:v>
                </c:pt>
                <c:pt idx="157">
                  <c:v>294.44043736440517</c:v>
                </c:pt>
                <c:pt idx="158">
                  <c:v>294.44043736440517</c:v>
                </c:pt>
                <c:pt idx="159">
                  <c:v>294.44043736440517</c:v>
                </c:pt>
                <c:pt idx="160">
                  <c:v>294.44043736440517</c:v>
                </c:pt>
                <c:pt idx="161">
                  <c:v>294.44043736440517</c:v>
                </c:pt>
                <c:pt idx="162">
                  <c:v>294.44043736440517</c:v>
                </c:pt>
                <c:pt idx="163">
                  <c:v>294.44043736440517</c:v>
                </c:pt>
                <c:pt idx="164">
                  <c:v>294.44043736440517</c:v>
                </c:pt>
                <c:pt idx="165">
                  <c:v>294.44043736440517</c:v>
                </c:pt>
                <c:pt idx="166">
                  <c:v>294.44043736440517</c:v>
                </c:pt>
                <c:pt idx="167">
                  <c:v>294.44043736440517</c:v>
                </c:pt>
                <c:pt idx="168">
                  <c:v>294.44043736440517</c:v>
                </c:pt>
                <c:pt idx="169">
                  <c:v>294.44043736440517</c:v>
                </c:pt>
                <c:pt idx="170">
                  <c:v>294.44043736440517</c:v>
                </c:pt>
                <c:pt idx="171">
                  <c:v>294.44043736440517</c:v>
                </c:pt>
                <c:pt idx="172">
                  <c:v>294.44043736440517</c:v>
                </c:pt>
                <c:pt idx="173">
                  <c:v>294.44043736440517</c:v>
                </c:pt>
                <c:pt idx="174">
                  <c:v>294.44043736440517</c:v>
                </c:pt>
                <c:pt idx="175">
                  <c:v>294.44043736440517</c:v>
                </c:pt>
                <c:pt idx="176">
                  <c:v>294.44043736440517</c:v>
                </c:pt>
                <c:pt idx="177">
                  <c:v>294.44043736440517</c:v>
                </c:pt>
                <c:pt idx="178">
                  <c:v>294.44043736440517</c:v>
                </c:pt>
                <c:pt idx="179">
                  <c:v>294.44043736440517</c:v>
                </c:pt>
                <c:pt idx="180">
                  <c:v>294.44043736440517</c:v>
                </c:pt>
                <c:pt idx="181">
                  <c:v>294.44043736440517</c:v>
                </c:pt>
                <c:pt idx="182">
                  <c:v>294.44043736440517</c:v>
                </c:pt>
                <c:pt idx="183">
                  <c:v>294.44043736440517</c:v>
                </c:pt>
                <c:pt idx="184">
                  <c:v>294.44043736440517</c:v>
                </c:pt>
                <c:pt idx="185">
                  <c:v>294.44043736440517</c:v>
                </c:pt>
                <c:pt idx="186">
                  <c:v>294.44043736440517</c:v>
                </c:pt>
                <c:pt idx="187">
                  <c:v>294.44043736440517</c:v>
                </c:pt>
                <c:pt idx="188">
                  <c:v>294.44043736440517</c:v>
                </c:pt>
                <c:pt idx="189">
                  <c:v>294.44043736440517</c:v>
                </c:pt>
                <c:pt idx="190">
                  <c:v>294.44043736440517</c:v>
                </c:pt>
                <c:pt idx="191">
                  <c:v>294.44043736440517</c:v>
                </c:pt>
                <c:pt idx="192">
                  <c:v>294.44043736440517</c:v>
                </c:pt>
                <c:pt idx="193">
                  <c:v>294.44043736440517</c:v>
                </c:pt>
                <c:pt idx="194">
                  <c:v>294.44043736440517</c:v>
                </c:pt>
                <c:pt idx="195">
                  <c:v>294.44043736440517</c:v>
                </c:pt>
                <c:pt idx="196">
                  <c:v>294.44043736440517</c:v>
                </c:pt>
                <c:pt idx="197">
                  <c:v>294.44043736440517</c:v>
                </c:pt>
                <c:pt idx="198">
                  <c:v>294.44043736440517</c:v>
                </c:pt>
                <c:pt idx="199">
                  <c:v>294.44043736440517</c:v>
                </c:pt>
                <c:pt idx="200">
                  <c:v>294.44043736440517</c:v>
                </c:pt>
                <c:pt idx="201">
                  <c:v>294.44043736440517</c:v>
                </c:pt>
                <c:pt idx="202">
                  <c:v>294.44043736440517</c:v>
                </c:pt>
                <c:pt idx="203">
                  <c:v>294.44043736440517</c:v>
                </c:pt>
                <c:pt idx="204">
                  <c:v>294.44043736440517</c:v>
                </c:pt>
                <c:pt idx="205">
                  <c:v>294.44043736440517</c:v>
                </c:pt>
                <c:pt idx="206">
                  <c:v>294.44043736440517</c:v>
                </c:pt>
                <c:pt idx="207">
                  <c:v>294.44043736440517</c:v>
                </c:pt>
                <c:pt idx="208">
                  <c:v>294.44043736440517</c:v>
                </c:pt>
                <c:pt idx="209">
                  <c:v>294.44043736440517</c:v>
                </c:pt>
                <c:pt idx="210">
                  <c:v>294.44043736440517</c:v>
                </c:pt>
                <c:pt idx="211">
                  <c:v>294.44043736440517</c:v>
                </c:pt>
                <c:pt idx="212">
                  <c:v>294.44043736440517</c:v>
                </c:pt>
                <c:pt idx="213">
                  <c:v>294.44043736440517</c:v>
                </c:pt>
                <c:pt idx="214">
                  <c:v>294.44043736440517</c:v>
                </c:pt>
                <c:pt idx="215">
                  <c:v>294.44043736440517</c:v>
                </c:pt>
                <c:pt idx="216">
                  <c:v>294.44043736440517</c:v>
                </c:pt>
                <c:pt idx="217">
                  <c:v>294.44043736440517</c:v>
                </c:pt>
                <c:pt idx="218">
                  <c:v>294.44043736440517</c:v>
                </c:pt>
                <c:pt idx="219">
                  <c:v>294.44043736440517</c:v>
                </c:pt>
                <c:pt idx="220">
                  <c:v>294.44043736440517</c:v>
                </c:pt>
                <c:pt idx="221">
                  <c:v>294.44043736440517</c:v>
                </c:pt>
                <c:pt idx="222">
                  <c:v>294.44043736440517</c:v>
                </c:pt>
                <c:pt idx="223">
                  <c:v>294.44043736440517</c:v>
                </c:pt>
                <c:pt idx="224">
                  <c:v>294.44043736440517</c:v>
                </c:pt>
                <c:pt idx="225">
                  <c:v>294.44043736440517</c:v>
                </c:pt>
                <c:pt idx="226">
                  <c:v>294.44043736440517</c:v>
                </c:pt>
                <c:pt idx="227">
                  <c:v>294.44043736440517</c:v>
                </c:pt>
                <c:pt idx="228">
                  <c:v>294.44043736440517</c:v>
                </c:pt>
                <c:pt idx="229">
                  <c:v>294.44043736440517</c:v>
                </c:pt>
                <c:pt idx="230">
                  <c:v>294.44043736440517</c:v>
                </c:pt>
                <c:pt idx="231">
                  <c:v>294.44043736440517</c:v>
                </c:pt>
                <c:pt idx="232">
                  <c:v>294.44043736440517</c:v>
                </c:pt>
                <c:pt idx="233">
                  <c:v>294.44043736440517</c:v>
                </c:pt>
                <c:pt idx="234">
                  <c:v>294.44043736440517</c:v>
                </c:pt>
                <c:pt idx="235">
                  <c:v>294.44043736440517</c:v>
                </c:pt>
                <c:pt idx="236">
                  <c:v>294.44043736440517</c:v>
                </c:pt>
                <c:pt idx="237">
                  <c:v>294.44043736440517</c:v>
                </c:pt>
                <c:pt idx="238">
                  <c:v>294.44043736440517</c:v>
                </c:pt>
                <c:pt idx="239">
                  <c:v>294.44043736440517</c:v>
                </c:pt>
                <c:pt idx="240">
                  <c:v>294.44043736440517</c:v>
                </c:pt>
                <c:pt idx="241">
                  <c:v>294.44043736440517</c:v>
                </c:pt>
                <c:pt idx="242">
                  <c:v>294.44043736440517</c:v>
                </c:pt>
                <c:pt idx="243">
                  <c:v>294.44043736440517</c:v>
                </c:pt>
                <c:pt idx="244">
                  <c:v>294.44043736440517</c:v>
                </c:pt>
                <c:pt idx="245">
                  <c:v>294.44043736440517</c:v>
                </c:pt>
                <c:pt idx="246">
                  <c:v>294.44043736440517</c:v>
                </c:pt>
                <c:pt idx="247">
                  <c:v>294.44043736440517</c:v>
                </c:pt>
                <c:pt idx="248">
                  <c:v>294.44043736440517</c:v>
                </c:pt>
                <c:pt idx="249">
                  <c:v>294.44043736440517</c:v>
                </c:pt>
                <c:pt idx="250">
                  <c:v>294.44043736440517</c:v>
                </c:pt>
                <c:pt idx="251">
                  <c:v>294.44043736440517</c:v>
                </c:pt>
                <c:pt idx="252">
                  <c:v>294.44043736440517</c:v>
                </c:pt>
                <c:pt idx="253">
                  <c:v>294.44043736440517</c:v>
                </c:pt>
                <c:pt idx="254">
                  <c:v>294.44043736440517</c:v>
                </c:pt>
                <c:pt idx="255">
                  <c:v>294.44043736440517</c:v>
                </c:pt>
                <c:pt idx="256">
                  <c:v>294.44043736440517</c:v>
                </c:pt>
                <c:pt idx="257">
                  <c:v>294.44043736440517</c:v>
                </c:pt>
                <c:pt idx="258">
                  <c:v>294.44043736440517</c:v>
                </c:pt>
                <c:pt idx="259">
                  <c:v>294.44043736440517</c:v>
                </c:pt>
                <c:pt idx="260">
                  <c:v>294.44043736440517</c:v>
                </c:pt>
                <c:pt idx="261">
                  <c:v>294.44043736440517</c:v>
                </c:pt>
                <c:pt idx="262">
                  <c:v>294.44043736440517</c:v>
                </c:pt>
                <c:pt idx="263">
                  <c:v>294.44043736440517</c:v>
                </c:pt>
                <c:pt idx="264">
                  <c:v>294.44043736440517</c:v>
                </c:pt>
                <c:pt idx="265">
                  <c:v>294.44043736440517</c:v>
                </c:pt>
                <c:pt idx="266">
                  <c:v>294.44043736440517</c:v>
                </c:pt>
                <c:pt idx="267">
                  <c:v>294.44043736440517</c:v>
                </c:pt>
                <c:pt idx="268">
                  <c:v>294.44043736440517</c:v>
                </c:pt>
                <c:pt idx="269">
                  <c:v>294.44043736440517</c:v>
                </c:pt>
                <c:pt idx="270">
                  <c:v>294.44043736440517</c:v>
                </c:pt>
                <c:pt idx="271">
                  <c:v>294.44043736440517</c:v>
                </c:pt>
                <c:pt idx="272">
                  <c:v>294.44043736440517</c:v>
                </c:pt>
                <c:pt idx="273">
                  <c:v>294.44043736440517</c:v>
                </c:pt>
                <c:pt idx="274">
                  <c:v>294.44043736440517</c:v>
                </c:pt>
                <c:pt idx="275">
                  <c:v>294.44043736440517</c:v>
                </c:pt>
                <c:pt idx="276">
                  <c:v>294.44043736440517</c:v>
                </c:pt>
                <c:pt idx="277">
                  <c:v>294.44043736440517</c:v>
                </c:pt>
                <c:pt idx="278">
                  <c:v>294.44043736440517</c:v>
                </c:pt>
                <c:pt idx="279">
                  <c:v>294.44043736440517</c:v>
                </c:pt>
                <c:pt idx="280">
                  <c:v>294.44043736440517</c:v>
                </c:pt>
                <c:pt idx="281">
                  <c:v>294.44043736440517</c:v>
                </c:pt>
                <c:pt idx="282">
                  <c:v>294.44043736440517</c:v>
                </c:pt>
                <c:pt idx="283">
                  <c:v>294.44043736440517</c:v>
                </c:pt>
                <c:pt idx="284">
                  <c:v>294.44043736440517</c:v>
                </c:pt>
                <c:pt idx="285">
                  <c:v>294.44043736440517</c:v>
                </c:pt>
                <c:pt idx="286">
                  <c:v>294.44043736440517</c:v>
                </c:pt>
                <c:pt idx="287">
                  <c:v>294.44043736440517</c:v>
                </c:pt>
                <c:pt idx="288">
                  <c:v>294.44043736440517</c:v>
                </c:pt>
                <c:pt idx="289">
                  <c:v>294.44043736440517</c:v>
                </c:pt>
                <c:pt idx="290">
                  <c:v>294.44043736440517</c:v>
                </c:pt>
                <c:pt idx="291">
                  <c:v>294.44043736440517</c:v>
                </c:pt>
                <c:pt idx="292">
                  <c:v>294.44043736440517</c:v>
                </c:pt>
                <c:pt idx="293">
                  <c:v>294.44043736440517</c:v>
                </c:pt>
                <c:pt idx="294">
                  <c:v>294.44043736440517</c:v>
                </c:pt>
                <c:pt idx="295">
                  <c:v>294.44043736440517</c:v>
                </c:pt>
                <c:pt idx="296">
                  <c:v>294.44043736440517</c:v>
                </c:pt>
                <c:pt idx="297">
                  <c:v>294.44043736440517</c:v>
                </c:pt>
                <c:pt idx="298">
                  <c:v>294.44043736440517</c:v>
                </c:pt>
                <c:pt idx="299">
                  <c:v>294.44043736440517</c:v>
                </c:pt>
                <c:pt idx="300">
                  <c:v>294.44043736440517</c:v>
                </c:pt>
                <c:pt idx="301">
                  <c:v>294.44043736440517</c:v>
                </c:pt>
                <c:pt idx="302">
                  <c:v>294.44043736440517</c:v>
                </c:pt>
                <c:pt idx="303">
                  <c:v>294.44043736440517</c:v>
                </c:pt>
                <c:pt idx="304">
                  <c:v>294.44043736440517</c:v>
                </c:pt>
                <c:pt idx="305">
                  <c:v>294.44043736440517</c:v>
                </c:pt>
                <c:pt idx="306">
                  <c:v>294.44043736440517</c:v>
                </c:pt>
                <c:pt idx="307">
                  <c:v>294.44043736440517</c:v>
                </c:pt>
                <c:pt idx="308">
                  <c:v>294.44043736440517</c:v>
                </c:pt>
                <c:pt idx="309">
                  <c:v>294.44043736440517</c:v>
                </c:pt>
                <c:pt idx="310">
                  <c:v>294.44043736440517</c:v>
                </c:pt>
                <c:pt idx="311">
                  <c:v>294.44043736440517</c:v>
                </c:pt>
                <c:pt idx="312">
                  <c:v>294.44043736440517</c:v>
                </c:pt>
                <c:pt idx="313">
                  <c:v>294.44043736440517</c:v>
                </c:pt>
                <c:pt idx="314">
                  <c:v>294.44043736440517</c:v>
                </c:pt>
                <c:pt idx="315">
                  <c:v>294.44043736440517</c:v>
                </c:pt>
                <c:pt idx="316">
                  <c:v>294.44043736440517</c:v>
                </c:pt>
                <c:pt idx="317">
                  <c:v>294.44043736440517</c:v>
                </c:pt>
                <c:pt idx="318">
                  <c:v>294.44043736440517</c:v>
                </c:pt>
                <c:pt idx="319">
                  <c:v>294.44043736440517</c:v>
                </c:pt>
                <c:pt idx="320">
                  <c:v>294.44043736440517</c:v>
                </c:pt>
                <c:pt idx="321">
                  <c:v>294.44043736440517</c:v>
                </c:pt>
                <c:pt idx="322">
                  <c:v>294.44043736440517</c:v>
                </c:pt>
                <c:pt idx="323">
                  <c:v>294.44043736440517</c:v>
                </c:pt>
                <c:pt idx="324">
                  <c:v>294.44043736440517</c:v>
                </c:pt>
                <c:pt idx="325">
                  <c:v>294.44043736440517</c:v>
                </c:pt>
                <c:pt idx="326">
                  <c:v>294.44043736440517</c:v>
                </c:pt>
                <c:pt idx="327">
                  <c:v>294.44043736440517</c:v>
                </c:pt>
                <c:pt idx="328">
                  <c:v>294.44043736440517</c:v>
                </c:pt>
                <c:pt idx="329">
                  <c:v>294.44043736440517</c:v>
                </c:pt>
                <c:pt idx="330">
                  <c:v>294.44043736440517</c:v>
                </c:pt>
                <c:pt idx="331">
                  <c:v>294.44043736440517</c:v>
                </c:pt>
                <c:pt idx="332">
                  <c:v>294.44043736440517</c:v>
                </c:pt>
                <c:pt idx="333">
                  <c:v>294.44043736440517</c:v>
                </c:pt>
                <c:pt idx="334">
                  <c:v>294.44043736440517</c:v>
                </c:pt>
                <c:pt idx="335">
                  <c:v>294.44043736440517</c:v>
                </c:pt>
                <c:pt idx="336">
                  <c:v>294.44043736440517</c:v>
                </c:pt>
                <c:pt idx="337">
                  <c:v>294.44043736440517</c:v>
                </c:pt>
                <c:pt idx="338">
                  <c:v>294.44043736440517</c:v>
                </c:pt>
                <c:pt idx="339">
                  <c:v>294.44043736440517</c:v>
                </c:pt>
                <c:pt idx="340">
                  <c:v>294.44043736440517</c:v>
                </c:pt>
                <c:pt idx="341">
                  <c:v>294.44043736440517</c:v>
                </c:pt>
                <c:pt idx="342">
                  <c:v>294.44043736440517</c:v>
                </c:pt>
                <c:pt idx="343">
                  <c:v>294.44043736440517</c:v>
                </c:pt>
                <c:pt idx="344">
                  <c:v>294.44043736440517</c:v>
                </c:pt>
                <c:pt idx="345">
                  <c:v>294.44043736440517</c:v>
                </c:pt>
                <c:pt idx="346">
                  <c:v>294.44043736440517</c:v>
                </c:pt>
                <c:pt idx="347">
                  <c:v>294.44043736440517</c:v>
                </c:pt>
                <c:pt idx="348">
                  <c:v>294.44043736440517</c:v>
                </c:pt>
                <c:pt idx="349">
                  <c:v>294.44043736440517</c:v>
                </c:pt>
                <c:pt idx="350">
                  <c:v>294.44043736440517</c:v>
                </c:pt>
                <c:pt idx="351">
                  <c:v>294.44043736440517</c:v>
                </c:pt>
                <c:pt idx="352">
                  <c:v>294.44043736440517</c:v>
                </c:pt>
                <c:pt idx="353">
                  <c:v>294.44043736440517</c:v>
                </c:pt>
                <c:pt idx="354">
                  <c:v>294.44043736440517</c:v>
                </c:pt>
                <c:pt idx="355">
                  <c:v>294.44043736440517</c:v>
                </c:pt>
                <c:pt idx="356">
                  <c:v>294.44043736440517</c:v>
                </c:pt>
                <c:pt idx="357">
                  <c:v>294.44043736440517</c:v>
                </c:pt>
                <c:pt idx="358">
                  <c:v>294.44043736440517</c:v>
                </c:pt>
                <c:pt idx="359">
                  <c:v>294.44043736440517</c:v>
                </c:pt>
                <c:pt idx="360">
                  <c:v>294.44043736440517</c:v>
                </c:pt>
                <c:pt idx="361">
                  <c:v>294.44043736440517</c:v>
                </c:pt>
                <c:pt idx="362">
                  <c:v>294.44043736440517</c:v>
                </c:pt>
                <c:pt idx="363">
                  <c:v>294.44043736440517</c:v>
                </c:pt>
                <c:pt idx="364">
                  <c:v>294.44043736440517</c:v>
                </c:pt>
                <c:pt idx="365">
                  <c:v>294.44043736440517</c:v>
                </c:pt>
                <c:pt idx="366">
                  <c:v>294.44043736440517</c:v>
                </c:pt>
                <c:pt idx="367">
                  <c:v>294.44043736440517</c:v>
                </c:pt>
                <c:pt idx="368">
                  <c:v>294.44043736440517</c:v>
                </c:pt>
                <c:pt idx="369">
                  <c:v>294.44043736440517</c:v>
                </c:pt>
                <c:pt idx="370">
                  <c:v>294.44043736440517</c:v>
                </c:pt>
                <c:pt idx="371">
                  <c:v>294.44043736440517</c:v>
                </c:pt>
                <c:pt idx="372">
                  <c:v>294.44043736440517</c:v>
                </c:pt>
                <c:pt idx="373">
                  <c:v>294.44043736440517</c:v>
                </c:pt>
                <c:pt idx="374">
                  <c:v>294.44043736440517</c:v>
                </c:pt>
                <c:pt idx="375">
                  <c:v>294.44043736440517</c:v>
                </c:pt>
                <c:pt idx="376">
                  <c:v>294.44043736440517</c:v>
                </c:pt>
                <c:pt idx="377">
                  <c:v>294.44043736440517</c:v>
                </c:pt>
                <c:pt idx="378">
                  <c:v>294.44043736440517</c:v>
                </c:pt>
                <c:pt idx="379">
                  <c:v>294.44043736440517</c:v>
                </c:pt>
                <c:pt idx="380">
                  <c:v>294.44043736440517</c:v>
                </c:pt>
                <c:pt idx="381">
                  <c:v>294.44043736440517</c:v>
                </c:pt>
                <c:pt idx="382">
                  <c:v>294.44043736440517</c:v>
                </c:pt>
                <c:pt idx="383">
                  <c:v>294.44043736440517</c:v>
                </c:pt>
                <c:pt idx="384">
                  <c:v>294.44043736440517</c:v>
                </c:pt>
                <c:pt idx="385">
                  <c:v>294.44043736440517</c:v>
                </c:pt>
                <c:pt idx="386">
                  <c:v>294.44043736440517</c:v>
                </c:pt>
                <c:pt idx="387">
                  <c:v>294.44043736440517</c:v>
                </c:pt>
                <c:pt idx="388">
                  <c:v>294.44043736440517</c:v>
                </c:pt>
                <c:pt idx="389">
                  <c:v>294.44043736440517</c:v>
                </c:pt>
                <c:pt idx="390">
                  <c:v>294.44043736440517</c:v>
                </c:pt>
                <c:pt idx="391">
                  <c:v>294.44043736440517</c:v>
                </c:pt>
                <c:pt idx="392">
                  <c:v>294.44043736440517</c:v>
                </c:pt>
                <c:pt idx="393">
                  <c:v>294.44043736440517</c:v>
                </c:pt>
                <c:pt idx="394">
                  <c:v>294.44043736440517</c:v>
                </c:pt>
                <c:pt idx="395">
                  <c:v>294.44043736440517</c:v>
                </c:pt>
                <c:pt idx="396">
                  <c:v>294.44043736440517</c:v>
                </c:pt>
                <c:pt idx="397">
                  <c:v>294.44043736440517</c:v>
                </c:pt>
                <c:pt idx="398">
                  <c:v>294.44043736440517</c:v>
                </c:pt>
                <c:pt idx="399">
                  <c:v>294.44043736440517</c:v>
                </c:pt>
                <c:pt idx="400">
                  <c:v>294.44043736440517</c:v>
                </c:pt>
                <c:pt idx="401">
                  <c:v>294.44043736440517</c:v>
                </c:pt>
                <c:pt idx="402">
                  <c:v>294.44043736440517</c:v>
                </c:pt>
                <c:pt idx="403">
                  <c:v>294.44043736440517</c:v>
                </c:pt>
                <c:pt idx="404">
                  <c:v>294.44043736440517</c:v>
                </c:pt>
                <c:pt idx="405">
                  <c:v>294.44043736440517</c:v>
                </c:pt>
                <c:pt idx="406">
                  <c:v>294.44043736440517</c:v>
                </c:pt>
                <c:pt idx="407">
                  <c:v>294.44043736440517</c:v>
                </c:pt>
                <c:pt idx="408">
                  <c:v>294.44043736440517</c:v>
                </c:pt>
                <c:pt idx="409">
                  <c:v>294.44043736440517</c:v>
                </c:pt>
                <c:pt idx="410">
                  <c:v>294.44043736440517</c:v>
                </c:pt>
                <c:pt idx="411">
                  <c:v>294.44043736440517</c:v>
                </c:pt>
                <c:pt idx="412">
                  <c:v>294.44043736440517</c:v>
                </c:pt>
                <c:pt idx="413">
                  <c:v>294.44043736440517</c:v>
                </c:pt>
                <c:pt idx="414">
                  <c:v>294.44043736440517</c:v>
                </c:pt>
                <c:pt idx="415">
                  <c:v>294.44043736440517</c:v>
                </c:pt>
                <c:pt idx="416">
                  <c:v>294.44043736440517</c:v>
                </c:pt>
                <c:pt idx="417">
                  <c:v>294.44043736440517</c:v>
                </c:pt>
                <c:pt idx="418">
                  <c:v>294.44043736440517</c:v>
                </c:pt>
                <c:pt idx="419">
                  <c:v>294.44043736440517</c:v>
                </c:pt>
                <c:pt idx="420">
                  <c:v>294.44043736440517</c:v>
                </c:pt>
                <c:pt idx="421">
                  <c:v>294.44043736440517</c:v>
                </c:pt>
                <c:pt idx="422">
                  <c:v>294.44043736440517</c:v>
                </c:pt>
                <c:pt idx="423">
                  <c:v>294.44043736440517</c:v>
                </c:pt>
                <c:pt idx="424">
                  <c:v>294.44043736440517</c:v>
                </c:pt>
                <c:pt idx="425">
                  <c:v>294.44043736440517</c:v>
                </c:pt>
                <c:pt idx="426">
                  <c:v>294.44043736440517</c:v>
                </c:pt>
                <c:pt idx="427">
                  <c:v>294.44043736440517</c:v>
                </c:pt>
                <c:pt idx="428">
                  <c:v>294.44043736440517</c:v>
                </c:pt>
                <c:pt idx="429">
                  <c:v>294.44043736440517</c:v>
                </c:pt>
                <c:pt idx="430">
                  <c:v>294.44043736440517</c:v>
                </c:pt>
                <c:pt idx="431">
                  <c:v>294.44043736440517</c:v>
                </c:pt>
                <c:pt idx="432">
                  <c:v>294.44043736440517</c:v>
                </c:pt>
                <c:pt idx="433">
                  <c:v>294.44043736440517</c:v>
                </c:pt>
                <c:pt idx="434">
                  <c:v>294.44043736440517</c:v>
                </c:pt>
                <c:pt idx="435">
                  <c:v>294.44043736440517</c:v>
                </c:pt>
                <c:pt idx="436">
                  <c:v>294.44043736440517</c:v>
                </c:pt>
                <c:pt idx="437">
                  <c:v>294.44043736440517</c:v>
                </c:pt>
                <c:pt idx="438">
                  <c:v>294.44043736440517</c:v>
                </c:pt>
                <c:pt idx="439">
                  <c:v>294.44043736440517</c:v>
                </c:pt>
                <c:pt idx="440">
                  <c:v>294.44043736440517</c:v>
                </c:pt>
                <c:pt idx="441">
                  <c:v>294.44043736440517</c:v>
                </c:pt>
                <c:pt idx="442">
                  <c:v>294.44043736440517</c:v>
                </c:pt>
                <c:pt idx="443">
                  <c:v>294.44043736440517</c:v>
                </c:pt>
                <c:pt idx="444">
                  <c:v>294.44043736440517</c:v>
                </c:pt>
                <c:pt idx="445">
                  <c:v>294.44043736440517</c:v>
                </c:pt>
                <c:pt idx="446">
                  <c:v>294.44043736440517</c:v>
                </c:pt>
                <c:pt idx="447">
                  <c:v>294.44043736440517</c:v>
                </c:pt>
                <c:pt idx="448">
                  <c:v>294.44043736440517</c:v>
                </c:pt>
                <c:pt idx="449">
                  <c:v>294.44043736440517</c:v>
                </c:pt>
                <c:pt idx="450">
                  <c:v>294.44043736440517</c:v>
                </c:pt>
                <c:pt idx="451">
                  <c:v>294.44043736440517</c:v>
                </c:pt>
                <c:pt idx="452">
                  <c:v>294.44043736440517</c:v>
                </c:pt>
                <c:pt idx="453">
                  <c:v>294.44043736440517</c:v>
                </c:pt>
                <c:pt idx="454">
                  <c:v>294.44043736440517</c:v>
                </c:pt>
                <c:pt idx="455">
                  <c:v>294.44043736440517</c:v>
                </c:pt>
                <c:pt idx="456">
                  <c:v>294.44043736440517</c:v>
                </c:pt>
                <c:pt idx="457">
                  <c:v>294.44043736440517</c:v>
                </c:pt>
                <c:pt idx="458">
                  <c:v>294.44043736440517</c:v>
                </c:pt>
                <c:pt idx="459">
                  <c:v>294.44043736440517</c:v>
                </c:pt>
                <c:pt idx="460">
                  <c:v>294.44043736440517</c:v>
                </c:pt>
                <c:pt idx="461">
                  <c:v>294.44043736440517</c:v>
                </c:pt>
                <c:pt idx="462">
                  <c:v>294.44043736440517</c:v>
                </c:pt>
                <c:pt idx="463">
                  <c:v>294.44043736440517</c:v>
                </c:pt>
                <c:pt idx="464">
                  <c:v>294.44043736440517</c:v>
                </c:pt>
                <c:pt idx="465">
                  <c:v>294.44043736440517</c:v>
                </c:pt>
                <c:pt idx="466">
                  <c:v>294.44043736440517</c:v>
                </c:pt>
                <c:pt idx="467">
                  <c:v>294.44043736440517</c:v>
                </c:pt>
                <c:pt idx="468">
                  <c:v>294.44043736440517</c:v>
                </c:pt>
                <c:pt idx="469">
                  <c:v>294.44043736440517</c:v>
                </c:pt>
                <c:pt idx="470">
                  <c:v>294.44043736440517</c:v>
                </c:pt>
                <c:pt idx="471">
                  <c:v>294.44043736440517</c:v>
                </c:pt>
                <c:pt idx="472">
                  <c:v>294.44043736440517</c:v>
                </c:pt>
                <c:pt idx="473">
                  <c:v>294.44043736440517</c:v>
                </c:pt>
                <c:pt idx="474">
                  <c:v>294.44043736440517</c:v>
                </c:pt>
                <c:pt idx="475">
                  <c:v>294.44043736440517</c:v>
                </c:pt>
                <c:pt idx="476">
                  <c:v>294.44043736440517</c:v>
                </c:pt>
                <c:pt idx="477">
                  <c:v>294.44043736440517</c:v>
                </c:pt>
                <c:pt idx="478">
                  <c:v>294.44043736440517</c:v>
                </c:pt>
                <c:pt idx="479">
                  <c:v>294.44043736440517</c:v>
                </c:pt>
                <c:pt idx="480">
                  <c:v>294.44043736440517</c:v>
                </c:pt>
                <c:pt idx="481">
                  <c:v>294.44043736440517</c:v>
                </c:pt>
                <c:pt idx="482">
                  <c:v>294.44043736440517</c:v>
                </c:pt>
                <c:pt idx="483">
                  <c:v>294.44043736440517</c:v>
                </c:pt>
                <c:pt idx="484">
                  <c:v>294.44043736440517</c:v>
                </c:pt>
                <c:pt idx="485">
                  <c:v>294.44043736440517</c:v>
                </c:pt>
                <c:pt idx="486">
                  <c:v>294.44043736440517</c:v>
                </c:pt>
                <c:pt idx="487">
                  <c:v>294.44043736440517</c:v>
                </c:pt>
                <c:pt idx="488">
                  <c:v>294.44043736440517</c:v>
                </c:pt>
                <c:pt idx="489">
                  <c:v>294.44043736440517</c:v>
                </c:pt>
                <c:pt idx="490">
                  <c:v>294.44043736440517</c:v>
                </c:pt>
                <c:pt idx="491">
                  <c:v>294.44043736440517</c:v>
                </c:pt>
                <c:pt idx="492">
                  <c:v>294.44043736440517</c:v>
                </c:pt>
                <c:pt idx="493">
                  <c:v>294.44043736440517</c:v>
                </c:pt>
                <c:pt idx="494">
                  <c:v>294.44043736440517</c:v>
                </c:pt>
                <c:pt idx="495">
                  <c:v>294.44043736440517</c:v>
                </c:pt>
                <c:pt idx="496">
                  <c:v>294.44043736440517</c:v>
                </c:pt>
                <c:pt idx="497">
                  <c:v>294.44043736440517</c:v>
                </c:pt>
                <c:pt idx="498">
                  <c:v>294.44043736440517</c:v>
                </c:pt>
                <c:pt idx="499">
                  <c:v>294.44043736440517</c:v>
                </c:pt>
                <c:pt idx="500">
                  <c:v>294.44043736440517</c:v>
                </c:pt>
              </c:numCache>
            </c:numRef>
          </c:yVal>
          <c:smooth val="0"/>
          <c:extLst>
            <c:ext xmlns:c16="http://schemas.microsoft.com/office/drawing/2014/chart" uri="{C3380CC4-5D6E-409C-BE32-E72D297353CC}">
              <c16:uniqueId val="{00000006-DA76-9C4E-BF56-2B5A9E8C5BD1}"/>
            </c:ext>
          </c:extLst>
        </c:ser>
        <c:ser>
          <c:idx val="7"/>
          <c:order val="7"/>
          <c:tx>
            <c:strRef>
              <c:f>results!$L$4</c:f>
              <c:strCache>
                <c:ptCount val="1"/>
                <c:pt idx="0">
                  <c:v>Temp. change effect - Effect by year-100 expressed as CO2 effect by year-100</c:v>
                </c:pt>
              </c:strCache>
            </c:strRef>
          </c:tx>
          <c:spPr>
            <a:ln w="19050" cap="rnd">
              <a:solidFill>
                <a:schemeClr val="accent2"/>
              </a:solidFill>
              <a:prstDash val="lgDashDotDot"/>
              <a:round/>
            </a:ln>
            <a:effectLst/>
          </c:spPr>
          <c:marker>
            <c:symbol val="none"/>
          </c:marker>
          <c:xVal>
            <c:numRef>
              <c:f>results!$A$5:$A$505</c:f>
              <c:numCache>
                <c:formatCode>General</c:formatCode>
                <c:ptCount val="5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pt idx="361">
                  <c:v>361</c:v>
                </c:pt>
                <c:pt idx="362">
                  <c:v>362</c:v>
                </c:pt>
                <c:pt idx="363">
                  <c:v>363</c:v>
                </c:pt>
                <c:pt idx="364">
                  <c:v>364</c:v>
                </c:pt>
                <c:pt idx="365">
                  <c:v>365</c:v>
                </c:pt>
                <c:pt idx="366">
                  <c:v>366</c:v>
                </c:pt>
                <c:pt idx="367">
                  <c:v>367</c:v>
                </c:pt>
                <c:pt idx="368">
                  <c:v>368</c:v>
                </c:pt>
                <c:pt idx="369">
                  <c:v>369</c:v>
                </c:pt>
                <c:pt idx="370">
                  <c:v>370</c:v>
                </c:pt>
                <c:pt idx="371">
                  <c:v>371</c:v>
                </c:pt>
                <c:pt idx="372">
                  <c:v>372</c:v>
                </c:pt>
                <c:pt idx="373">
                  <c:v>373</c:v>
                </c:pt>
                <c:pt idx="374">
                  <c:v>374</c:v>
                </c:pt>
                <c:pt idx="375">
                  <c:v>375</c:v>
                </c:pt>
                <c:pt idx="376">
                  <c:v>376</c:v>
                </c:pt>
                <c:pt idx="377">
                  <c:v>377</c:v>
                </c:pt>
                <c:pt idx="378">
                  <c:v>378</c:v>
                </c:pt>
                <c:pt idx="379">
                  <c:v>379</c:v>
                </c:pt>
                <c:pt idx="380">
                  <c:v>380</c:v>
                </c:pt>
                <c:pt idx="381">
                  <c:v>381</c:v>
                </c:pt>
                <c:pt idx="382">
                  <c:v>382</c:v>
                </c:pt>
                <c:pt idx="383">
                  <c:v>383</c:v>
                </c:pt>
                <c:pt idx="384">
                  <c:v>384</c:v>
                </c:pt>
                <c:pt idx="385">
                  <c:v>385</c:v>
                </c:pt>
                <c:pt idx="386">
                  <c:v>386</c:v>
                </c:pt>
                <c:pt idx="387">
                  <c:v>387</c:v>
                </c:pt>
                <c:pt idx="388">
                  <c:v>388</c:v>
                </c:pt>
                <c:pt idx="389">
                  <c:v>389</c:v>
                </c:pt>
                <c:pt idx="390">
                  <c:v>390</c:v>
                </c:pt>
                <c:pt idx="391">
                  <c:v>391</c:v>
                </c:pt>
                <c:pt idx="392">
                  <c:v>392</c:v>
                </c:pt>
                <c:pt idx="393">
                  <c:v>393</c:v>
                </c:pt>
                <c:pt idx="394">
                  <c:v>394</c:v>
                </c:pt>
                <c:pt idx="395">
                  <c:v>395</c:v>
                </c:pt>
                <c:pt idx="396">
                  <c:v>396</c:v>
                </c:pt>
                <c:pt idx="397">
                  <c:v>397</c:v>
                </c:pt>
                <c:pt idx="398">
                  <c:v>398</c:v>
                </c:pt>
                <c:pt idx="399">
                  <c:v>399</c:v>
                </c:pt>
                <c:pt idx="400">
                  <c:v>400</c:v>
                </c:pt>
                <c:pt idx="401">
                  <c:v>401</c:v>
                </c:pt>
                <c:pt idx="402">
                  <c:v>402</c:v>
                </c:pt>
                <c:pt idx="403">
                  <c:v>403</c:v>
                </c:pt>
                <c:pt idx="404">
                  <c:v>404</c:v>
                </c:pt>
                <c:pt idx="405">
                  <c:v>405</c:v>
                </c:pt>
                <c:pt idx="406">
                  <c:v>406</c:v>
                </c:pt>
                <c:pt idx="407">
                  <c:v>407</c:v>
                </c:pt>
                <c:pt idx="408">
                  <c:v>408</c:v>
                </c:pt>
                <c:pt idx="409">
                  <c:v>409</c:v>
                </c:pt>
                <c:pt idx="410">
                  <c:v>410</c:v>
                </c:pt>
                <c:pt idx="411">
                  <c:v>411</c:v>
                </c:pt>
                <c:pt idx="412">
                  <c:v>412</c:v>
                </c:pt>
                <c:pt idx="413">
                  <c:v>413</c:v>
                </c:pt>
                <c:pt idx="414">
                  <c:v>414</c:v>
                </c:pt>
                <c:pt idx="415">
                  <c:v>415</c:v>
                </c:pt>
                <c:pt idx="416">
                  <c:v>416</c:v>
                </c:pt>
                <c:pt idx="417">
                  <c:v>417</c:v>
                </c:pt>
                <c:pt idx="418">
                  <c:v>418</c:v>
                </c:pt>
                <c:pt idx="419">
                  <c:v>419</c:v>
                </c:pt>
                <c:pt idx="420">
                  <c:v>420</c:v>
                </c:pt>
                <c:pt idx="421">
                  <c:v>421</c:v>
                </c:pt>
                <c:pt idx="422">
                  <c:v>422</c:v>
                </c:pt>
                <c:pt idx="423">
                  <c:v>423</c:v>
                </c:pt>
                <c:pt idx="424">
                  <c:v>424</c:v>
                </c:pt>
                <c:pt idx="425">
                  <c:v>425</c:v>
                </c:pt>
                <c:pt idx="426">
                  <c:v>426</c:v>
                </c:pt>
                <c:pt idx="427">
                  <c:v>427</c:v>
                </c:pt>
                <c:pt idx="428">
                  <c:v>428</c:v>
                </c:pt>
                <c:pt idx="429">
                  <c:v>429</c:v>
                </c:pt>
                <c:pt idx="430">
                  <c:v>430</c:v>
                </c:pt>
                <c:pt idx="431">
                  <c:v>431</c:v>
                </c:pt>
                <c:pt idx="432">
                  <c:v>432</c:v>
                </c:pt>
                <c:pt idx="433">
                  <c:v>433</c:v>
                </c:pt>
                <c:pt idx="434">
                  <c:v>434</c:v>
                </c:pt>
                <c:pt idx="435">
                  <c:v>435</c:v>
                </c:pt>
                <c:pt idx="436">
                  <c:v>436</c:v>
                </c:pt>
                <c:pt idx="437">
                  <c:v>437</c:v>
                </c:pt>
                <c:pt idx="438">
                  <c:v>438</c:v>
                </c:pt>
                <c:pt idx="439">
                  <c:v>439</c:v>
                </c:pt>
                <c:pt idx="440">
                  <c:v>440</c:v>
                </c:pt>
                <c:pt idx="441">
                  <c:v>441</c:v>
                </c:pt>
                <c:pt idx="442">
                  <c:v>442</c:v>
                </c:pt>
                <c:pt idx="443">
                  <c:v>443</c:v>
                </c:pt>
                <c:pt idx="444">
                  <c:v>444</c:v>
                </c:pt>
                <c:pt idx="445">
                  <c:v>445</c:v>
                </c:pt>
                <c:pt idx="446">
                  <c:v>446</c:v>
                </c:pt>
                <c:pt idx="447">
                  <c:v>447</c:v>
                </c:pt>
                <c:pt idx="448">
                  <c:v>448</c:v>
                </c:pt>
                <c:pt idx="449">
                  <c:v>449</c:v>
                </c:pt>
                <c:pt idx="450">
                  <c:v>450</c:v>
                </c:pt>
                <c:pt idx="451">
                  <c:v>451</c:v>
                </c:pt>
                <c:pt idx="452">
                  <c:v>452</c:v>
                </c:pt>
                <c:pt idx="453">
                  <c:v>453</c:v>
                </c:pt>
                <c:pt idx="454">
                  <c:v>454</c:v>
                </c:pt>
                <c:pt idx="455">
                  <c:v>455</c:v>
                </c:pt>
                <c:pt idx="456">
                  <c:v>456</c:v>
                </c:pt>
                <c:pt idx="457">
                  <c:v>457</c:v>
                </c:pt>
                <c:pt idx="458">
                  <c:v>458</c:v>
                </c:pt>
                <c:pt idx="459">
                  <c:v>459</c:v>
                </c:pt>
                <c:pt idx="460">
                  <c:v>460</c:v>
                </c:pt>
                <c:pt idx="461">
                  <c:v>461</c:v>
                </c:pt>
                <c:pt idx="462">
                  <c:v>462</c:v>
                </c:pt>
                <c:pt idx="463">
                  <c:v>463</c:v>
                </c:pt>
                <c:pt idx="464">
                  <c:v>464</c:v>
                </c:pt>
                <c:pt idx="465">
                  <c:v>465</c:v>
                </c:pt>
                <c:pt idx="466">
                  <c:v>466</c:v>
                </c:pt>
                <c:pt idx="467">
                  <c:v>467</c:v>
                </c:pt>
                <c:pt idx="468">
                  <c:v>468</c:v>
                </c:pt>
                <c:pt idx="469">
                  <c:v>469</c:v>
                </c:pt>
                <c:pt idx="470">
                  <c:v>470</c:v>
                </c:pt>
                <c:pt idx="471">
                  <c:v>471</c:v>
                </c:pt>
                <c:pt idx="472">
                  <c:v>472</c:v>
                </c:pt>
                <c:pt idx="473">
                  <c:v>473</c:v>
                </c:pt>
                <c:pt idx="474">
                  <c:v>474</c:v>
                </c:pt>
                <c:pt idx="475">
                  <c:v>475</c:v>
                </c:pt>
                <c:pt idx="476">
                  <c:v>476</c:v>
                </c:pt>
                <c:pt idx="477">
                  <c:v>477</c:v>
                </c:pt>
                <c:pt idx="478">
                  <c:v>478</c:v>
                </c:pt>
                <c:pt idx="479">
                  <c:v>479</c:v>
                </c:pt>
                <c:pt idx="480">
                  <c:v>480</c:v>
                </c:pt>
                <c:pt idx="481">
                  <c:v>481</c:v>
                </c:pt>
                <c:pt idx="482">
                  <c:v>482</c:v>
                </c:pt>
                <c:pt idx="483">
                  <c:v>483</c:v>
                </c:pt>
                <c:pt idx="484">
                  <c:v>484</c:v>
                </c:pt>
                <c:pt idx="485">
                  <c:v>485</c:v>
                </c:pt>
                <c:pt idx="486">
                  <c:v>486</c:v>
                </c:pt>
                <c:pt idx="487">
                  <c:v>487</c:v>
                </c:pt>
                <c:pt idx="488">
                  <c:v>488</c:v>
                </c:pt>
                <c:pt idx="489">
                  <c:v>489</c:v>
                </c:pt>
                <c:pt idx="490">
                  <c:v>490</c:v>
                </c:pt>
                <c:pt idx="491">
                  <c:v>491</c:v>
                </c:pt>
                <c:pt idx="492">
                  <c:v>492</c:v>
                </c:pt>
                <c:pt idx="493">
                  <c:v>493</c:v>
                </c:pt>
                <c:pt idx="494">
                  <c:v>494</c:v>
                </c:pt>
                <c:pt idx="495">
                  <c:v>495</c:v>
                </c:pt>
                <c:pt idx="496">
                  <c:v>496</c:v>
                </c:pt>
                <c:pt idx="497">
                  <c:v>497</c:v>
                </c:pt>
                <c:pt idx="498">
                  <c:v>498</c:v>
                </c:pt>
                <c:pt idx="499">
                  <c:v>499</c:v>
                </c:pt>
                <c:pt idx="500">
                  <c:v>500</c:v>
                </c:pt>
              </c:numCache>
            </c:numRef>
          </c:xVal>
          <c:yVal>
            <c:numRef>
              <c:f>results!$L$5:$L$505</c:f>
              <c:numCache>
                <c:formatCode>_-* #,##0_-;\-* #,##0_-;_-* "-"??_-;_-@_-</c:formatCode>
                <c:ptCount val="501"/>
                <c:pt idx="0">
                  <c:v>0</c:v>
                </c:pt>
                <c:pt idx="1">
                  <c:v>239.59564412968098</c:v>
                </c:pt>
                <c:pt idx="2">
                  <c:v>239.59564412968098</c:v>
                </c:pt>
                <c:pt idx="3">
                  <c:v>239.59564412968098</c:v>
                </c:pt>
                <c:pt idx="4">
                  <c:v>239.59564412968098</c:v>
                </c:pt>
                <c:pt idx="5">
                  <c:v>239.59564412968098</c:v>
                </c:pt>
                <c:pt idx="6">
                  <c:v>239.59564412968098</c:v>
                </c:pt>
                <c:pt idx="7">
                  <c:v>239.59564412968098</c:v>
                </c:pt>
                <c:pt idx="8">
                  <c:v>239.59564412968098</c:v>
                </c:pt>
                <c:pt idx="9">
                  <c:v>239.59564412968098</c:v>
                </c:pt>
                <c:pt idx="10">
                  <c:v>239.59564412968098</c:v>
                </c:pt>
                <c:pt idx="11">
                  <c:v>239.59564412968098</c:v>
                </c:pt>
                <c:pt idx="12">
                  <c:v>239.59564412968098</c:v>
                </c:pt>
                <c:pt idx="13">
                  <c:v>239.59564412968098</c:v>
                </c:pt>
                <c:pt idx="14">
                  <c:v>239.59564412968098</c:v>
                </c:pt>
                <c:pt idx="15">
                  <c:v>239.59564412968098</c:v>
                </c:pt>
                <c:pt idx="16">
                  <c:v>239.59564412968098</c:v>
                </c:pt>
                <c:pt idx="17">
                  <c:v>239.59564412968098</c:v>
                </c:pt>
                <c:pt idx="18">
                  <c:v>239.59564412968098</c:v>
                </c:pt>
                <c:pt idx="19">
                  <c:v>239.59564412968098</c:v>
                </c:pt>
                <c:pt idx="20">
                  <c:v>239.59564412968098</c:v>
                </c:pt>
                <c:pt idx="21">
                  <c:v>239.59564412968098</c:v>
                </c:pt>
                <c:pt idx="22">
                  <c:v>239.59564412968098</c:v>
                </c:pt>
                <c:pt idx="23">
                  <c:v>239.59564412968098</c:v>
                </c:pt>
                <c:pt idx="24">
                  <c:v>239.59564412968098</c:v>
                </c:pt>
                <c:pt idx="25">
                  <c:v>239.59564412968098</c:v>
                </c:pt>
                <c:pt idx="26">
                  <c:v>239.59564412968098</c:v>
                </c:pt>
                <c:pt idx="27">
                  <c:v>239.59564412968098</c:v>
                </c:pt>
                <c:pt idx="28">
                  <c:v>239.59564412968098</c:v>
                </c:pt>
                <c:pt idx="29">
                  <c:v>239.59564412968098</c:v>
                </c:pt>
                <c:pt idx="30">
                  <c:v>239.59564412968098</c:v>
                </c:pt>
                <c:pt idx="31">
                  <c:v>239.59564412968098</c:v>
                </c:pt>
                <c:pt idx="32">
                  <c:v>239.59564412968098</c:v>
                </c:pt>
                <c:pt idx="33">
                  <c:v>239.59564412968098</c:v>
                </c:pt>
                <c:pt idx="34">
                  <c:v>239.59564412968098</c:v>
                </c:pt>
                <c:pt idx="35">
                  <c:v>239.59564412968098</c:v>
                </c:pt>
                <c:pt idx="36">
                  <c:v>239.59564412968098</c:v>
                </c:pt>
                <c:pt idx="37">
                  <c:v>239.59564412968098</c:v>
                </c:pt>
                <c:pt idx="38">
                  <c:v>239.59564412968098</c:v>
                </c:pt>
                <c:pt idx="39">
                  <c:v>239.59564412968098</c:v>
                </c:pt>
                <c:pt idx="40">
                  <c:v>239.59564412968098</c:v>
                </c:pt>
                <c:pt idx="41">
                  <c:v>239.59564412968098</c:v>
                </c:pt>
                <c:pt idx="42">
                  <c:v>239.59564412968098</c:v>
                </c:pt>
                <c:pt idx="43">
                  <c:v>239.59564412968098</c:v>
                </c:pt>
                <c:pt idx="44">
                  <c:v>239.59564412968098</c:v>
                </c:pt>
                <c:pt idx="45">
                  <c:v>239.59564412968098</c:v>
                </c:pt>
                <c:pt idx="46">
                  <c:v>239.59564412968098</c:v>
                </c:pt>
                <c:pt idx="47">
                  <c:v>239.59564412968098</c:v>
                </c:pt>
                <c:pt idx="48">
                  <c:v>239.59564412968098</c:v>
                </c:pt>
                <c:pt idx="49">
                  <c:v>239.59564412968098</c:v>
                </c:pt>
                <c:pt idx="50">
                  <c:v>239.59564412968098</c:v>
                </c:pt>
                <c:pt idx="51">
                  <c:v>239.59564412968098</c:v>
                </c:pt>
                <c:pt idx="52">
                  <c:v>239.59564412968098</c:v>
                </c:pt>
                <c:pt idx="53">
                  <c:v>239.59564412968098</c:v>
                </c:pt>
                <c:pt idx="54">
                  <c:v>239.59564412968098</c:v>
                </c:pt>
                <c:pt idx="55">
                  <c:v>239.59564412968098</c:v>
                </c:pt>
                <c:pt idx="56">
                  <c:v>239.59564412968098</c:v>
                </c:pt>
                <c:pt idx="57">
                  <c:v>239.59564412968098</c:v>
                </c:pt>
                <c:pt idx="58">
                  <c:v>239.59564412968098</c:v>
                </c:pt>
                <c:pt idx="59">
                  <c:v>239.59564412968098</c:v>
                </c:pt>
                <c:pt idx="60">
                  <c:v>239.59564412968098</c:v>
                </c:pt>
                <c:pt idx="61">
                  <c:v>239.59564412968098</c:v>
                </c:pt>
                <c:pt idx="62">
                  <c:v>239.59564412968098</c:v>
                </c:pt>
                <c:pt idx="63">
                  <c:v>239.59564412968098</c:v>
                </c:pt>
                <c:pt idx="64">
                  <c:v>239.59564412968098</c:v>
                </c:pt>
                <c:pt idx="65">
                  <c:v>239.59564412968098</c:v>
                </c:pt>
                <c:pt idx="66">
                  <c:v>239.59564412968098</c:v>
                </c:pt>
                <c:pt idx="67">
                  <c:v>239.59564412968098</c:v>
                </c:pt>
                <c:pt idx="68">
                  <c:v>239.59564412968098</c:v>
                </c:pt>
                <c:pt idx="69">
                  <c:v>239.59564412968098</c:v>
                </c:pt>
                <c:pt idx="70">
                  <c:v>239.59564412968098</c:v>
                </c:pt>
                <c:pt idx="71">
                  <c:v>239.59564412968098</c:v>
                </c:pt>
                <c:pt idx="72">
                  <c:v>239.59564412968098</c:v>
                </c:pt>
                <c:pt idx="73">
                  <c:v>239.59564412968098</c:v>
                </c:pt>
                <c:pt idx="74">
                  <c:v>239.59564412968098</c:v>
                </c:pt>
                <c:pt idx="75">
                  <c:v>239.59564412968098</c:v>
                </c:pt>
                <c:pt idx="76">
                  <c:v>239.59564412968098</c:v>
                </c:pt>
                <c:pt idx="77">
                  <c:v>239.59564412968098</c:v>
                </c:pt>
                <c:pt idx="78">
                  <c:v>239.59564412968098</c:v>
                </c:pt>
                <c:pt idx="79">
                  <c:v>239.59564412968098</c:v>
                </c:pt>
                <c:pt idx="80">
                  <c:v>239.59564412968098</c:v>
                </c:pt>
                <c:pt idx="81">
                  <c:v>239.59564412968098</c:v>
                </c:pt>
                <c:pt idx="82">
                  <c:v>239.59564412968098</c:v>
                </c:pt>
                <c:pt idx="83">
                  <c:v>239.59564412968098</c:v>
                </c:pt>
                <c:pt idx="84">
                  <c:v>239.59564412968098</c:v>
                </c:pt>
                <c:pt idx="85">
                  <c:v>239.59564412968098</c:v>
                </c:pt>
                <c:pt idx="86">
                  <c:v>239.59564412968098</c:v>
                </c:pt>
                <c:pt idx="87">
                  <c:v>239.59564412968098</c:v>
                </c:pt>
                <c:pt idx="88">
                  <c:v>239.59564412968098</c:v>
                </c:pt>
                <c:pt idx="89">
                  <c:v>239.59564412968098</c:v>
                </c:pt>
                <c:pt idx="90">
                  <c:v>239.59564412968098</c:v>
                </c:pt>
                <c:pt idx="91">
                  <c:v>239.59564412968098</c:v>
                </c:pt>
                <c:pt idx="92">
                  <c:v>239.59564412968098</c:v>
                </c:pt>
                <c:pt idx="93">
                  <c:v>239.59564412968098</c:v>
                </c:pt>
                <c:pt idx="94">
                  <c:v>239.59564412968098</c:v>
                </c:pt>
                <c:pt idx="95">
                  <c:v>239.59564412968098</c:v>
                </c:pt>
                <c:pt idx="96">
                  <c:v>239.59564412968098</c:v>
                </c:pt>
                <c:pt idx="97">
                  <c:v>239.59564412968098</c:v>
                </c:pt>
                <c:pt idx="98">
                  <c:v>239.59564412968098</c:v>
                </c:pt>
                <c:pt idx="99">
                  <c:v>239.59564412968098</c:v>
                </c:pt>
                <c:pt idx="100">
                  <c:v>239.59564412968098</c:v>
                </c:pt>
                <c:pt idx="101">
                  <c:v>239.59564412968098</c:v>
                </c:pt>
                <c:pt idx="102">
                  <c:v>239.59564412968098</c:v>
                </c:pt>
                <c:pt idx="103">
                  <c:v>239.59564412968098</c:v>
                </c:pt>
                <c:pt idx="104">
                  <c:v>239.59564412968098</c:v>
                </c:pt>
                <c:pt idx="105">
                  <c:v>239.59564412968098</c:v>
                </c:pt>
                <c:pt idx="106">
                  <c:v>239.59564412968098</c:v>
                </c:pt>
                <c:pt idx="107">
                  <c:v>239.59564412968098</c:v>
                </c:pt>
                <c:pt idx="108">
                  <c:v>239.59564412968098</c:v>
                </c:pt>
                <c:pt idx="109">
                  <c:v>239.59564412968098</c:v>
                </c:pt>
                <c:pt idx="110">
                  <c:v>239.59564412968098</c:v>
                </c:pt>
                <c:pt idx="111">
                  <c:v>239.59564412968098</c:v>
                </c:pt>
                <c:pt idx="112">
                  <c:v>239.59564412968098</c:v>
                </c:pt>
                <c:pt idx="113">
                  <c:v>239.59564412968098</c:v>
                </c:pt>
                <c:pt idx="114">
                  <c:v>239.59564412968098</c:v>
                </c:pt>
                <c:pt idx="115">
                  <c:v>239.59564412968098</c:v>
                </c:pt>
                <c:pt idx="116">
                  <c:v>239.59564412968098</c:v>
                </c:pt>
                <c:pt idx="117">
                  <c:v>239.59564412968098</c:v>
                </c:pt>
                <c:pt idx="118">
                  <c:v>239.59564412968098</c:v>
                </c:pt>
                <c:pt idx="119">
                  <c:v>239.59564412968098</c:v>
                </c:pt>
                <c:pt idx="120">
                  <c:v>239.59564412968098</c:v>
                </c:pt>
                <c:pt idx="121">
                  <c:v>239.59564412968098</c:v>
                </c:pt>
                <c:pt idx="122">
                  <c:v>239.59564412968098</c:v>
                </c:pt>
                <c:pt idx="123">
                  <c:v>239.59564412968098</c:v>
                </c:pt>
                <c:pt idx="124">
                  <c:v>239.59564412968098</c:v>
                </c:pt>
                <c:pt idx="125">
                  <c:v>239.59564412968098</c:v>
                </c:pt>
                <c:pt idx="126">
                  <c:v>239.59564412968098</c:v>
                </c:pt>
                <c:pt idx="127">
                  <c:v>239.59564412968098</c:v>
                </c:pt>
                <c:pt idx="128">
                  <c:v>239.59564412968098</c:v>
                </c:pt>
                <c:pt idx="129">
                  <c:v>239.59564412968098</c:v>
                </c:pt>
                <c:pt idx="130">
                  <c:v>239.59564412968098</c:v>
                </c:pt>
                <c:pt idx="131">
                  <c:v>239.59564412968098</c:v>
                </c:pt>
                <c:pt idx="132">
                  <c:v>239.59564412968098</c:v>
                </c:pt>
                <c:pt idx="133">
                  <c:v>239.59564412968098</c:v>
                </c:pt>
                <c:pt idx="134">
                  <c:v>239.59564412968098</c:v>
                </c:pt>
                <c:pt idx="135">
                  <c:v>239.59564412968098</c:v>
                </c:pt>
                <c:pt idx="136">
                  <c:v>239.59564412968098</c:v>
                </c:pt>
                <c:pt idx="137">
                  <c:v>239.59564412968098</c:v>
                </c:pt>
                <c:pt idx="138">
                  <c:v>239.59564412968098</c:v>
                </c:pt>
                <c:pt idx="139">
                  <c:v>239.59564412968098</c:v>
                </c:pt>
                <c:pt idx="140">
                  <c:v>239.59564412968098</c:v>
                </c:pt>
                <c:pt idx="141">
                  <c:v>239.59564412968098</c:v>
                </c:pt>
                <c:pt idx="142">
                  <c:v>239.59564412968098</c:v>
                </c:pt>
                <c:pt idx="143">
                  <c:v>239.59564412968098</c:v>
                </c:pt>
                <c:pt idx="144">
                  <c:v>239.59564412968098</c:v>
                </c:pt>
                <c:pt idx="145">
                  <c:v>239.59564412968098</c:v>
                </c:pt>
                <c:pt idx="146">
                  <c:v>239.59564412968098</c:v>
                </c:pt>
                <c:pt idx="147">
                  <c:v>239.59564412968098</c:v>
                </c:pt>
                <c:pt idx="148">
                  <c:v>239.59564412968098</c:v>
                </c:pt>
                <c:pt idx="149">
                  <c:v>239.59564412968098</c:v>
                </c:pt>
                <c:pt idx="150">
                  <c:v>239.59564412968098</c:v>
                </c:pt>
                <c:pt idx="151">
                  <c:v>239.59564412968098</c:v>
                </c:pt>
                <c:pt idx="152">
                  <c:v>239.59564412968098</c:v>
                </c:pt>
                <c:pt idx="153">
                  <c:v>239.59564412968098</c:v>
                </c:pt>
                <c:pt idx="154">
                  <c:v>239.59564412968098</c:v>
                </c:pt>
                <c:pt idx="155">
                  <c:v>239.59564412968098</c:v>
                </c:pt>
                <c:pt idx="156">
                  <c:v>239.59564412968098</c:v>
                </c:pt>
                <c:pt idx="157">
                  <c:v>239.59564412968098</c:v>
                </c:pt>
                <c:pt idx="158">
                  <c:v>239.59564412968098</c:v>
                </c:pt>
                <c:pt idx="159">
                  <c:v>239.59564412968098</c:v>
                </c:pt>
                <c:pt idx="160">
                  <c:v>239.59564412968098</c:v>
                </c:pt>
                <c:pt idx="161">
                  <c:v>239.59564412968098</c:v>
                </c:pt>
                <c:pt idx="162">
                  <c:v>239.59564412968098</c:v>
                </c:pt>
                <c:pt idx="163">
                  <c:v>239.59564412968098</c:v>
                </c:pt>
                <c:pt idx="164">
                  <c:v>239.59564412968098</c:v>
                </c:pt>
                <c:pt idx="165">
                  <c:v>239.59564412968098</c:v>
                </c:pt>
                <c:pt idx="166">
                  <c:v>239.59564412968098</c:v>
                </c:pt>
                <c:pt idx="167">
                  <c:v>239.59564412968098</c:v>
                </c:pt>
                <c:pt idx="168">
                  <c:v>239.59564412968098</c:v>
                </c:pt>
                <c:pt idx="169">
                  <c:v>239.59564412968098</c:v>
                </c:pt>
                <c:pt idx="170">
                  <c:v>239.59564412968098</c:v>
                </c:pt>
                <c:pt idx="171">
                  <c:v>239.59564412968098</c:v>
                </c:pt>
                <c:pt idx="172">
                  <c:v>239.59564412968098</c:v>
                </c:pt>
                <c:pt idx="173">
                  <c:v>239.59564412968098</c:v>
                </c:pt>
                <c:pt idx="174">
                  <c:v>239.59564412968098</c:v>
                </c:pt>
                <c:pt idx="175">
                  <c:v>239.59564412968098</c:v>
                </c:pt>
                <c:pt idx="176">
                  <c:v>239.59564412968098</c:v>
                </c:pt>
                <c:pt idx="177">
                  <c:v>239.59564412968098</c:v>
                </c:pt>
                <c:pt idx="178">
                  <c:v>239.59564412968098</c:v>
                </c:pt>
                <c:pt idx="179">
                  <c:v>239.59564412968098</c:v>
                </c:pt>
                <c:pt idx="180">
                  <c:v>239.59564412968098</c:v>
                </c:pt>
                <c:pt idx="181">
                  <c:v>239.59564412968098</c:v>
                </c:pt>
                <c:pt idx="182">
                  <c:v>239.59564412968098</c:v>
                </c:pt>
                <c:pt idx="183">
                  <c:v>239.59564412968098</c:v>
                </c:pt>
                <c:pt idx="184">
                  <c:v>239.59564412968098</c:v>
                </c:pt>
                <c:pt idx="185">
                  <c:v>239.59564412968098</c:v>
                </c:pt>
                <c:pt idx="186">
                  <c:v>239.59564412968098</c:v>
                </c:pt>
                <c:pt idx="187">
                  <c:v>239.59564412968098</c:v>
                </c:pt>
                <c:pt idx="188">
                  <c:v>239.59564412968098</c:v>
                </c:pt>
                <c:pt idx="189">
                  <c:v>239.59564412968098</c:v>
                </c:pt>
                <c:pt idx="190">
                  <c:v>239.59564412968098</c:v>
                </c:pt>
                <c:pt idx="191">
                  <c:v>239.59564412968098</c:v>
                </c:pt>
                <c:pt idx="192">
                  <c:v>239.59564412968098</c:v>
                </c:pt>
                <c:pt idx="193">
                  <c:v>239.59564412968098</c:v>
                </c:pt>
                <c:pt idx="194">
                  <c:v>239.59564412968098</c:v>
                </c:pt>
                <c:pt idx="195">
                  <c:v>239.59564412968098</c:v>
                </c:pt>
                <c:pt idx="196">
                  <c:v>239.59564412968098</c:v>
                </c:pt>
                <c:pt idx="197">
                  <c:v>239.59564412968098</c:v>
                </c:pt>
                <c:pt idx="198">
                  <c:v>239.59564412968098</c:v>
                </c:pt>
                <c:pt idx="199">
                  <c:v>239.59564412968098</c:v>
                </c:pt>
                <c:pt idx="200">
                  <c:v>239.59564412968098</c:v>
                </c:pt>
                <c:pt idx="201">
                  <c:v>239.59564412968098</c:v>
                </c:pt>
                <c:pt idx="202">
                  <c:v>239.59564412968098</c:v>
                </c:pt>
                <c:pt idx="203">
                  <c:v>239.59564412968098</c:v>
                </c:pt>
                <c:pt idx="204">
                  <c:v>239.59564412968098</c:v>
                </c:pt>
                <c:pt idx="205">
                  <c:v>239.59564412968098</c:v>
                </c:pt>
                <c:pt idx="206">
                  <c:v>239.59564412968098</c:v>
                </c:pt>
                <c:pt idx="207">
                  <c:v>239.59564412968098</c:v>
                </c:pt>
                <c:pt idx="208">
                  <c:v>239.59564412968098</c:v>
                </c:pt>
                <c:pt idx="209">
                  <c:v>239.59564412968098</c:v>
                </c:pt>
                <c:pt idx="210">
                  <c:v>239.59564412968098</c:v>
                </c:pt>
                <c:pt idx="211">
                  <c:v>239.59564412968098</c:v>
                </c:pt>
                <c:pt idx="212">
                  <c:v>239.59564412968098</c:v>
                </c:pt>
                <c:pt idx="213">
                  <c:v>239.59564412968098</c:v>
                </c:pt>
                <c:pt idx="214">
                  <c:v>239.59564412968098</c:v>
                </c:pt>
                <c:pt idx="215">
                  <c:v>239.59564412968098</c:v>
                </c:pt>
                <c:pt idx="216">
                  <c:v>239.59564412968098</c:v>
                </c:pt>
                <c:pt idx="217">
                  <c:v>239.59564412968098</c:v>
                </c:pt>
                <c:pt idx="218">
                  <c:v>239.59564412968098</c:v>
                </c:pt>
                <c:pt idx="219">
                  <c:v>239.59564412968098</c:v>
                </c:pt>
                <c:pt idx="220">
                  <c:v>239.59564412968098</c:v>
                </c:pt>
                <c:pt idx="221">
                  <c:v>239.59564412968098</c:v>
                </c:pt>
                <c:pt idx="222">
                  <c:v>239.59564412968098</c:v>
                </c:pt>
                <c:pt idx="223">
                  <c:v>239.59564412968098</c:v>
                </c:pt>
                <c:pt idx="224">
                  <c:v>239.59564412968098</c:v>
                </c:pt>
                <c:pt idx="225">
                  <c:v>239.59564412968098</c:v>
                </c:pt>
                <c:pt idx="226">
                  <c:v>239.59564412968098</c:v>
                </c:pt>
                <c:pt idx="227">
                  <c:v>239.59564412968098</c:v>
                </c:pt>
                <c:pt idx="228">
                  <c:v>239.59564412968098</c:v>
                </c:pt>
                <c:pt idx="229">
                  <c:v>239.59564412968098</c:v>
                </c:pt>
                <c:pt idx="230">
                  <c:v>239.59564412968098</c:v>
                </c:pt>
                <c:pt idx="231">
                  <c:v>239.59564412968098</c:v>
                </c:pt>
                <c:pt idx="232">
                  <c:v>239.59564412968098</c:v>
                </c:pt>
                <c:pt idx="233">
                  <c:v>239.59564412968098</c:v>
                </c:pt>
                <c:pt idx="234">
                  <c:v>239.59564412968098</c:v>
                </c:pt>
                <c:pt idx="235">
                  <c:v>239.59564412968098</c:v>
                </c:pt>
                <c:pt idx="236">
                  <c:v>239.59564412968098</c:v>
                </c:pt>
                <c:pt idx="237">
                  <c:v>239.59564412968098</c:v>
                </c:pt>
                <c:pt idx="238">
                  <c:v>239.59564412968098</c:v>
                </c:pt>
                <c:pt idx="239">
                  <c:v>239.59564412968098</c:v>
                </c:pt>
                <c:pt idx="240">
                  <c:v>239.59564412968098</c:v>
                </c:pt>
                <c:pt idx="241">
                  <c:v>239.59564412968098</c:v>
                </c:pt>
                <c:pt idx="242">
                  <c:v>239.59564412968098</c:v>
                </c:pt>
                <c:pt idx="243">
                  <c:v>239.59564412968098</c:v>
                </c:pt>
                <c:pt idx="244">
                  <c:v>239.59564412968098</c:v>
                </c:pt>
                <c:pt idx="245">
                  <c:v>239.59564412968098</c:v>
                </c:pt>
                <c:pt idx="246">
                  <c:v>239.59564412968098</c:v>
                </c:pt>
                <c:pt idx="247">
                  <c:v>239.59564412968098</c:v>
                </c:pt>
                <c:pt idx="248">
                  <c:v>239.59564412968098</c:v>
                </c:pt>
                <c:pt idx="249">
                  <c:v>239.59564412968098</c:v>
                </c:pt>
                <c:pt idx="250">
                  <c:v>239.59564412968098</c:v>
                </c:pt>
                <c:pt idx="251">
                  <c:v>239.59564412968098</c:v>
                </c:pt>
                <c:pt idx="252">
                  <c:v>239.59564412968098</c:v>
                </c:pt>
                <c:pt idx="253">
                  <c:v>239.59564412968098</c:v>
                </c:pt>
                <c:pt idx="254">
                  <c:v>239.59564412968098</c:v>
                </c:pt>
                <c:pt idx="255">
                  <c:v>239.59564412968098</c:v>
                </c:pt>
                <c:pt idx="256">
                  <c:v>239.59564412968098</c:v>
                </c:pt>
                <c:pt idx="257">
                  <c:v>239.59564412968098</c:v>
                </c:pt>
                <c:pt idx="258">
                  <c:v>239.59564412968098</c:v>
                </c:pt>
                <c:pt idx="259">
                  <c:v>239.59564412968098</c:v>
                </c:pt>
                <c:pt idx="260">
                  <c:v>239.59564412968098</c:v>
                </c:pt>
                <c:pt idx="261">
                  <c:v>239.59564412968098</c:v>
                </c:pt>
                <c:pt idx="262">
                  <c:v>239.59564412968098</c:v>
                </c:pt>
                <c:pt idx="263">
                  <c:v>239.59564412968098</c:v>
                </c:pt>
                <c:pt idx="264">
                  <c:v>239.59564412968098</c:v>
                </c:pt>
                <c:pt idx="265">
                  <c:v>239.59564412968098</c:v>
                </c:pt>
                <c:pt idx="266">
                  <c:v>239.59564412968098</c:v>
                </c:pt>
                <c:pt idx="267">
                  <c:v>239.59564412968098</c:v>
                </c:pt>
                <c:pt idx="268">
                  <c:v>239.59564412968098</c:v>
                </c:pt>
                <c:pt idx="269">
                  <c:v>239.59564412968098</c:v>
                </c:pt>
                <c:pt idx="270">
                  <c:v>239.59564412968098</c:v>
                </c:pt>
                <c:pt idx="271">
                  <c:v>239.59564412968098</c:v>
                </c:pt>
                <c:pt idx="272">
                  <c:v>239.59564412968098</c:v>
                </c:pt>
                <c:pt idx="273">
                  <c:v>239.59564412968098</c:v>
                </c:pt>
                <c:pt idx="274">
                  <c:v>239.59564412968098</c:v>
                </c:pt>
                <c:pt idx="275">
                  <c:v>239.59564412968098</c:v>
                </c:pt>
                <c:pt idx="276">
                  <c:v>239.59564412968098</c:v>
                </c:pt>
                <c:pt idx="277">
                  <c:v>239.59564412968098</c:v>
                </c:pt>
                <c:pt idx="278">
                  <c:v>239.59564412968098</c:v>
                </c:pt>
                <c:pt idx="279">
                  <c:v>239.59564412968098</c:v>
                </c:pt>
                <c:pt idx="280">
                  <c:v>239.59564412968098</c:v>
                </c:pt>
                <c:pt idx="281">
                  <c:v>239.59564412968098</c:v>
                </c:pt>
                <c:pt idx="282">
                  <c:v>239.59564412968098</c:v>
                </c:pt>
                <c:pt idx="283">
                  <c:v>239.59564412968098</c:v>
                </c:pt>
                <c:pt idx="284">
                  <c:v>239.59564412968098</c:v>
                </c:pt>
                <c:pt idx="285">
                  <c:v>239.59564412968098</c:v>
                </c:pt>
                <c:pt idx="286">
                  <c:v>239.59564412968098</c:v>
                </c:pt>
                <c:pt idx="287">
                  <c:v>239.59564412968098</c:v>
                </c:pt>
                <c:pt idx="288">
                  <c:v>239.59564412968098</c:v>
                </c:pt>
                <c:pt idx="289">
                  <c:v>239.59564412968098</c:v>
                </c:pt>
                <c:pt idx="290">
                  <c:v>239.59564412968098</c:v>
                </c:pt>
                <c:pt idx="291">
                  <c:v>239.59564412968098</c:v>
                </c:pt>
                <c:pt idx="292">
                  <c:v>239.59564412968098</c:v>
                </c:pt>
                <c:pt idx="293">
                  <c:v>239.59564412968098</c:v>
                </c:pt>
                <c:pt idx="294">
                  <c:v>239.59564412968098</c:v>
                </c:pt>
                <c:pt idx="295">
                  <c:v>239.59564412968098</c:v>
                </c:pt>
                <c:pt idx="296">
                  <c:v>239.59564412968098</c:v>
                </c:pt>
                <c:pt idx="297">
                  <c:v>239.59564412968098</c:v>
                </c:pt>
                <c:pt idx="298">
                  <c:v>239.59564412968098</c:v>
                </c:pt>
                <c:pt idx="299">
                  <c:v>239.59564412968098</c:v>
                </c:pt>
                <c:pt idx="300">
                  <c:v>239.59564412968098</c:v>
                </c:pt>
                <c:pt idx="301">
                  <c:v>239.59564412968098</c:v>
                </c:pt>
                <c:pt idx="302">
                  <c:v>239.59564412968098</c:v>
                </c:pt>
                <c:pt idx="303">
                  <c:v>239.59564412968098</c:v>
                </c:pt>
                <c:pt idx="304">
                  <c:v>239.59564412968098</c:v>
                </c:pt>
                <c:pt idx="305">
                  <c:v>239.59564412968098</c:v>
                </c:pt>
                <c:pt idx="306">
                  <c:v>239.59564412968098</c:v>
                </c:pt>
                <c:pt idx="307">
                  <c:v>239.59564412968098</c:v>
                </c:pt>
                <c:pt idx="308">
                  <c:v>239.59564412968098</c:v>
                </c:pt>
                <c:pt idx="309">
                  <c:v>239.59564412968098</c:v>
                </c:pt>
                <c:pt idx="310">
                  <c:v>239.59564412968098</c:v>
                </c:pt>
                <c:pt idx="311">
                  <c:v>239.59564412968098</c:v>
                </c:pt>
                <c:pt idx="312">
                  <c:v>239.59564412968098</c:v>
                </c:pt>
                <c:pt idx="313">
                  <c:v>239.59564412968098</c:v>
                </c:pt>
                <c:pt idx="314">
                  <c:v>239.59564412968098</c:v>
                </c:pt>
                <c:pt idx="315">
                  <c:v>239.59564412968098</c:v>
                </c:pt>
                <c:pt idx="316">
                  <c:v>239.59564412968098</c:v>
                </c:pt>
                <c:pt idx="317">
                  <c:v>239.59564412968098</c:v>
                </c:pt>
                <c:pt idx="318">
                  <c:v>239.59564412968098</c:v>
                </c:pt>
                <c:pt idx="319">
                  <c:v>239.59564412968098</c:v>
                </c:pt>
                <c:pt idx="320">
                  <c:v>239.59564412968098</c:v>
                </c:pt>
                <c:pt idx="321">
                  <c:v>239.59564412968098</c:v>
                </c:pt>
                <c:pt idx="322">
                  <c:v>239.59564412968098</c:v>
                </c:pt>
                <c:pt idx="323">
                  <c:v>239.59564412968098</c:v>
                </c:pt>
                <c:pt idx="324">
                  <c:v>239.59564412968098</c:v>
                </c:pt>
                <c:pt idx="325">
                  <c:v>239.59564412968098</c:v>
                </c:pt>
                <c:pt idx="326">
                  <c:v>239.59564412968098</c:v>
                </c:pt>
                <c:pt idx="327">
                  <c:v>239.59564412968098</c:v>
                </c:pt>
                <c:pt idx="328">
                  <c:v>239.59564412968098</c:v>
                </c:pt>
                <c:pt idx="329">
                  <c:v>239.59564412968098</c:v>
                </c:pt>
                <c:pt idx="330">
                  <c:v>239.59564412968098</c:v>
                </c:pt>
                <c:pt idx="331">
                  <c:v>239.59564412968098</c:v>
                </c:pt>
                <c:pt idx="332">
                  <c:v>239.59564412968098</c:v>
                </c:pt>
                <c:pt idx="333">
                  <c:v>239.59564412968098</c:v>
                </c:pt>
                <c:pt idx="334">
                  <c:v>239.59564412968098</c:v>
                </c:pt>
                <c:pt idx="335">
                  <c:v>239.59564412968098</c:v>
                </c:pt>
                <c:pt idx="336">
                  <c:v>239.59564412968098</c:v>
                </c:pt>
                <c:pt idx="337">
                  <c:v>239.59564412968098</c:v>
                </c:pt>
                <c:pt idx="338">
                  <c:v>239.59564412968098</c:v>
                </c:pt>
                <c:pt idx="339">
                  <c:v>239.59564412968098</c:v>
                </c:pt>
                <c:pt idx="340">
                  <c:v>239.59564412968098</c:v>
                </c:pt>
                <c:pt idx="341">
                  <c:v>239.59564412968098</c:v>
                </c:pt>
                <c:pt idx="342">
                  <c:v>239.59564412968098</c:v>
                </c:pt>
                <c:pt idx="343">
                  <c:v>239.59564412968098</c:v>
                </c:pt>
                <c:pt idx="344">
                  <c:v>239.59564412968098</c:v>
                </c:pt>
                <c:pt idx="345">
                  <c:v>239.59564412968098</c:v>
                </c:pt>
                <c:pt idx="346">
                  <c:v>239.59564412968098</c:v>
                </c:pt>
                <c:pt idx="347">
                  <c:v>239.59564412968098</c:v>
                </c:pt>
                <c:pt idx="348">
                  <c:v>239.59564412968098</c:v>
                </c:pt>
                <c:pt idx="349">
                  <c:v>239.59564412968098</c:v>
                </c:pt>
                <c:pt idx="350">
                  <c:v>239.59564412968098</c:v>
                </c:pt>
                <c:pt idx="351">
                  <c:v>239.59564412968098</c:v>
                </c:pt>
                <c:pt idx="352">
                  <c:v>239.59564412968098</c:v>
                </c:pt>
                <c:pt idx="353">
                  <c:v>239.59564412968098</c:v>
                </c:pt>
                <c:pt idx="354">
                  <c:v>239.59564412968098</c:v>
                </c:pt>
                <c:pt idx="355">
                  <c:v>239.59564412968098</c:v>
                </c:pt>
                <c:pt idx="356">
                  <c:v>239.59564412968098</c:v>
                </c:pt>
                <c:pt idx="357">
                  <c:v>239.59564412968098</c:v>
                </c:pt>
                <c:pt idx="358">
                  <c:v>239.59564412968098</c:v>
                </c:pt>
                <c:pt idx="359">
                  <c:v>239.59564412968098</c:v>
                </c:pt>
                <c:pt idx="360">
                  <c:v>239.59564412968098</c:v>
                </c:pt>
                <c:pt idx="361">
                  <c:v>239.59564412968098</c:v>
                </c:pt>
                <c:pt idx="362">
                  <c:v>239.59564412968098</c:v>
                </c:pt>
                <c:pt idx="363">
                  <c:v>239.59564412968098</c:v>
                </c:pt>
                <c:pt idx="364">
                  <c:v>239.59564412968098</c:v>
                </c:pt>
                <c:pt idx="365">
                  <c:v>239.59564412968098</c:v>
                </c:pt>
                <c:pt idx="366">
                  <c:v>239.59564412968098</c:v>
                </c:pt>
                <c:pt idx="367">
                  <c:v>239.59564412968098</c:v>
                </c:pt>
                <c:pt idx="368">
                  <c:v>239.59564412968098</c:v>
                </c:pt>
                <c:pt idx="369">
                  <c:v>239.59564412968098</c:v>
                </c:pt>
                <c:pt idx="370">
                  <c:v>239.59564412968098</c:v>
                </c:pt>
                <c:pt idx="371">
                  <c:v>239.59564412968098</c:v>
                </c:pt>
                <c:pt idx="372">
                  <c:v>239.59564412968098</c:v>
                </c:pt>
                <c:pt idx="373">
                  <c:v>239.59564412968098</c:v>
                </c:pt>
                <c:pt idx="374">
                  <c:v>239.59564412968098</c:v>
                </c:pt>
                <c:pt idx="375">
                  <c:v>239.59564412968098</c:v>
                </c:pt>
                <c:pt idx="376">
                  <c:v>239.59564412968098</c:v>
                </c:pt>
                <c:pt idx="377">
                  <c:v>239.59564412968098</c:v>
                </c:pt>
                <c:pt idx="378">
                  <c:v>239.59564412968098</c:v>
                </c:pt>
                <c:pt idx="379">
                  <c:v>239.59564412968098</c:v>
                </c:pt>
                <c:pt idx="380">
                  <c:v>239.59564412968098</c:v>
                </c:pt>
                <c:pt idx="381">
                  <c:v>239.59564412968098</c:v>
                </c:pt>
                <c:pt idx="382">
                  <c:v>239.59564412968098</c:v>
                </c:pt>
                <c:pt idx="383">
                  <c:v>239.59564412968098</c:v>
                </c:pt>
                <c:pt idx="384">
                  <c:v>239.59564412968098</c:v>
                </c:pt>
                <c:pt idx="385">
                  <c:v>239.59564412968098</c:v>
                </c:pt>
                <c:pt idx="386">
                  <c:v>239.59564412968098</c:v>
                </c:pt>
                <c:pt idx="387">
                  <c:v>239.59564412968098</c:v>
                </c:pt>
                <c:pt idx="388">
                  <c:v>239.59564412968098</c:v>
                </c:pt>
                <c:pt idx="389">
                  <c:v>239.59564412968098</c:v>
                </c:pt>
                <c:pt idx="390">
                  <c:v>239.59564412968098</c:v>
                </c:pt>
                <c:pt idx="391">
                  <c:v>239.59564412968098</c:v>
                </c:pt>
                <c:pt idx="392">
                  <c:v>239.59564412968098</c:v>
                </c:pt>
                <c:pt idx="393">
                  <c:v>239.59564412968098</c:v>
                </c:pt>
                <c:pt idx="394">
                  <c:v>239.59564412968098</c:v>
                </c:pt>
                <c:pt idx="395">
                  <c:v>239.59564412968098</c:v>
                </c:pt>
                <c:pt idx="396">
                  <c:v>239.59564412968098</c:v>
                </c:pt>
                <c:pt idx="397">
                  <c:v>239.59564412968098</c:v>
                </c:pt>
                <c:pt idx="398">
                  <c:v>239.59564412968098</c:v>
                </c:pt>
                <c:pt idx="399">
                  <c:v>239.59564412968098</c:v>
                </c:pt>
                <c:pt idx="400">
                  <c:v>239.59564412968098</c:v>
                </c:pt>
                <c:pt idx="401">
                  <c:v>239.59564412968098</c:v>
                </c:pt>
                <c:pt idx="402">
                  <c:v>239.59564412968098</c:v>
                </c:pt>
                <c:pt idx="403">
                  <c:v>239.59564412968098</c:v>
                </c:pt>
                <c:pt idx="404">
                  <c:v>239.59564412968098</c:v>
                </c:pt>
                <c:pt idx="405">
                  <c:v>239.59564412968098</c:v>
                </c:pt>
                <c:pt idx="406">
                  <c:v>239.59564412968098</c:v>
                </c:pt>
                <c:pt idx="407">
                  <c:v>239.59564412968098</c:v>
                </c:pt>
                <c:pt idx="408">
                  <c:v>239.59564412968098</c:v>
                </c:pt>
                <c:pt idx="409">
                  <c:v>239.59564412968098</c:v>
                </c:pt>
                <c:pt idx="410">
                  <c:v>239.59564412968098</c:v>
                </c:pt>
                <c:pt idx="411">
                  <c:v>239.59564412968098</c:v>
                </c:pt>
                <c:pt idx="412">
                  <c:v>239.59564412968098</c:v>
                </c:pt>
                <c:pt idx="413">
                  <c:v>239.59564412968098</c:v>
                </c:pt>
                <c:pt idx="414">
                  <c:v>239.59564412968098</c:v>
                </c:pt>
                <c:pt idx="415">
                  <c:v>239.59564412968098</c:v>
                </c:pt>
                <c:pt idx="416">
                  <c:v>239.59564412968098</c:v>
                </c:pt>
                <c:pt idx="417">
                  <c:v>239.59564412968098</c:v>
                </c:pt>
                <c:pt idx="418">
                  <c:v>239.59564412968098</c:v>
                </c:pt>
                <c:pt idx="419">
                  <c:v>239.59564412968098</c:v>
                </c:pt>
                <c:pt idx="420">
                  <c:v>239.59564412968098</c:v>
                </c:pt>
                <c:pt idx="421">
                  <c:v>239.59564412968098</c:v>
                </c:pt>
                <c:pt idx="422">
                  <c:v>239.59564412968098</c:v>
                </c:pt>
                <c:pt idx="423">
                  <c:v>239.59564412968098</c:v>
                </c:pt>
                <c:pt idx="424">
                  <c:v>239.59564412968098</c:v>
                </c:pt>
                <c:pt idx="425">
                  <c:v>239.59564412968098</c:v>
                </c:pt>
                <c:pt idx="426">
                  <c:v>239.59564412968098</c:v>
                </c:pt>
                <c:pt idx="427">
                  <c:v>239.59564412968098</c:v>
                </c:pt>
                <c:pt idx="428">
                  <c:v>239.59564412968098</c:v>
                </c:pt>
                <c:pt idx="429">
                  <c:v>239.59564412968098</c:v>
                </c:pt>
                <c:pt idx="430">
                  <c:v>239.59564412968098</c:v>
                </c:pt>
                <c:pt idx="431">
                  <c:v>239.59564412968098</c:v>
                </c:pt>
                <c:pt idx="432">
                  <c:v>239.59564412968098</c:v>
                </c:pt>
                <c:pt idx="433">
                  <c:v>239.59564412968098</c:v>
                </c:pt>
                <c:pt idx="434">
                  <c:v>239.59564412968098</c:v>
                </c:pt>
                <c:pt idx="435">
                  <c:v>239.59564412968098</c:v>
                </c:pt>
                <c:pt idx="436">
                  <c:v>239.59564412968098</c:v>
                </c:pt>
                <c:pt idx="437">
                  <c:v>239.59564412968098</c:v>
                </c:pt>
                <c:pt idx="438">
                  <c:v>239.59564412968098</c:v>
                </c:pt>
                <c:pt idx="439">
                  <c:v>239.59564412968098</c:v>
                </c:pt>
                <c:pt idx="440">
                  <c:v>239.59564412968098</c:v>
                </c:pt>
                <c:pt idx="441">
                  <c:v>239.59564412968098</c:v>
                </c:pt>
                <c:pt idx="442">
                  <c:v>239.59564412968098</c:v>
                </c:pt>
                <c:pt idx="443">
                  <c:v>239.59564412968098</c:v>
                </c:pt>
                <c:pt idx="444">
                  <c:v>239.59564412968098</c:v>
                </c:pt>
                <c:pt idx="445">
                  <c:v>239.59564412968098</c:v>
                </c:pt>
                <c:pt idx="446">
                  <c:v>239.59564412968098</c:v>
                </c:pt>
                <c:pt idx="447">
                  <c:v>239.59564412968098</c:v>
                </c:pt>
                <c:pt idx="448">
                  <c:v>239.59564412968098</c:v>
                </c:pt>
                <c:pt idx="449">
                  <c:v>239.59564412968098</c:v>
                </c:pt>
                <c:pt idx="450">
                  <c:v>239.59564412968098</c:v>
                </c:pt>
                <c:pt idx="451">
                  <c:v>239.59564412968098</c:v>
                </c:pt>
                <c:pt idx="452">
                  <c:v>239.59564412968098</c:v>
                </c:pt>
                <c:pt idx="453">
                  <c:v>239.59564412968098</c:v>
                </c:pt>
                <c:pt idx="454">
                  <c:v>239.59564412968098</c:v>
                </c:pt>
                <c:pt idx="455">
                  <c:v>239.59564412968098</c:v>
                </c:pt>
                <c:pt idx="456">
                  <c:v>239.59564412968098</c:v>
                </c:pt>
                <c:pt idx="457">
                  <c:v>239.59564412968098</c:v>
                </c:pt>
                <c:pt idx="458">
                  <c:v>239.59564412968098</c:v>
                </c:pt>
                <c:pt idx="459">
                  <c:v>239.59564412968098</c:v>
                </c:pt>
                <c:pt idx="460">
                  <c:v>239.59564412968098</c:v>
                </c:pt>
                <c:pt idx="461">
                  <c:v>239.59564412968098</c:v>
                </c:pt>
                <c:pt idx="462">
                  <c:v>239.59564412968098</c:v>
                </c:pt>
                <c:pt idx="463">
                  <c:v>239.59564412968098</c:v>
                </c:pt>
                <c:pt idx="464">
                  <c:v>239.59564412968098</c:v>
                </c:pt>
                <c:pt idx="465">
                  <c:v>239.59564412968098</c:v>
                </c:pt>
                <c:pt idx="466">
                  <c:v>239.59564412968098</c:v>
                </c:pt>
                <c:pt idx="467">
                  <c:v>239.59564412968098</c:v>
                </c:pt>
                <c:pt idx="468">
                  <c:v>239.59564412968098</c:v>
                </c:pt>
                <c:pt idx="469">
                  <c:v>239.59564412968098</c:v>
                </c:pt>
                <c:pt idx="470">
                  <c:v>239.59564412968098</c:v>
                </c:pt>
                <c:pt idx="471">
                  <c:v>239.59564412968098</c:v>
                </c:pt>
                <c:pt idx="472">
                  <c:v>239.59564412968098</c:v>
                </c:pt>
                <c:pt idx="473">
                  <c:v>239.59564412968098</c:v>
                </c:pt>
                <c:pt idx="474">
                  <c:v>239.59564412968098</c:v>
                </c:pt>
                <c:pt idx="475">
                  <c:v>239.59564412968098</c:v>
                </c:pt>
                <c:pt idx="476">
                  <c:v>239.59564412968098</c:v>
                </c:pt>
                <c:pt idx="477">
                  <c:v>239.59564412968098</c:v>
                </c:pt>
                <c:pt idx="478">
                  <c:v>239.59564412968098</c:v>
                </c:pt>
                <c:pt idx="479">
                  <c:v>239.59564412968098</c:v>
                </c:pt>
                <c:pt idx="480">
                  <c:v>239.59564412968098</c:v>
                </c:pt>
                <c:pt idx="481">
                  <c:v>239.59564412968098</c:v>
                </c:pt>
                <c:pt idx="482">
                  <c:v>239.59564412968098</c:v>
                </c:pt>
                <c:pt idx="483">
                  <c:v>239.59564412968098</c:v>
                </c:pt>
                <c:pt idx="484">
                  <c:v>239.59564412968098</c:v>
                </c:pt>
                <c:pt idx="485">
                  <c:v>239.59564412968098</c:v>
                </c:pt>
                <c:pt idx="486">
                  <c:v>239.59564412968098</c:v>
                </c:pt>
                <c:pt idx="487">
                  <c:v>239.59564412968098</c:v>
                </c:pt>
                <c:pt idx="488">
                  <c:v>239.59564412968098</c:v>
                </c:pt>
                <c:pt idx="489">
                  <c:v>239.59564412968098</c:v>
                </c:pt>
                <c:pt idx="490">
                  <c:v>239.59564412968098</c:v>
                </c:pt>
                <c:pt idx="491">
                  <c:v>239.59564412968098</c:v>
                </c:pt>
                <c:pt idx="492">
                  <c:v>239.59564412968098</c:v>
                </c:pt>
                <c:pt idx="493">
                  <c:v>239.59564412968098</c:v>
                </c:pt>
                <c:pt idx="494">
                  <c:v>239.59564412968098</c:v>
                </c:pt>
                <c:pt idx="495">
                  <c:v>239.59564412968098</c:v>
                </c:pt>
                <c:pt idx="496">
                  <c:v>239.59564412968098</c:v>
                </c:pt>
                <c:pt idx="497">
                  <c:v>239.59564412968098</c:v>
                </c:pt>
                <c:pt idx="498">
                  <c:v>239.59564412968098</c:v>
                </c:pt>
                <c:pt idx="499">
                  <c:v>239.59564412968098</c:v>
                </c:pt>
                <c:pt idx="500">
                  <c:v>239.59564412968098</c:v>
                </c:pt>
              </c:numCache>
            </c:numRef>
          </c:yVal>
          <c:smooth val="0"/>
          <c:extLst>
            <c:ext xmlns:c16="http://schemas.microsoft.com/office/drawing/2014/chart" uri="{C3380CC4-5D6E-409C-BE32-E72D297353CC}">
              <c16:uniqueId val="{00000007-DA76-9C4E-BF56-2B5A9E8C5BD1}"/>
            </c:ext>
          </c:extLst>
        </c:ser>
        <c:dLbls>
          <c:showLegendKey val="0"/>
          <c:showVal val="0"/>
          <c:showCatName val="0"/>
          <c:showSerName val="0"/>
          <c:showPercent val="0"/>
          <c:showBubbleSize val="0"/>
        </c:dLbls>
        <c:axId val="1520931119"/>
        <c:axId val="1642316463"/>
      </c:scatterChart>
      <c:valAx>
        <c:axId val="1520931119"/>
        <c:scaling>
          <c:orientation val="minMax"/>
          <c:max val="20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sz="1200">
                    <a:solidFill>
                      <a:schemeClr val="tx1"/>
                    </a:solidFill>
                  </a:rPr>
                  <a:t>year</a:t>
                </a:r>
              </a:p>
            </c:rich>
          </c:tx>
          <c:layout>
            <c:manualLayout>
              <c:xMode val="edge"/>
              <c:yMode val="edge"/>
              <c:x val="0.46099435579402132"/>
              <c:y val="0.91101571287964001"/>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1642316463"/>
        <c:crosses val="autoZero"/>
        <c:crossBetween val="midCat"/>
      </c:valAx>
      <c:valAx>
        <c:axId val="164231646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400">
                    <a:solidFill>
                      <a:schemeClr val="tx1"/>
                    </a:solidFill>
                  </a:rPr>
                  <a:t>kg</a:t>
                </a:r>
                <a:r>
                  <a:rPr lang="en-GB" sz="1400" baseline="0">
                    <a:solidFill>
                      <a:schemeClr val="tx1"/>
                    </a:solidFill>
                  </a:rPr>
                  <a:t> CO2e</a:t>
                </a:r>
                <a:endParaRPr lang="en-GB" sz="1400">
                  <a:solidFill>
                    <a:schemeClr val="tx1"/>
                  </a:solidFill>
                </a:endParaRPr>
              </a:p>
            </c:rich>
          </c:tx>
          <c:layout>
            <c:manualLayout>
              <c:xMode val="edge"/>
              <c:yMode val="edge"/>
              <c:x val="2.0676259494111907E-3"/>
              <c:y val="0.3776764623172103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1520931119"/>
        <c:crosses val="autoZero"/>
        <c:crossBetween val="midCat"/>
      </c:valAx>
      <c:spPr>
        <a:noFill/>
        <a:ln>
          <a:noFill/>
        </a:ln>
        <a:effectLst/>
      </c:spPr>
    </c:plotArea>
    <c:legend>
      <c:legendPos val="b"/>
      <c:layout>
        <c:manualLayout>
          <c:xMode val="edge"/>
          <c:yMode val="edge"/>
          <c:x val="0.53718591038951991"/>
          <c:y val="0.1099490298087739"/>
          <c:w val="0.43093016166120829"/>
          <c:h val="0.75612239876265464"/>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135467</xdr:rowOff>
    </xdr:from>
    <xdr:to>
      <xdr:col>6</xdr:col>
      <xdr:colOff>224367</xdr:colOff>
      <xdr:row>29</xdr:row>
      <xdr:rowOff>28575</xdr:rowOff>
    </xdr:to>
    <xdr:graphicFrame macro="">
      <xdr:nvGraphicFramePr>
        <xdr:cNvPr id="5" name="Chart 4">
          <a:extLst>
            <a:ext uri="{FF2B5EF4-FFF2-40B4-BE49-F238E27FC236}">
              <a16:creationId xmlns:a16="http://schemas.microsoft.com/office/drawing/2014/main" id="{FC8CBFEF-220E-43CC-A078-0B78A78A5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258232</xdr:colOff>
      <xdr:row>0</xdr:row>
      <xdr:rowOff>135467</xdr:rowOff>
    </xdr:from>
    <xdr:to>
      <xdr:col>12</xdr:col>
      <xdr:colOff>499533</xdr:colOff>
      <xdr:row>29</xdr:row>
      <xdr:rowOff>40217</xdr:rowOff>
    </xdr:to>
    <xdr:graphicFrame macro="">
      <xdr:nvGraphicFramePr>
        <xdr:cNvPr id="6" name="Chart 5">
          <a:extLst>
            <a:ext uri="{FF2B5EF4-FFF2-40B4-BE49-F238E27FC236}">
              <a16:creationId xmlns:a16="http://schemas.microsoft.com/office/drawing/2014/main" id="{730B8489-96EE-49D7-ADC1-EF7461E6F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524932</xdr:colOff>
      <xdr:row>0</xdr:row>
      <xdr:rowOff>135466</xdr:rowOff>
    </xdr:from>
    <xdr:to>
      <xdr:col>19</xdr:col>
      <xdr:colOff>148166</xdr:colOff>
      <xdr:row>29</xdr:row>
      <xdr:rowOff>47624</xdr:rowOff>
    </xdr:to>
    <xdr:graphicFrame macro="">
      <xdr:nvGraphicFramePr>
        <xdr:cNvPr id="7" name="Chart 6">
          <a:extLst>
            <a:ext uri="{FF2B5EF4-FFF2-40B4-BE49-F238E27FC236}">
              <a16:creationId xmlns:a16="http://schemas.microsoft.com/office/drawing/2014/main" id="{8FAED8D9-1922-4B5D-BAD4-2A163F870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444500</xdr:colOff>
      <xdr:row>30</xdr:row>
      <xdr:rowOff>101600</xdr:rowOff>
    </xdr:from>
    <xdr:to>
      <xdr:col>17</xdr:col>
      <xdr:colOff>317500</xdr:colOff>
      <xdr:row>57</xdr:row>
      <xdr:rowOff>25400</xdr:rowOff>
    </xdr:to>
    <xdr:graphicFrame macro="">
      <xdr:nvGraphicFramePr>
        <xdr:cNvPr id="9" name="Chart 8">
          <a:extLst>
            <a:ext uri="{FF2B5EF4-FFF2-40B4-BE49-F238E27FC236}">
              <a16:creationId xmlns:a16="http://schemas.microsoft.com/office/drawing/2014/main" id="{27A4FEAC-3D43-A047-A2FD-F7B143535E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ventory" displayName="inventory" ref="A4:AE505" totalsRowShown="0">
  <autoFilter ref="A4:AE505" xr:uid="{00000000-0009-0000-0100-000001000000}"/>
  <tableColumns count="31">
    <tableColumn id="1" xr3:uid="{00000000-0010-0000-0000-000001000000}" name="year"/>
    <tableColumn id="29" xr3:uid="{00000000-0010-0000-0000-00001D000000}" name="CO2_flux" dataDxfId="30"/>
    <tableColumn id="30" xr3:uid="{00000000-0010-0000-0000-00001E000000}" name="CH4_flux" dataDxfId="29"/>
    <tableColumn id="31" xr3:uid="{00000000-0010-0000-0000-00001F000000}" name="N2O_flux" dataDxfId="28"/>
    <tableColumn id="3" xr3:uid="{00000000-0010-0000-0000-000003000000}" name="Integrated_rad_forcing" dataDxfId="27">
      <calculatedColumnFormula>SUM(inventory[[#This Row],[CO2_heat]:[N2O_heat]])</calculatedColumnFormula>
    </tableColumn>
    <tableColumn id="2" xr3:uid="{00000000-0010-0000-0000-000002000000}" name="Temp_change" dataDxfId="26">
      <calculatedColumnFormula>SUM(inventory[[#This Row],[CO2_temp]:[N2O_temp]])</calculatedColumnFormula>
    </tableColumn>
    <tableColumn id="25" xr3:uid="{00000000-0010-0000-0000-000019000000}" name="CO2" dataDxfId="25">
      <calculatedColumnFormula>SUM(inventory[[#This Row],[CO2_mass0]:[CO2_mass3]])</calculatedColumnFormula>
    </tableColumn>
    <tableColumn id="17" xr3:uid="{00000000-0010-0000-0000-000011000000}" name="CH4" dataDxfId="24">
      <calculatedColumnFormula>inventory[[#This Row],[CH4_flux]]+H4*EXP(-1/life_CH4)</calculatedColumnFormula>
    </tableColumn>
    <tableColumn id="35" xr3:uid="{00000000-0010-0000-0000-000023000000}" name="N2O" dataDxfId="23">
      <calculatedColumnFormula>0+I4*EXP(-1/life_N2O)</calculatedColumnFormula>
    </tableColumn>
    <tableColumn id="5" xr3:uid="{00000000-0010-0000-0000-000005000000}" name="CO2_radfor" dataDxfId="22">
      <calculatedColumnFormula>inventory[[#This Row],[CO2]]*A_CO2</calculatedColumnFormula>
    </tableColumn>
    <tableColumn id="6" xr3:uid="{00000000-0010-0000-0000-000006000000}" name="CH4_radfor" dataDxfId="21">
      <calculatedColumnFormula>inventory[[#This Row],[CH4]]*A_CH4</calculatedColumnFormula>
    </tableColumn>
    <tableColumn id="7" xr3:uid="{00000000-0010-0000-0000-000007000000}" name="N2O_radfor" dataDxfId="20">
      <calculatedColumnFormula>inventory[[#This Row],[N2O]]*A_N2O</calculatedColumnFormula>
    </tableColumn>
    <tableColumn id="38" xr3:uid="{00000000-0010-0000-0000-000026000000}" name="CO2_heat" dataDxfId="19"/>
    <tableColumn id="37" xr3:uid="{00000000-0010-0000-0000-000025000000}" name="CH4_heat" dataDxfId="18"/>
    <tableColumn id="36" xr3:uid="{00000000-0010-0000-0000-000024000000}" name="N2O_heat" dataDxfId="17"/>
    <tableColumn id="26" xr3:uid="{00000000-0010-0000-0000-00001A000000}" name="CO2_temp" dataDxfId="16">
      <calculatedColumnFormula>SUM(inventory[[#This Row],[CO2_temp_s1]:[CO2_temp_s2]])</calculatedColumnFormula>
    </tableColumn>
    <tableColumn id="11" xr3:uid="{00000000-0010-0000-0000-00000B000000}" name="CH4_temp" dataDxfId="15">
      <calculatedColumnFormula>inventory[[#This Row],[CH4_temp_s1]]+inventory[[#This Row],[CH4_temp_s2]]</calculatedColumnFormula>
    </tableColumn>
    <tableColumn id="18" xr3:uid="{00000000-0010-0000-0000-000012000000}" name="N2O_temp" dataDxfId="14">
      <calculatedColumnFormula>inventory[[#This Row],[N2O_temp_s1]]+inventory[[#This Row],[N2O_temp_s2]]</calculatedColumnFormula>
    </tableColumn>
    <tableColumn id="9" xr3:uid="{54A8C19E-1626-9940-876D-5D7A796C5E4D}" name="CO2_net" dataDxfId="13">
      <calculatedColumnFormula>inventory[[#This Row],[CO2_flux]]</calculatedColumnFormula>
    </tableColumn>
    <tableColumn id="8" xr3:uid="{94A125F9-42B0-E346-B45E-AA1F170578F5}" name="CH4_net" dataDxfId="12"/>
    <tableColumn id="4" xr3:uid="{43C65E4C-5BEF-1542-942D-F983DBABAD20}" name="N2O_net" dataDxfId="11"/>
    <tableColumn id="27" xr3:uid="{00000000-0010-0000-0000-00001B000000}" name="CO2_temp_s1" dataDxfId="10"/>
    <tableColumn id="28" xr3:uid="{00000000-0010-0000-0000-00001C000000}" name="CO2_temp_s2" dataDxfId="9"/>
    <tableColumn id="12" xr3:uid="{00000000-0010-0000-0000-00000C000000}" name="CH4_temp_s1" dataDxfId="8">
      <calculatedColumnFormula>A_CH4*#REF!*clim_sens1*life_CH4/(life_CH4-clim_time1)*(EXP(-1/life_CH4)-EXP(-1/clim_time1))+0*EXP(-1/clim_time1)</calculatedColumnFormula>
    </tableColumn>
    <tableColumn id="13" xr3:uid="{00000000-0010-0000-0000-00000D000000}" name="CH4_temp_s2" dataDxfId="7">
      <calculatedColumnFormula>A_CH4*#REF!*clim_sens2*life_CH4/(life_CH4-clim_time2)*(EXP(-1/life_CH4)-EXP(-1/clim_time2))+0*EXP(-1/clim_time2)</calculatedColumnFormula>
    </tableColumn>
    <tableColumn id="19" xr3:uid="{00000000-0010-0000-0000-000013000000}" name="N2O_temp_s1" dataDxfId="6"/>
    <tableColumn id="20" xr3:uid="{00000000-0010-0000-0000-000014000000}" name="N2O_temp_s2" dataDxfId="5"/>
    <tableColumn id="21" xr3:uid="{00000000-0010-0000-0000-000015000000}" name="CO2_mass0" dataDxfId="4">
      <calculatedColumnFormula>p_0</calculatedColumnFormula>
    </tableColumn>
    <tableColumn id="22" xr3:uid="{00000000-0010-0000-0000-000016000000}" name="CO2_mass1" dataDxfId="3">
      <calculatedColumnFormula>3</calculatedColumnFormula>
    </tableColumn>
    <tableColumn id="23" xr3:uid="{00000000-0010-0000-0000-000017000000}" name="CO2_mass2" dataDxfId="2">
      <calculatedColumnFormula>p_2</calculatedColumnFormula>
    </tableColumn>
    <tableColumn id="24" xr3:uid="{00000000-0010-0000-0000-000018000000}" name="CO2_mass3" dataDxfId="1">
      <calculatedColumnFormula>p_3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3"/>
  <sheetViews>
    <sheetView tabSelected="1" workbookViewId="0">
      <selection activeCell="A6" sqref="A6"/>
    </sheetView>
  </sheetViews>
  <sheetFormatPr baseColWidth="10" defaultColWidth="11" defaultRowHeight="16"/>
  <cols>
    <col min="10" max="10" width="12.1640625" bestFit="1" customWidth="1"/>
    <col min="14" max="15" width="12.1640625" bestFit="1" customWidth="1"/>
  </cols>
  <sheetData>
    <row r="1" spans="1:14">
      <c r="A1" s="46" t="s">
        <v>115</v>
      </c>
      <c r="B1" s="47"/>
      <c r="C1" s="47"/>
      <c r="D1" s="47"/>
      <c r="E1" s="47"/>
      <c r="F1" s="47"/>
      <c r="G1" s="47"/>
      <c r="H1" s="47"/>
      <c r="I1" s="47"/>
      <c r="J1" s="47"/>
      <c r="K1" s="47"/>
      <c r="L1" s="47"/>
      <c r="M1" s="47"/>
      <c r="N1" s="48"/>
    </row>
    <row r="2" spans="1:14">
      <c r="A2" s="49" t="s">
        <v>116</v>
      </c>
      <c r="B2" s="50"/>
      <c r="C2" s="50"/>
      <c r="D2" s="50"/>
      <c r="E2" s="50"/>
      <c r="F2" s="50"/>
      <c r="G2" s="50"/>
      <c r="H2" s="50"/>
      <c r="I2" s="50"/>
      <c r="J2" s="50"/>
      <c r="K2" s="50"/>
      <c r="L2" s="50"/>
      <c r="M2" s="50"/>
      <c r="N2" s="51"/>
    </row>
    <row r="3" spans="1:14">
      <c r="A3" s="49" t="s">
        <v>117</v>
      </c>
      <c r="B3" s="50"/>
      <c r="C3" s="50"/>
      <c r="D3" s="50"/>
      <c r="E3" s="50"/>
      <c r="F3" s="50"/>
      <c r="G3" s="50"/>
      <c r="H3" s="50"/>
      <c r="I3" s="50"/>
      <c r="J3" s="50"/>
      <c r="K3" s="50"/>
      <c r="L3" s="50"/>
      <c r="M3" s="50"/>
      <c r="N3" s="51"/>
    </row>
    <row r="4" spans="1:14" ht="19">
      <c r="A4" s="49" t="s">
        <v>118</v>
      </c>
      <c r="B4" s="50"/>
      <c r="C4" s="50"/>
      <c r="D4" s="50"/>
      <c r="E4" s="50"/>
      <c r="F4" s="50"/>
      <c r="G4" s="50"/>
      <c r="H4" s="50"/>
      <c r="I4" s="50"/>
      <c r="J4" s="50"/>
      <c r="K4" s="50"/>
      <c r="L4" s="50"/>
      <c r="M4" s="50"/>
      <c r="N4" s="51"/>
    </row>
    <row r="5" spans="1:14">
      <c r="A5" s="49" t="s">
        <v>104</v>
      </c>
      <c r="B5" s="50"/>
      <c r="C5" s="50"/>
      <c r="D5" s="50"/>
      <c r="E5" s="50"/>
      <c r="F5" s="50"/>
      <c r="G5" s="50"/>
      <c r="H5" s="50"/>
      <c r="I5" s="50"/>
      <c r="J5" s="50"/>
      <c r="K5" s="50"/>
      <c r="L5" s="50"/>
      <c r="M5" s="50"/>
      <c r="N5" s="51"/>
    </row>
    <row r="6" spans="1:14" ht="17" thickBot="1">
      <c r="A6" s="53" t="s">
        <v>114</v>
      </c>
      <c r="B6" s="54"/>
      <c r="C6" s="54"/>
      <c r="D6" s="54"/>
      <c r="E6" s="54"/>
      <c r="F6" s="54"/>
      <c r="G6" s="54"/>
      <c r="H6" s="54"/>
      <c r="I6" s="54"/>
      <c r="J6" s="54"/>
      <c r="K6" s="54"/>
      <c r="L6" s="54"/>
      <c r="M6" s="54"/>
      <c r="N6" s="55"/>
    </row>
    <row r="7" spans="1:14" ht="17" thickBot="1"/>
    <row r="8" spans="1:14">
      <c r="A8" s="37" t="s">
        <v>36</v>
      </c>
      <c r="B8" s="38"/>
      <c r="C8" s="38"/>
      <c r="D8" s="38"/>
      <c r="E8" s="38"/>
      <c r="F8" s="38"/>
      <c r="G8" s="38"/>
      <c r="H8" s="38"/>
      <c r="I8" s="38"/>
      <c r="J8" s="38"/>
      <c r="K8" s="38"/>
      <c r="L8" s="38"/>
      <c r="M8" s="38"/>
      <c r="N8" s="39"/>
    </row>
    <row r="9" spans="1:14">
      <c r="A9" s="66" t="s">
        <v>38</v>
      </c>
      <c r="B9" s="67"/>
      <c r="C9" s="67"/>
      <c r="D9" s="67"/>
      <c r="E9" s="67"/>
      <c r="F9" s="67"/>
      <c r="G9" s="67"/>
      <c r="H9" s="67"/>
      <c r="I9" s="85" t="s">
        <v>91</v>
      </c>
      <c r="J9" s="41"/>
      <c r="K9" s="41"/>
      <c r="L9" s="41"/>
      <c r="M9" s="41"/>
      <c r="N9" s="42"/>
    </row>
    <row r="10" spans="1:14">
      <c r="A10" s="40" t="s">
        <v>103</v>
      </c>
      <c r="B10" s="41"/>
      <c r="C10" s="41"/>
      <c r="D10" s="41"/>
      <c r="E10" s="41"/>
      <c r="F10" s="41"/>
      <c r="G10" s="41"/>
      <c r="H10" s="41"/>
      <c r="I10" s="41"/>
      <c r="J10" s="41"/>
      <c r="K10" s="41"/>
      <c r="L10" s="41"/>
      <c r="M10" s="41"/>
      <c r="N10" s="42"/>
    </row>
    <row r="11" spans="1:14">
      <c r="A11" s="106" t="s">
        <v>35</v>
      </c>
      <c r="B11" s="41"/>
      <c r="C11" s="41"/>
      <c r="D11" s="41"/>
      <c r="E11" s="41"/>
      <c r="F11" s="41"/>
      <c r="G11" s="41"/>
      <c r="H11" s="41"/>
      <c r="I11" s="41"/>
      <c r="J11" s="41"/>
      <c r="K11" s="41"/>
      <c r="L11" s="41"/>
      <c r="M11" s="41"/>
      <c r="N11" s="42"/>
    </row>
    <row r="12" spans="1:14">
      <c r="A12" s="40" t="s">
        <v>113</v>
      </c>
      <c r="B12" s="41"/>
      <c r="C12" s="41"/>
      <c r="D12" s="41"/>
      <c r="E12" s="41"/>
      <c r="F12" s="41"/>
      <c r="G12" s="41"/>
      <c r="H12" s="41"/>
      <c r="I12" s="41"/>
      <c r="J12" s="41"/>
      <c r="K12" s="41"/>
      <c r="L12" s="41"/>
      <c r="M12" s="41"/>
      <c r="N12" s="42"/>
    </row>
    <row r="13" spans="1:14">
      <c r="A13" s="40"/>
      <c r="B13" s="41"/>
      <c r="C13" s="41"/>
      <c r="D13" s="41"/>
      <c r="E13" s="41"/>
      <c r="F13" s="41"/>
      <c r="G13" s="41"/>
      <c r="H13" s="41"/>
      <c r="I13" s="41"/>
      <c r="J13" s="41"/>
      <c r="K13" s="41"/>
      <c r="L13" s="41"/>
      <c r="M13" s="41"/>
      <c r="N13" s="42"/>
    </row>
    <row r="14" spans="1:14">
      <c r="A14" s="40" t="s">
        <v>89</v>
      </c>
      <c r="B14" s="41"/>
      <c r="C14" s="41"/>
      <c r="D14" s="41"/>
      <c r="E14" s="41"/>
      <c r="F14" s="41"/>
      <c r="G14" s="41"/>
      <c r="H14" s="41"/>
      <c r="I14" s="41"/>
      <c r="J14" s="41"/>
      <c r="K14" s="41"/>
      <c r="L14" s="41"/>
      <c r="M14" s="41"/>
      <c r="N14" s="42"/>
    </row>
    <row r="15" spans="1:14">
      <c r="A15" s="40" t="s">
        <v>88</v>
      </c>
      <c r="B15" s="41"/>
      <c r="C15" s="41"/>
      <c r="D15" s="41"/>
      <c r="E15" s="41"/>
      <c r="F15" s="41"/>
      <c r="G15" s="41"/>
      <c r="H15" s="41"/>
      <c r="I15" s="41"/>
      <c r="J15" s="41"/>
      <c r="K15" s="41"/>
      <c r="L15" s="41"/>
      <c r="M15" s="41"/>
      <c r="N15" s="42"/>
    </row>
    <row r="16" spans="1:14">
      <c r="A16" s="40" t="s">
        <v>111</v>
      </c>
      <c r="B16" s="41"/>
      <c r="C16" s="41"/>
      <c r="D16" s="41"/>
      <c r="E16" s="41"/>
      <c r="F16" s="41"/>
      <c r="G16" s="41"/>
      <c r="H16" s="41"/>
      <c r="I16" s="41"/>
      <c r="J16" s="41"/>
      <c r="K16" s="41"/>
      <c r="L16" s="41"/>
      <c r="M16" s="41"/>
      <c r="N16" s="42"/>
    </row>
    <row r="17" spans="1:15" ht="17" thickBot="1">
      <c r="A17" s="43" t="s">
        <v>110</v>
      </c>
      <c r="B17" s="44"/>
      <c r="C17" s="44"/>
      <c r="D17" s="44"/>
      <c r="E17" s="44"/>
      <c r="F17" s="44"/>
      <c r="G17" s="44"/>
      <c r="H17" s="44"/>
      <c r="I17" s="44"/>
      <c r="J17" s="44"/>
      <c r="K17" s="44"/>
      <c r="L17" s="44"/>
      <c r="M17" s="44"/>
      <c r="N17" s="45"/>
    </row>
    <row r="18" spans="1:15" ht="17" thickBot="1"/>
    <row r="19" spans="1:15">
      <c r="A19" s="5" t="s">
        <v>82</v>
      </c>
      <c r="B19" s="6"/>
      <c r="C19" s="6"/>
      <c r="D19" s="6"/>
      <c r="E19" s="6"/>
      <c r="F19" s="7"/>
    </row>
    <row r="20" spans="1:15">
      <c r="A20" s="8"/>
      <c r="B20" s="9" t="s">
        <v>70</v>
      </c>
      <c r="C20" s="9" t="s">
        <v>72</v>
      </c>
      <c r="D20" s="9" t="s">
        <v>87</v>
      </c>
      <c r="E20" s="9"/>
      <c r="F20" s="10" t="s">
        <v>71</v>
      </c>
      <c r="G20" s="28"/>
      <c r="H20" s="28"/>
    </row>
    <row r="21" spans="1:15">
      <c r="A21" s="8" t="s">
        <v>32</v>
      </c>
      <c r="B21" s="11">
        <v>1.3699999999999999E-5</v>
      </c>
      <c r="C21" s="32">
        <v>44.01</v>
      </c>
      <c r="D21" s="65">
        <v>0.99746898064295042</v>
      </c>
      <c r="E21" s="9" t="s">
        <v>6</v>
      </c>
      <c r="F21" s="31">
        <f>D21*B21*$B$25*1000000000/$B$26/C21</f>
        <v>1.7516999999999997E-15</v>
      </c>
      <c r="G21" s="28"/>
      <c r="H21" s="28"/>
      <c r="I21" s="26"/>
      <c r="O21" s="1"/>
    </row>
    <row r="22" spans="1:15">
      <c r="A22" s="8" t="s">
        <v>33</v>
      </c>
      <c r="B22" s="11">
        <v>3.6299999999999999E-4</v>
      </c>
      <c r="C22" s="9">
        <v>16</v>
      </c>
      <c r="D22" s="65">
        <v>1.65</v>
      </c>
      <c r="E22" s="9" t="s">
        <v>4</v>
      </c>
      <c r="F22" s="31">
        <f t="shared" ref="F22" si="0">D22*B22*$B$25*1000000000/$B$26/C22</f>
        <v>2.1118434408591676E-13</v>
      </c>
      <c r="G22" s="27" t="s">
        <v>92</v>
      </c>
      <c r="H22" s="28"/>
      <c r="I22" s="1"/>
      <c r="O22" s="1"/>
    </row>
    <row r="23" spans="1:15">
      <c r="A23" s="8" t="s">
        <v>34</v>
      </c>
      <c r="B23" s="11">
        <v>3.0000000000000001E-3</v>
      </c>
      <c r="C23" s="32">
        <v>44</v>
      </c>
      <c r="D23" s="65">
        <f>1-0.36*(D22*B22/B23)</f>
        <v>0.92812600000000001</v>
      </c>
      <c r="E23" s="9" t="s">
        <v>5</v>
      </c>
      <c r="F23" s="31">
        <f>D23*B23*$B$25*1000000000/$B$26/C23</f>
        <v>3.5699871236315483E-13</v>
      </c>
      <c r="H23" s="28"/>
      <c r="O23" s="1"/>
    </row>
    <row r="24" spans="1:15">
      <c r="A24" s="8"/>
      <c r="B24" s="9"/>
      <c r="C24" s="9"/>
      <c r="D24" s="9" t="s">
        <v>90</v>
      </c>
      <c r="E24" s="9"/>
      <c r="F24" s="10"/>
      <c r="H24" s="28"/>
      <c r="N24" s="1"/>
    </row>
    <row r="25" spans="1:15">
      <c r="A25" s="33" t="s">
        <v>83</v>
      </c>
      <c r="B25" s="30">
        <v>28.97</v>
      </c>
      <c r="C25" s="9"/>
      <c r="D25" s="9"/>
      <c r="E25" s="9"/>
      <c r="F25" s="10"/>
      <c r="H25" s="28"/>
      <c r="N25" s="26"/>
    </row>
    <row r="26" spans="1:15" ht="17" thickBot="1">
      <c r="A26" s="34" t="s">
        <v>66</v>
      </c>
      <c r="B26" s="35">
        <v>5.1352E+18</v>
      </c>
      <c r="C26" s="12"/>
      <c r="D26" s="36"/>
      <c r="E26" s="12"/>
      <c r="F26" s="13"/>
      <c r="H26" s="28"/>
    </row>
    <row r="27" spans="1:15" ht="17" thickBot="1">
      <c r="G27" s="28"/>
      <c r="H27" s="28"/>
    </row>
    <row r="28" spans="1:15">
      <c r="A28" s="46" t="s">
        <v>84</v>
      </c>
      <c r="B28" s="47"/>
      <c r="C28" s="47"/>
      <c r="D28" s="48"/>
      <c r="E28" s="28"/>
      <c r="F28" s="28"/>
      <c r="G28" s="28"/>
      <c r="H28" s="28"/>
    </row>
    <row r="29" spans="1:15">
      <c r="A29" s="49"/>
      <c r="B29" s="50" t="s">
        <v>79</v>
      </c>
      <c r="C29" s="50"/>
      <c r="D29" s="51"/>
      <c r="E29" s="28"/>
      <c r="F29" s="28"/>
      <c r="G29" s="28"/>
      <c r="H29" s="29"/>
    </row>
    <row r="30" spans="1:15">
      <c r="A30" s="49" t="s">
        <v>7</v>
      </c>
      <c r="B30" s="50">
        <v>12.4</v>
      </c>
      <c r="C30" s="50"/>
      <c r="D30" s="51"/>
      <c r="E30" s="28"/>
      <c r="F30" s="28"/>
      <c r="G30" s="29"/>
      <c r="H30" s="28"/>
    </row>
    <row r="31" spans="1:15">
      <c r="A31" s="49" t="s">
        <v>8</v>
      </c>
      <c r="B31" s="50">
        <v>121</v>
      </c>
      <c r="C31" s="50"/>
      <c r="D31" s="51"/>
      <c r="E31" s="28"/>
      <c r="F31" s="28"/>
      <c r="G31" s="28"/>
      <c r="H31" s="28"/>
    </row>
    <row r="32" spans="1:15">
      <c r="A32" s="49"/>
      <c r="B32" s="50"/>
      <c r="C32" s="50"/>
      <c r="D32" s="51"/>
      <c r="E32" s="28"/>
      <c r="F32" s="28"/>
      <c r="G32" s="28"/>
      <c r="H32" s="28"/>
    </row>
    <row r="33" spans="1:14">
      <c r="A33" s="52" t="s">
        <v>85</v>
      </c>
      <c r="B33" s="50"/>
      <c r="C33" s="50"/>
      <c r="D33" s="51" t="s">
        <v>3</v>
      </c>
      <c r="E33" s="28"/>
      <c r="F33" s="28"/>
      <c r="G33" s="28"/>
      <c r="H33" s="28"/>
    </row>
    <row r="34" spans="1:14">
      <c r="A34" s="49"/>
      <c r="B34" s="50"/>
      <c r="C34" s="50" t="s">
        <v>12</v>
      </c>
      <c r="D34" s="51">
        <v>0.21729999999999999</v>
      </c>
      <c r="E34" s="28"/>
      <c r="F34" s="28"/>
      <c r="G34" s="28"/>
      <c r="H34" s="28"/>
    </row>
    <row r="35" spans="1:14">
      <c r="A35" s="49" t="s">
        <v>9</v>
      </c>
      <c r="B35" s="50">
        <v>394.4</v>
      </c>
      <c r="C35" s="50" t="s">
        <v>13</v>
      </c>
      <c r="D35" s="51">
        <v>0.224</v>
      </c>
      <c r="E35" s="28"/>
      <c r="F35" s="28"/>
      <c r="G35" s="28"/>
      <c r="H35" s="28"/>
    </row>
    <row r="36" spans="1:14">
      <c r="A36" s="49" t="s">
        <v>10</v>
      </c>
      <c r="B36" s="50">
        <v>36.54</v>
      </c>
      <c r="C36" s="50" t="s">
        <v>14</v>
      </c>
      <c r="D36" s="51">
        <v>0.28239999999999998</v>
      </c>
      <c r="E36" s="28"/>
      <c r="F36" s="28"/>
      <c r="G36" s="28"/>
      <c r="H36" s="28"/>
    </row>
    <row r="37" spans="1:14" ht="17" thickBot="1">
      <c r="A37" s="53" t="s">
        <v>11</v>
      </c>
      <c r="B37" s="54">
        <v>4.3040000000000003</v>
      </c>
      <c r="C37" s="54" t="s">
        <v>15</v>
      </c>
      <c r="D37" s="55">
        <v>0.27629999999999999</v>
      </c>
      <c r="E37" s="28"/>
      <c r="F37" s="28"/>
      <c r="G37" s="28"/>
      <c r="H37" s="28"/>
    </row>
    <row r="38" spans="1:14" ht="17" thickBot="1">
      <c r="A38" s="27"/>
      <c r="B38" s="28"/>
      <c r="C38" s="28"/>
      <c r="D38" s="28"/>
      <c r="E38" s="28"/>
      <c r="F38" s="28"/>
      <c r="G38" s="28"/>
      <c r="H38" s="28"/>
    </row>
    <row r="39" spans="1:14">
      <c r="A39" s="56" t="s">
        <v>81</v>
      </c>
      <c r="B39" s="57"/>
      <c r="C39" s="57"/>
      <c r="D39" s="57"/>
      <c r="E39" s="57"/>
      <c r="F39" s="58"/>
      <c r="G39" s="28"/>
      <c r="H39" s="28"/>
    </row>
    <row r="40" spans="1:14">
      <c r="A40" s="59"/>
      <c r="B40" s="60" t="s">
        <v>1</v>
      </c>
      <c r="C40" s="60"/>
      <c r="D40" s="60"/>
      <c r="E40" s="60" t="s">
        <v>2</v>
      </c>
      <c r="F40" s="61"/>
      <c r="G40" s="28"/>
      <c r="H40" s="28"/>
    </row>
    <row r="41" spans="1:14">
      <c r="A41" s="59" t="s">
        <v>18</v>
      </c>
      <c r="B41" s="60">
        <v>0.63100000000000001</v>
      </c>
      <c r="C41" s="60"/>
      <c r="D41" s="60" t="s">
        <v>16</v>
      </c>
      <c r="E41" s="60">
        <v>8.4</v>
      </c>
      <c r="F41" s="61"/>
    </row>
    <row r="42" spans="1:14" ht="17" thickBot="1">
      <c r="A42" s="62" t="s">
        <v>19</v>
      </c>
      <c r="B42" s="63">
        <v>0.42899999999999999</v>
      </c>
      <c r="C42" s="63"/>
      <c r="D42" s="63" t="s">
        <v>17</v>
      </c>
      <c r="E42" s="63">
        <v>409.5</v>
      </c>
      <c r="F42" s="64"/>
    </row>
    <row r="43" spans="1:14" ht="17" thickBot="1"/>
    <row r="44" spans="1:14">
      <c r="A44" s="108" t="s">
        <v>120</v>
      </c>
      <c r="B44" s="109"/>
      <c r="C44" s="109"/>
      <c r="D44" s="109"/>
      <c r="E44" s="109"/>
      <c r="F44" s="109"/>
      <c r="G44" s="109"/>
      <c r="H44" s="109"/>
      <c r="I44" s="109"/>
      <c r="J44" s="109"/>
      <c r="K44" s="109"/>
      <c r="L44" s="109"/>
      <c r="M44" s="109"/>
      <c r="N44" s="110"/>
    </row>
    <row r="45" spans="1:14">
      <c r="A45" s="111" t="s">
        <v>119</v>
      </c>
      <c r="B45" s="112"/>
      <c r="C45" s="112"/>
      <c r="D45" s="112"/>
      <c r="E45" s="112"/>
      <c r="F45" s="112"/>
      <c r="G45" s="112"/>
      <c r="H45" s="112"/>
      <c r="I45" s="112"/>
      <c r="J45" s="112"/>
      <c r="K45" s="112"/>
      <c r="L45" s="112"/>
      <c r="M45" s="112"/>
      <c r="N45" s="113"/>
    </row>
    <row r="46" spans="1:14">
      <c r="A46" s="114" t="s">
        <v>78</v>
      </c>
      <c r="B46" s="112"/>
      <c r="C46" s="112"/>
      <c r="D46" s="112"/>
      <c r="E46" s="112"/>
      <c r="F46" s="112"/>
      <c r="G46" s="112"/>
      <c r="H46" s="112"/>
      <c r="I46" s="112"/>
      <c r="J46" s="112"/>
      <c r="K46" s="112"/>
      <c r="L46" s="112"/>
      <c r="M46" s="112"/>
      <c r="N46" s="113"/>
    </row>
    <row r="47" spans="1:14">
      <c r="A47" s="114" t="s">
        <v>42</v>
      </c>
      <c r="B47" s="112"/>
      <c r="C47" s="112"/>
      <c r="D47" s="112"/>
      <c r="E47" s="112"/>
      <c r="F47" s="112"/>
      <c r="G47" s="112"/>
      <c r="H47" s="112"/>
      <c r="I47" s="112"/>
      <c r="J47" s="112"/>
      <c r="K47" s="112"/>
      <c r="L47" s="112"/>
      <c r="M47" s="112"/>
      <c r="N47" s="113"/>
    </row>
    <row r="48" spans="1:14" ht="17" thickBot="1">
      <c r="A48" s="115" t="s">
        <v>77</v>
      </c>
      <c r="B48" s="116"/>
      <c r="C48" s="116"/>
      <c r="D48" s="116"/>
      <c r="E48" s="116"/>
      <c r="F48" s="116"/>
      <c r="G48" s="116"/>
      <c r="H48" s="116"/>
      <c r="I48" s="116"/>
      <c r="J48" s="116"/>
      <c r="K48" s="116"/>
      <c r="L48" s="116"/>
      <c r="M48" s="116"/>
      <c r="N48" s="117"/>
    </row>
    <row r="50" spans="1:1">
      <c r="A50" s="2" t="s">
        <v>86</v>
      </c>
    </row>
    <row r="51" spans="1:1">
      <c r="A51" t="s">
        <v>69</v>
      </c>
    </row>
    <row r="52" spans="1:1">
      <c r="A52" t="s">
        <v>67</v>
      </c>
    </row>
    <row r="53" spans="1:1">
      <c r="A53" t="s">
        <v>68</v>
      </c>
    </row>
  </sheetData>
  <hyperlinks>
    <hyperlink ref="I9" location="inventory!A1" display="Inventory" xr:uid="{C9714C88-D676-644E-BE39-EDA4935E394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505"/>
  <sheetViews>
    <sheetView zoomScaleNormal="100" workbookViewId="0">
      <pane xSplit="1" ySplit="4" topLeftCell="B5" activePane="bottomRight" state="frozen"/>
      <selection pane="topRight" activeCell="B1" sqref="B1"/>
      <selection pane="bottomLeft" activeCell="A4" sqref="A4"/>
      <selection pane="bottomRight" activeCell="N11" sqref="N11"/>
    </sheetView>
  </sheetViews>
  <sheetFormatPr baseColWidth="10" defaultColWidth="11" defaultRowHeight="16"/>
  <cols>
    <col min="1" max="1" width="7" customWidth="1"/>
    <col min="2" max="16" width="15" customWidth="1"/>
    <col min="17" max="21" width="9.83203125" customWidth="1"/>
    <col min="22" max="31" width="9.5" customWidth="1"/>
    <col min="32" max="32" width="13.33203125" customWidth="1"/>
  </cols>
  <sheetData>
    <row r="1" spans="1:31" ht="18" customHeight="1">
      <c r="B1" s="96" t="s">
        <v>112</v>
      </c>
      <c r="C1" s="24"/>
      <c r="D1" s="24"/>
      <c r="E1" s="99"/>
      <c r="F1" s="99"/>
      <c r="G1" s="99"/>
      <c r="H1" s="99"/>
    </row>
    <row r="2" spans="1:31" ht="18" customHeight="1">
      <c r="B2" s="97"/>
      <c r="C2" s="98"/>
      <c r="D2" s="98"/>
    </row>
    <row r="3" spans="1:31" s="2" customFormat="1" ht="19">
      <c r="B3" s="14" t="s">
        <v>76</v>
      </c>
      <c r="C3" s="14"/>
      <c r="D3" s="14"/>
      <c r="E3" s="3" t="s">
        <v>73</v>
      </c>
      <c r="F3" s="19" t="s">
        <v>40</v>
      </c>
      <c r="G3" s="15" t="s">
        <v>30</v>
      </c>
      <c r="H3" s="15"/>
      <c r="I3" s="15"/>
      <c r="J3" s="17" t="s">
        <v>37</v>
      </c>
      <c r="K3" s="17"/>
      <c r="L3" s="17"/>
      <c r="M3" s="3" t="s">
        <v>75</v>
      </c>
      <c r="N3" s="3"/>
      <c r="O3" s="3"/>
      <c r="P3" s="19" t="s">
        <v>39</v>
      </c>
      <c r="Q3" s="19"/>
      <c r="R3" s="19"/>
      <c r="S3" s="75" t="s">
        <v>106</v>
      </c>
      <c r="T3" s="75"/>
      <c r="U3" s="75"/>
      <c r="V3" s="2" t="s">
        <v>41</v>
      </c>
      <c r="AB3" s="2" t="s">
        <v>31</v>
      </c>
    </row>
    <row r="4" spans="1:31">
      <c r="A4" t="s">
        <v>0</v>
      </c>
      <c r="B4" t="s">
        <v>27</v>
      </c>
      <c r="C4" t="s">
        <v>28</v>
      </c>
      <c r="D4" t="s">
        <v>29</v>
      </c>
      <c r="E4" s="21" t="s">
        <v>74</v>
      </c>
      <c r="F4" s="21" t="s">
        <v>43</v>
      </c>
      <c r="G4" t="s">
        <v>32</v>
      </c>
      <c r="H4" t="s">
        <v>33</v>
      </c>
      <c r="I4" t="s">
        <v>34</v>
      </c>
      <c r="J4" t="s">
        <v>21</v>
      </c>
      <c r="K4" t="s">
        <v>20</v>
      </c>
      <c r="L4" t="s">
        <v>22</v>
      </c>
      <c r="M4" t="s">
        <v>44</v>
      </c>
      <c r="N4" t="s">
        <v>45</v>
      </c>
      <c r="O4" t="s">
        <v>46</v>
      </c>
      <c r="P4" t="s">
        <v>47</v>
      </c>
      <c r="Q4" t="s">
        <v>48</v>
      </c>
      <c r="R4" t="s">
        <v>49</v>
      </c>
      <c r="S4" s="107" t="s">
        <v>107</v>
      </c>
      <c r="T4" s="107" t="s">
        <v>108</v>
      </c>
      <c r="U4" s="107" t="s">
        <v>109</v>
      </c>
      <c r="V4" t="s">
        <v>50</v>
      </c>
      <c r="W4" t="s">
        <v>51</v>
      </c>
      <c r="X4" t="s">
        <v>52</v>
      </c>
      <c r="Y4" t="s">
        <v>53</v>
      </c>
      <c r="Z4" t="s">
        <v>54</v>
      </c>
      <c r="AA4" t="s">
        <v>55</v>
      </c>
      <c r="AB4" t="s">
        <v>25</v>
      </c>
      <c r="AC4" t="s">
        <v>23</v>
      </c>
      <c r="AD4" t="s">
        <v>24</v>
      </c>
      <c r="AE4" t="s">
        <v>26</v>
      </c>
    </row>
    <row r="5" spans="1:31">
      <c r="A5">
        <v>0</v>
      </c>
      <c r="B5" s="70">
        <v>1</v>
      </c>
      <c r="C5" s="70">
        <v>1</v>
      </c>
      <c r="D5" s="70">
        <v>1</v>
      </c>
      <c r="E5" s="22">
        <f>SUM(inventory[[#This Row],[CO2_heat]:[N2O_heat]])</f>
        <v>0</v>
      </c>
      <c r="F5" s="23">
        <f>SUM(inventory[[#This Row],[CO2_temp]:[N2O_temp]])</f>
        <v>0</v>
      </c>
      <c r="G5" s="16">
        <f>SUM(inventory[[#This Row],[CO2_mass0]:[CO2_mass3]])</f>
        <v>1</v>
      </c>
      <c r="H5" s="16">
        <f>inventory[[#This Row],[CH4_flux]]</f>
        <v>1</v>
      </c>
      <c r="I5" s="16">
        <f>inventory[[#This Row],[N2O_flux]]</f>
        <v>1</v>
      </c>
      <c r="J5" s="18">
        <f>inventory[[#This Row],[CO2]]*A_CO2</f>
        <v>1.7516999999999997E-15</v>
      </c>
      <c r="K5" s="18">
        <f>inventory[[#This Row],[CH4]]*A_CH4</f>
        <v>2.1118434408591676E-13</v>
      </c>
      <c r="L5" s="18">
        <f>inventory[[#This Row],[N2O]]*A_N2O</f>
        <v>3.5699871236315483E-13</v>
      </c>
      <c r="M5" s="4">
        <v>0</v>
      </c>
      <c r="N5" s="4">
        <v>0</v>
      </c>
      <c r="O5" s="4">
        <v>0</v>
      </c>
      <c r="P5" s="20">
        <f>SUM(inventory[[#This Row],[CO2_temp_s1]:[CO2_temp_s2]])</f>
        <v>0</v>
      </c>
      <c r="Q5" s="20">
        <v>0</v>
      </c>
      <c r="R5" s="20">
        <f>inventory[[#This Row],[N2O_temp_s1]]+inventory[[#This Row],[N2O_temp_s2]]</f>
        <v>0</v>
      </c>
      <c r="S5" s="84">
        <f>inventory[[#This Row],[CO2_flux]]</f>
        <v>1</v>
      </c>
      <c r="T5" s="84">
        <f>inventory[[#This Row],[CH4_flux]]</f>
        <v>1</v>
      </c>
      <c r="U5" s="84">
        <f>inventory[[#This Row],[N2O_flux]]</f>
        <v>1</v>
      </c>
      <c r="V5" s="1">
        <v>0</v>
      </c>
      <c r="W5" s="1">
        <v>0</v>
      </c>
      <c r="X5" s="1">
        <v>0</v>
      </c>
      <c r="Y5" s="1">
        <v>0</v>
      </c>
      <c r="Z5" s="1">
        <v>0</v>
      </c>
      <c r="AA5" s="1">
        <v>0</v>
      </c>
      <c r="AB5" s="1">
        <f>p_0*inventory[[#This Row],[CO2_flux]]</f>
        <v>0.21729999999999999</v>
      </c>
      <c r="AC5" s="1">
        <f>p_1*inventory[[#This Row],[CO2_flux]]</f>
        <v>0.224</v>
      </c>
      <c r="AD5" s="1">
        <f>p_2*inventory[[#This Row],[CO2_flux]]</f>
        <v>0.28239999999999998</v>
      </c>
      <c r="AE5" s="1">
        <f>p_3*inventory[[#This Row],[CO2_flux]]</f>
        <v>0.27629999999999999</v>
      </c>
    </row>
    <row r="6" spans="1:31">
      <c r="A6">
        <v>1</v>
      </c>
      <c r="B6" s="70">
        <v>0</v>
      </c>
      <c r="C6" s="70">
        <v>0</v>
      </c>
      <c r="D6" s="70">
        <v>0</v>
      </c>
      <c r="E6" s="22">
        <f>SUM(inventory[[#This Row],[CO2_heat]:[N2O_heat]])</f>
        <v>5.6011316455704585E-13</v>
      </c>
      <c r="F6" s="23">
        <f>SUM(inventory[[#This Row],[CO2_temp]:[N2O_temp]])</f>
        <v>4.023961918778659E-14</v>
      </c>
      <c r="G6" s="16">
        <f>SUM(inventory[[#This Row],[CO2_mass0]:[CO2_mass3]])</f>
        <v>0.93452514335147363</v>
      </c>
      <c r="H6" s="16">
        <f>inventory[[#This Row],[CH4_flux]]+H5*EXP(-1/life_CH4)</f>
        <v>0.92252097952795942</v>
      </c>
      <c r="I6" s="16">
        <f>inventory[[#This Row],[N2O_flux]]+I5*EXP(-1/life_N2O)</f>
        <v>0.99176959397791975</v>
      </c>
      <c r="J6" s="18">
        <f>inventory[[#This Row],[CO2]]*A_CO2</f>
        <v>1.6370076936087761E-15</v>
      </c>
      <c r="K6" s="18">
        <f>inventory[[#This Row],[CH4]]*A_CH4</f>
        <v>1.9482198796710957E-13</v>
      </c>
      <c r="L6" s="18">
        <f>inventory[[#This Row],[N2O]]*A_N2O</f>
        <v>3.5406046801104622E-13</v>
      </c>
      <c r="M6" s="4">
        <f t="shared" ref="M6:M37" si="0">M5+A_CO2*(AB5+AC5*life1_CO2*(1-EXP(-1/life1_CO2))+AD5*life2_CO2*(1-EXP(-1/life2_CO2))+AE5*life3_CO2*(1-EXP(-1/life3_CO2)))</f>
        <v>1.6923820786954033E-15</v>
      </c>
      <c r="N6" s="4">
        <f t="shared" ref="N6:N37" si="1">N5+H5*A_CH4*life_CH4*(1-EXP(-1/life_CH4))</f>
        <v>2.0289321587320936E-13</v>
      </c>
      <c r="O6" s="4">
        <f t="shared" ref="O6:O37" si="2">O5+I5*A_N2O*life_N2O*(1-EXP(-1/life_N2O))</f>
        <v>3.5552756660514113E-13</v>
      </c>
      <c r="P6" s="20">
        <f>SUM(inventory[[#This Row],[CO2_temp_s1]:[CO2_temp_s2]])</f>
        <v>1.2154473957379658E-16</v>
      </c>
      <c r="Q6" s="20">
        <f>inventory[[#This Row],[CH4_temp_s1]]+inventory[[#This Row],[CH4_temp_s2]]</f>
        <v>1.4569690080438301E-14</v>
      </c>
      <c r="R6" s="20">
        <f>inventory[[#This Row],[N2O_temp_s1]]+inventory[[#This Row],[N2O_temp_s2]]</f>
        <v>2.5548384367774492E-14</v>
      </c>
      <c r="S6" s="84">
        <f>inventory[[#This Row],[CO2_flux]]+S5</f>
        <v>1</v>
      </c>
      <c r="T6" s="84">
        <f>inventory[[#This Row],[CH4_flux]]+T5</f>
        <v>1</v>
      </c>
      <c r="U6" s="84">
        <f>inventory[[#This Row],[N2O_flux]]+U5</f>
        <v>1</v>
      </c>
      <c r="V6" s="1">
        <f t="shared" ref="V6:V37" si="3">A_CO2*(AB5*clim_sens1*(1-EXP(-1/clim_time1))
+AC5*clim_sens1*life1_CO2/(life1_CO2-clim_time1)*(EXP(-1/life1_CO2)-EXP(-1/clim_time1))
+AD5*clim_sens1*life2_CO2/(life2_CO2-clim_time1)*(EXP(-1/life2_CO2)-EXP(-1/clim_time1))
+AE5*clim_sens1*life3_CO2/(life3_CO2-clim_time1)*(EXP(-1/life3_CO2)-EXP(-1/clim_time1)))
+V5*EXP(-1/clim_time1)</f>
        <v>1.1977395531390336E-16</v>
      </c>
      <c r="W6" s="1">
        <f t="shared" ref="W6:W37" si="4">A_CO2*(AB5*clim_sens2*(1-EXP(-1/clim_time2))
+AC5*clim_sens2*life1_CO2/(life1_CO2-clim_time2)*(EXP(-1/life1_CO2)-EXP(-1/clim_time2))
+AD5*clim_sens2*life2_CO2/(life2_CO2-clim_time2)*(EXP(-1/life2_CO2)-EXP(-1/clim_time2))
+AE5*clim_sens2*life3_CO2/(life3_CO2-clim_time2)*(EXP(-1/life3_CO2)-EXP(-1/clim_time2)))
+W5*EXP(-1/clim_time2)</f>
        <v>1.7707842598932262E-18</v>
      </c>
      <c r="X6" s="1">
        <f t="shared" ref="X6:X37" si="5">A_CH4*H5*clim_sens1*life_CH4/(life_CH4-clim_time1)*(EXP(-1/life_CH4)-EXP(-1/clim_time1))
+X5*EXP(-1/clim_time1)</f>
        <v>1.4357398085052622E-14</v>
      </c>
      <c r="Y6" s="1">
        <f t="shared" ref="Y6:Y37" si="6">A_CH4*H5*clim_sens2*life_CH4/(life_CH4-clim_time2)*(EXP(-1/life_CH4)-EXP(-1/clim_time2))
+Y5*EXP(-1/clim_time2)</f>
        <v>2.1229199538567802E-16</v>
      </c>
      <c r="Z6" s="1">
        <f t="shared" ref="Z6:Z37" si="7">A_N2O*I5*clim_sens1*life_N2O/(life_N2O-clim_time1)*(EXP(-1/life_N2O)-EXP(-1/clim_time1))
+Z5*EXP(-1/clim_time1)</f>
        <v>2.5176381943730464E-14</v>
      </c>
      <c r="AA6" s="1">
        <f t="shared" ref="AA6:AA37" si="8">A_N2O*I5*clim_sens2*life_N2O/(life_N2O-clim_time2)*(EXP(-1/life_N2O)-EXP(-1/clim_time2))
+AA5*EXP(-1/clim_time2)</f>
        <v>3.7200242404402876E-16</v>
      </c>
      <c r="AB6" s="1">
        <f>p_0*inventory[[#This Row],[CO2_flux]]+AB5</f>
        <v>0.21729999999999999</v>
      </c>
      <c r="AC6" s="1">
        <f>p_1*inventory[[#This Row],[CO2_flux]]+AC5*EXP(-1/life1_CO2)</f>
        <v>0.22343276809281137</v>
      </c>
      <c r="AD6" s="1">
        <f>p_2*inventory[[#This Row],[CO2_flux]]+AD5*EXP(-1/life2_CO2)</f>
        <v>0.27477627933272131</v>
      </c>
      <c r="AE6" s="1">
        <f>p_3*inventory[[#This Row],[CO2_flux]]+AE5*EXP(-1/life3_CO2)</f>
        <v>0.21901609592594093</v>
      </c>
    </row>
    <row r="7" spans="1:31">
      <c r="A7">
        <v>2</v>
      </c>
      <c r="B7" s="70">
        <v>0</v>
      </c>
      <c r="C7" s="70">
        <v>0</v>
      </c>
      <c r="D7" s="70">
        <v>0</v>
      </c>
      <c r="E7" s="22">
        <f>SUM(inventory[[#This Row],[CO2_heat]:[N2O_heat]])</f>
        <v>1.1014765196692833E-12</v>
      </c>
      <c r="F7" s="23">
        <f>SUM(inventory[[#This Row],[CO2_temp]:[N2O_temp]])</f>
        <v>7.4680756167112363E-14</v>
      </c>
      <c r="G7" s="16">
        <f>SUM(inventory[[#This Row],[CO2_mass0]:[CO2_mass3]])</f>
        <v>0.881133921191247</v>
      </c>
      <c r="H7" s="16">
        <f>inventory[[#This Row],[CH4_flux]]+H6*EXP(-1/life_CH4)</f>
        <v>0.85104495766922572</v>
      </c>
      <c r="I7" s="16">
        <f>inventory[[#This Row],[N2O_flux]]+I6*EXP(-1/life_N2O)</f>
        <v>0.98360692753912782</v>
      </c>
      <c r="J7" s="18">
        <f>inventory[[#This Row],[CO2]]*A_CO2</f>
        <v>1.5434822897507071E-15</v>
      </c>
      <c r="K7" s="18">
        <f>inventory[[#This Row],[CH4]]*A_CH4</f>
        <v>1.7972737117300223E-13</v>
      </c>
      <c r="L7" s="18">
        <f>inventory[[#This Row],[N2O]]*A_N2O</f>
        <v>3.5114640660294755E-13</v>
      </c>
      <c r="M7" s="4">
        <f t="shared" si="0"/>
        <v>3.2810585640633728E-15</v>
      </c>
      <c r="N7" s="4">
        <f t="shared" si="1"/>
        <v>3.9006646412014021E-13</v>
      </c>
      <c r="O7" s="4">
        <f t="shared" si="2"/>
        <v>7.0812899698507981E-13</v>
      </c>
      <c r="P7" s="20">
        <f>SUM(inventory[[#This Row],[CO2_temp_s1]:[CO2_temp_s2]])</f>
        <v>2.2220430901718803E-16</v>
      </c>
      <c r="Q7" s="20">
        <f>inventory[[#This Row],[CH4_temp_s1]]+inventory[[#This Row],[CH4_temp_s2]]</f>
        <v>2.639862202628947E-14</v>
      </c>
      <c r="R7" s="20">
        <f>inventory[[#This Row],[N2O_temp_s1]]+inventory[[#This Row],[N2O_temp_s2]]</f>
        <v>4.805992983180571E-14</v>
      </c>
      <c r="S7" s="84">
        <f>inventory[[#This Row],[CO2_flux]]+S6</f>
        <v>1</v>
      </c>
      <c r="T7" s="84">
        <f>inventory[[#This Row],[CH4_flux]]+T6</f>
        <v>1</v>
      </c>
      <c r="U7" s="84">
        <f>inventory[[#This Row],[N2O_flux]]+U6</f>
        <v>1</v>
      </c>
      <c r="V7" s="1">
        <f t="shared" si="3"/>
        <v>2.1877556638662798E-16</v>
      </c>
      <c r="W7" s="1">
        <f t="shared" si="4"/>
        <v>3.428742630560063E-18</v>
      </c>
      <c r="X7" s="1">
        <f t="shared" si="5"/>
        <v>2.5991003996472252E-14</v>
      </c>
      <c r="Y7" s="1">
        <f t="shared" si="6"/>
        <v>4.0761802981721803E-16</v>
      </c>
      <c r="Z7" s="1">
        <f t="shared" si="7"/>
        <v>4.7319894037243866E-14</v>
      </c>
      <c r="AA7" s="1">
        <f t="shared" si="8"/>
        <v>7.40035794561846E-16</v>
      </c>
      <c r="AB7" s="1">
        <f>p_0*inventory[[#This Row],[CO2_flux]]+AB6</f>
        <v>0.21729999999999999</v>
      </c>
      <c r="AC7" s="1">
        <f>p_1*inventory[[#This Row],[CO2_flux]]+AC6*EXP(-1/life1_CO2)</f>
        <v>0.22286697257864299</v>
      </c>
      <c r="AD7" s="1">
        <f>p_2*inventory[[#This Row],[CO2_flux]]+AD6*EXP(-1/life2_CO2)</f>
        <v>0.26735836998560092</v>
      </c>
      <c r="AE7" s="1">
        <f>p_3*inventory[[#This Row],[CO2_flux]]+AE6*EXP(-1/life3_CO2)</f>
        <v>0.17360857862700313</v>
      </c>
    </row>
    <row r="8" spans="1:31">
      <c r="A8">
        <v>3</v>
      </c>
      <c r="B8" s="70">
        <v>0</v>
      </c>
      <c r="C8" s="70">
        <v>0</v>
      </c>
      <c r="D8" s="70">
        <v>0</v>
      </c>
      <c r="E8" s="22">
        <f>SUM(inventory[[#This Row],[CO2_heat]:[N2O_heat]])</f>
        <v>1.62535103831351E-12</v>
      </c>
      <c r="F8" s="23">
        <f>SUM(inventory[[#This Row],[CO2_temp]:[N2O_temp]])</f>
        <v>1.0406243887269735E-13</v>
      </c>
      <c r="G8" s="16">
        <f>SUM(inventory[[#This Row],[CO2_mass0]:[CO2_mass3]])</f>
        <v>0.8373585015922006</v>
      </c>
      <c r="H8" s="16">
        <f>inventory[[#This Row],[CH4_flux]]+H7*EXP(-1/life_CH4)</f>
        <v>0.7851068279713449</v>
      </c>
      <c r="I8" s="16">
        <f>inventory[[#This Row],[N2O_flux]]+I7*EXP(-1/life_N2O)</f>
        <v>0.9755114431593499</v>
      </c>
      <c r="J8" s="18">
        <f>inventory[[#This Row],[CO2]]*A_CO2</f>
        <v>1.4668008872390576E-15</v>
      </c>
      <c r="K8" s="18">
        <f>inventory[[#This Row],[CH4]]*A_CH4</f>
        <v>1.6580227050250315E-13</v>
      </c>
      <c r="L8" s="18">
        <f>inventory[[#This Row],[N2O]]*A_N2O</f>
        <v>3.482563291034108E-13</v>
      </c>
      <c r="M8" s="4">
        <f t="shared" si="0"/>
        <v>4.7849514501559841E-15</v>
      </c>
      <c r="N8" s="4">
        <f t="shared" si="1"/>
        <v>5.6273771243432878E-13</v>
      </c>
      <c r="O8" s="4">
        <f t="shared" si="2"/>
        <v>1.0578283744290253E-12</v>
      </c>
      <c r="P8" s="20">
        <f>SUM(inventory[[#This Row],[CO2_temp_s1]:[CO2_temp_s2]])</f>
        <v>3.0566717699459152E-16</v>
      </c>
      <c r="Q8" s="20">
        <f>inventory[[#This Row],[CH4_temp_s1]]+inventory[[#This Row],[CH4_temp_s2]]</f>
        <v>3.5880002431328854E-14</v>
      </c>
      <c r="R8" s="20">
        <f>inventory[[#This Row],[N2O_temp_s1]]+inventory[[#This Row],[N2O_temp_s2]]</f>
        <v>6.78767692643739E-14</v>
      </c>
      <c r="S8" s="84">
        <f>inventory[[#This Row],[CO2_flux]]+S7</f>
        <v>1</v>
      </c>
      <c r="T8" s="84">
        <f>inventory[[#This Row],[CH4_flux]]+T7</f>
        <v>1</v>
      </c>
      <c r="U8" s="84">
        <f>inventory[[#This Row],[N2O_flux]]+U7</f>
        <v>1</v>
      </c>
      <c r="V8" s="1">
        <f t="shared" si="3"/>
        <v>3.0067322876015562E-16</v>
      </c>
      <c r="W8" s="1">
        <f t="shared" si="4"/>
        <v>4.9939482344358799E-18</v>
      </c>
      <c r="X8" s="1">
        <f t="shared" si="5"/>
        <v>3.5292708559108283E-14</v>
      </c>
      <c r="Y8" s="1">
        <f t="shared" si="6"/>
        <v>5.8729387222056852E-16</v>
      </c>
      <c r="Z8" s="1">
        <f t="shared" si="7"/>
        <v>6.6772634272917709E-14</v>
      </c>
      <c r="AA8" s="1">
        <f t="shared" si="8"/>
        <v>1.1041349914561904E-15</v>
      </c>
      <c r="AB8" s="1">
        <f>p_0*inventory[[#This Row],[CO2_flux]]+AB7</f>
        <v>0.21729999999999999</v>
      </c>
      <c r="AC8" s="1">
        <f>p_1*inventory[[#This Row],[CO2_flux]]+AC7*EXP(-1/life1_CO2)</f>
        <v>0.22230260982013791</v>
      </c>
      <c r="AD8" s="1">
        <f>p_2*inventory[[#This Row],[CO2_flux]]+AD7*EXP(-1/life2_CO2)</f>
        <v>0.2601407158396053</v>
      </c>
      <c r="AE8" s="1">
        <f>p_3*inventory[[#This Row],[CO2_flux]]+AE7*EXP(-1/life3_CO2)</f>
        <v>0.1376151759324574</v>
      </c>
    </row>
    <row r="9" spans="1:31">
      <c r="A9">
        <v>4</v>
      </c>
      <c r="B9" s="70">
        <v>0</v>
      </c>
      <c r="C9" s="70">
        <v>0</v>
      </c>
      <c r="D9" s="70">
        <v>0</v>
      </c>
      <c r="E9" s="22">
        <f>SUM(inventory[[#This Row],[CO2_heat]:[N2O_heat]])</f>
        <v>2.1328992699497363E-12</v>
      </c>
      <c r="F9" s="23">
        <f>SUM(inventory[[#This Row],[CO2_temp]:[N2O_temp]])</f>
        <v>1.2903383396724345E-13</v>
      </c>
      <c r="G9" s="16">
        <f>SUM(inventory[[#This Row],[CO2_mass0]:[CO2_mass3]])</f>
        <v>0.80124169326678574</v>
      </c>
      <c r="H9" s="16">
        <f>inventory[[#This Row],[CH4_flux]]+H8*EXP(-1/life_CH4)</f>
        <v>0.72427751997421419</v>
      </c>
      <c r="I9" s="16">
        <f>inventory[[#This Row],[N2O_flux]]+I8*EXP(-1/life_N2O)</f>
        <v>0.96748258790296304</v>
      </c>
      <c r="J9" s="18">
        <f>inventory[[#This Row],[CO2]]*A_CO2</f>
        <v>1.4035350740954282E-15</v>
      </c>
      <c r="K9" s="18">
        <f>inventory[[#This Row],[CH4]]*A_CH4</f>
        <v>1.5295607299192891E-13</v>
      </c>
      <c r="L9" s="18">
        <f>inventory[[#This Row],[N2O]]*A_N2O</f>
        <v>3.4539003811513054E-13</v>
      </c>
      <c r="M9" s="4">
        <f t="shared" si="0"/>
        <v>6.2191243733484353E-15</v>
      </c>
      <c r="N9" s="4">
        <f t="shared" si="1"/>
        <v>7.2203056156544951E-13</v>
      </c>
      <c r="O9" s="4">
        <f t="shared" si="2"/>
        <v>1.4046495840109383E-12</v>
      </c>
      <c r="P9" s="20">
        <f>SUM(inventory[[#This Row],[CO2_temp_s1]:[CO2_temp_s2]])</f>
        <v>3.7493338453301569E-16</v>
      </c>
      <c r="Q9" s="20">
        <f>inventory[[#This Row],[CH4_temp_s1]]+inventory[[#This Row],[CH4_temp_s2]]</f>
        <v>4.335627456237088E-14</v>
      </c>
      <c r="R9" s="20">
        <f>inventory[[#This Row],[N2O_temp_s1]]+inventory[[#This Row],[N2O_temp_s2]]</f>
        <v>8.5302626020339555E-14</v>
      </c>
      <c r="S9" s="84">
        <f>inventory[[#This Row],[CO2_flux]]+S8</f>
        <v>1</v>
      </c>
      <c r="T9" s="84">
        <f>inventory[[#This Row],[CH4_flux]]+T8</f>
        <v>1</v>
      </c>
      <c r="U9" s="84">
        <f>inventory[[#This Row],[N2O_flux]]+U8</f>
        <v>1</v>
      </c>
      <c r="V9" s="1">
        <f t="shared" si="3"/>
        <v>3.6845099626519353E-16</v>
      </c>
      <c r="W9" s="1">
        <f t="shared" si="4"/>
        <v>6.4823882678221546E-18</v>
      </c>
      <c r="X9" s="1">
        <f t="shared" si="5"/>
        <v>4.2603741218416972E-14</v>
      </c>
      <c r="Y9" s="1">
        <f t="shared" si="6"/>
        <v>7.525333439539105E-16</v>
      </c>
      <c r="Z9" s="1">
        <f t="shared" si="7"/>
        <v>8.3838291418183027E-14</v>
      </c>
      <c r="AA9" s="1">
        <f t="shared" si="8"/>
        <v>1.4643346021565282E-15</v>
      </c>
      <c r="AB9" s="1">
        <f>p_0*inventory[[#This Row],[CO2_flux]]+AB8</f>
        <v>0.21729999999999999</v>
      </c>
      <c r="AC9" s="1">
        <f>p_1*inventory[[#This Row],[CO2_flux]]+AC8*EXP(-1/life1_CO2)</f>
        <v>0.22173967618915003</v>
      </c>
      <c r="AD9" s="1">
        <f>p_2*inventory[[#This Row],[CO2_flux]]+AD8*EXP(-1/life2_CO2)</f>
        <v>0.25311791076967943</v>
      </c>
      <c r="AE9" s="1">
        <f>p_3*inventory[[#This Row],[CO2_flux]]+AE8*EXP(-1/life3_CO2)</f>
        <v>0.10908410630795631</v>
      </c>
    </row>
    <row r="10" spans="1:31">
      <c r="A10">
        <v>5</v>
      </c>
      <c r="B10" s="70">
        <v>0</v>
      </c>
      <c r="C10" s="70">
        <v>0</v>
      </c>
      <c r="D10" s="70">
        <v>0</v>
      </c>
      <c r="E10" s="22">
        <f>SUM(inventory[[#This Row],[CO2_heat]:[N2O_heat]])</f>
        <v>2.6251934518124666E-12</v>
      </c>
      <c r="F10" s="23">
        <f>SUM(inventory[[#This Row],[CO2_temp]:[N2O_temp]])</f>
        <v>1.5016490308416262E-13</v>
      </c>
      <c r="G10" s="16">
        <f>SUM(inventory[[#This Row],[CO2_mass0]:[CO2_mass3]])</f>
        <v>0.77123110403440343</v>
      </c>
      <c r="H10" s="16">
        <f>inventory[[#This Row],[CH4_flux]]+H9*EXP(-1/life_CH4)</f>
        <v>0.66816120717669325</v>
      </c>
      <c r="I10" s="16">
        <f>inventory[[#This Row],[N2O_flux]]+I9*EXP(-1/life_N2O)</f>
        <v>0.95951981338522874</v>
      </c>
      <c r="J10" s="18">
        <f>inventory[[#This Row],[CO2]]*A_CO2</f>
        <v>1.3509655249370642E-15</v>
      </c>
      <c r="K10" s="18">
        <f>inventory[[#This Row],[CH4]]*A_CH4</f>
        <v>1.4110518628126429E-13</v>
      </c>
      <c r="L10" s="18">
        <f>inventory[[#This Row],[N2O]]*A_N2O</f>
        <v>3.4254733786546128E-13</v>
      </c>
      <c r="M10" s="4">
        <f t="shared" si="0"/>
        <v>7.5955808138530563E-15</v>
      </c>
      <c r="N10" s="4">
        <f t="shared" si="1"/>
        <v>8.6898155677769043E-13</v>
      </c>
      <c r="O10" s="4">
        <f t="shared" si="2"/>
        <v>1.7486163142209232E-12</v>
      </c>
      <c r="P10" s="20">
        <f>SUM(inventory[[#This Row],[CO2_temp_s1]:[CO2_temp_s2]])</f>
        <v>4.3244859541368409E-16</v>
      </c>
      <c r="Q10" s="20">
        <f>inventory[[#This Row],[CH4_temp_s1]]+inventory[[#This Row],[CH4_temp_s2]]</f>
        <v>4.9125329594470378E-14</v>
      </c>
      <c r="R10" s="20">
        <f>inventory[[#This Row],[N2O_temp_s1]]+inventory[[#This Row],[N2O_temp_s2]]</f>
        <v>1.0060712489427856E-13</v>
      </c>
      <c r="S10" s="84">
        <f>inventory[[#This Row],[CO2_flux]]+S9</f>
        <v>1</v>
      </c>
      <c r="T10" s="84">
        <f>inventory[[#This Row],[CH4_flux]]+T9</f>
        <v>1</v>
      </c>
      <c r="U10" s="84">
        <f>inventory[[#This Row],[N2O_flux]]+U9</f>
        <v>1</v>
      </c>
      <c r="V10" s="1">
        <f t="shared" si="3"/>
        <v>4.2454178629564538E-16</v>
      </c>
      <c r="W10" s="1">
        <f t="shared" si="4"/>
        <v>7.9068091180387137E-18</v>
      </c>
      <c r="X10" s="1">
        <f t="shared" si="5"/>
        <v>4.8220873376857518E-14</v>
      </c>
      <c r="Y10" s="1">
        <f t="shared" si="6"/>
        <v>9.0445621761286016E-16</v>
      </c>
      <c r="Z10" s="1">
        <f t="shared" si="7"/>
        <v>9.8786455970239164E-14</v>
      </c>
      <c r="AA10" s="1">
        <f t="shared" si="8"/>
        <v>1.8206689240393905E-15</v>
      </c>
      <c r="AB10" s="1">
        <f>p_0*inventory[[#This Row],[CO2_flux]]+AB9</f>
        <v>0.21729999999999999</v>
      </c>
      <c r="AC10" s="1">
        <f>p_1*inventory[[#This Row],[CO2_flux]]+AC9*EXP(-1/life1_CO2)</f>
        <v>0.22117816806672075</v>
      </c>
      <c r="AD10" s="1">
        <f>p_2*inventory[[#This Row],[CO2_flux]]+AD9*EXP(-1/life2_CO2)</f>
        <v>0.24628469459548255</v>
      </c>
      <c r="AE10" s="1">
        <f>p_3*inventory[[#This Row],[CO2_flux]]+AE9*EXP(-1/life3_CO2)</f>
        <v>8.6468241372200147E-2</v>
      </c>
    </row>
    <row r="11" spans="1:31">
      <c r="A11">
        <v>6</v>
      </c>
      <c r="B11" s="70">
        <v>0</v>
      </c>
      <c r="C11" s="70">
        <v>0</v>
      </c>
      <c r="D11" s="70">
        <v>0</v>
      </c>
      <c r="E11" s="22">
        <f>SUM(inventory[[#This Row],[CO2_heat]:[N2O_heat]])</f>
        <v>3.103222888263515E-12</v>
      </c>
      <c r="F11" s="23">
        <f>SUM(inventory[[#This Row],[CO2_temp]:[N2O_temp]])</f>
        <v>1.679558114901627E-13</v>
      </c>
      <c r="G11" s="16">
        <f>SUM(inventory[[#This Row],[CO2_mass0]:[CO2_mass3]])</f>
        <v>0.74609524215684753</v>
      </c>
      <c r="H11" s="16">
        <f>inventory[[#This Row],[CH4_flux]]+H10*EXP(-1/life_CH4)</f>
        <v>0.61639273132722694</v>
      </c>
      <c r="I11" s="16">
        <f>inventory[[#This Row],[N2O_flux]]+I10*EXP(-1/life_N2O)</f>
        <v>0.95162257573483766</v>
      </c>
      <c r="J11" s="18">
        <f>inventory[[#This Row],[CO2]]*A_CO2</f>
        <v>1.3069350356861496E-15</v>
      </c>
      <c r="K11" s="18">
        <f>inventory[[#This Row],[CH4]]*A_CH4</f>
        <v>1.3017249466466715E-13</v>
      </c>
      <c r="L11" s="18">
        <f>inventory[[#This Row],[N2O]]*A_N2O</f>
        <v>3.3972803419304585E-13</v>
      </c>
      <c r="M11" s="4">
        <f t="shared" si="0"/>
        <v>8.9238968568266811E-15</v>
      </c>
      <c r="N11" s="4">
        <f t="shared" si="1"/>
        <v>1.0045469328234955E-12</v>
      </c>
      <c r="O11" s="4">
        <f t="shared" si="2"/>
        <v>2.0897520585831928E-12</v>
      </c>
      <c r="P11" s="20">
        <f>SUM(inventory[[#This Row],[CO2_temp_s1]:[CO2_temp_s2]])</f>
        <v>4.8021133165975144E-16</v>
      </c>
      <c r="Q11" s="20">
        <f>inventory[[#This Row],[CH4_temp_s1]]+inventory[[#This Row],[CH4_temp_s2]]</f>
        <v>5.344598091959486E-14</v>
      </c>
      <c r="R11" s="20">
        <f>inventory[[#This Row],[N2O_temp_s1]]+inventory[[#This Row],[N2O_temp_s2]]</f>
        <v>1.140296192389081E-13</v>
      </c>
      <c r="S11" s="84">
        <f>inventory[[#This Row],[CO2_flux]]+S10</f>
        <v>1</v>
      </c>
      <c r="T11" s="84">
        <f>inventory[[#This Row],[CH4_flux]]+T10</f>
        <v>1</v>
      </c>
      <c r="U11" s="84">
        <f>inventory[[#This Row],[N2O_flux]]+U10</f>
        <v>1</v>
      </c>
      <c r="V11" s="1">
        <f t="shared" si="3"/>
        <v>4.7093394533933002E-16</v>
      </c>
      <c r="W11" s="1">
        <f t="shared" si="4"/>
        <v>9.2773863204214318E-18</v>
      </c>
      <c r="X11" s="1">
        <f t="shared" si="5"/>
        <v>5.2401885415750899E-14</v>
      </c>
      <c r="Y11" s="1">
        <f t="shared" si="6"/>
        <v>1.0440955038439634E-15</v>
      </c>
      <c r="Z11" s="1">
        <f t="shared" si="7"/>
        <v>1.1185644727207934E-13</v>
      </c>
      <c r="AA11" s="1">
        <f t="shared" si="8"/>
        <v>2.1731719668287612E-15</v>
      </c>
      <c r="AB11" s="1">
        <f>p_0*inventory[[#This Row],[CO2_flux]]+AB10</f>
        <v>0.21729999999999999</v>
      </c>
      <c r="AC11" s="1">
        <f>p_1*inventory[[#This Row],[CO2_flux]]+AC10*EXP(-1/life1_CO2)</f>
        <v>0.2206180818430557</v>
      </c>
      <c r="AD11" s="1">
        <f>p_2*inventory[[#This Row],[CO2_flux]]+AD10*EXP(-1/life2_CO2)</f>
        <v>0.23963594914143865</v>
      </c>
      <c r="AE11" s="1">
        <f>p_3*inventory[[#This Row],[CO2_flux]]+AE10*EXP(-1/life3_CO2)</f>
        <v>6.8541211172353247E-2</v>
      </c>
    </row>
    <row r="12" spans="1:31">
      <c r="A12">
        <v>7</v>
      </c>
      <c r="B12" s="70">
        <v>0</v>
      </c>
      <c r="C12" s="70">
        <v>0</v>
      </c>
      <c r="D12" s="70">
        <v>0</v>
      </c>
      <c r="E12" s="22">
        <f>SUM(inventory[[#This Row],[CO2_heat]:[N2O_heat]])</f>
        <v>3.5679006763958101E-12</v>
      </c>
      <c r="F12" s="23">
        <f>SUM(inventory[[#This Row],[CO2_temp]:[N2O_temp]])</f>
        <v>1.828452347138748E-13</v>
      </c>
      <c r="G12" s="16">
        <f>SUM(inventory[[#This Row],[CO2_mass0]:[CO2_mass3]])</f>
        <v>0.72485701125588309</v>
      </c>
      <c r="H12" s="16">
        <f>inventory[[#This Row],[CH4_flux]]+H11*EXP(-1/life_CH4)</f>
        <v>0.56863522627790775</v>
      </c>
      <c r="I12" s="16">
        <f>inventory[[#This Row],[N2O_flux]]+I11*EXP(-1/life_N2O)</f>
        <v>0.94379033555676217</v>
      </c>
      <c r="J12" s="18">
        <f>inventory[[#This Row],[CO2]]*A_CO2</f>
        <v>1.2697320266169302E-15</v>
      </c>
      <c r="K12" s="18">
        <f>inventory[[#This Row],[CH4]]*A_CH4</f>
        <v>1.2008685728564681E-13</v>
      </c>
      <c r="L12" s="18">
        <f>inventory[[#This Row],[N2O]]*A_N2O</f>
        <v>3.3693193453455394E-13</v>
      </c>
      <c r="M12" s="4">
        <f t="shared" si="0"/>
        <v>1.021172281174586E-14</v>
      </c>
      <c r="N12" s="4">
        <f t="shared" si="1"/>
        <v>1.1296088363233477E-12</v>
      </c>
      <c r="O12" s="4">
        <f t="shared" si="2"/>
        <v>2.4280801172607164E-12</v>
      </c>
      <c r="P12" s="20">
        <f>SUM(inventory[[#This Row],[CO2_temp_s1]:[CO2_temp_s2]])</f>
        <v>5.1985884377201646E-16</v>
      </c>
      <c r="Q12" s="20">
        <f>inventory[[#This Row],[CH4_temp_s1]]+inventory[[#This Row],[CH4_temp_s2]]</f>
        <v>5.654278732190989E-14</v>
      </c>
      <c r="R12" s="20">
        <f>inventory[[#This Row],[N2O_temp_s1]]+inventory[[#This Row],[N2O_temp_s2]]</f>
        <v>1.2578258854819291E-13</v>
      </c>
      <c r="S12" s="84">
        <f>inventory[[#This Row],[CO2_flux]]+S11</f>
        <v>1</v>
      </c>
      <c r="T12" s="84">
        <f>inventory[[#This Row],[CH4_flux]]+T11</f>
        <v>1</v>
      </c>
      <c r="U12" s="84">
        <f>inventory[[#This Row],[N2O_flux]]+U11</f>
        <v>1</v>
      </c>
      <c r="V12" s="1">
        <f t="shared" si="3"/>
        <v>5.0925658810321929E-16</v>
      </c>
      <c r="W12" s="1">
        <f t="shared" si="4"/>
        <v>1.060225566879719E-17</v>
      </c>
      <c r="X12" s="1">
        <f t="shared" si="5"/>
        <v>5.5370383148326893E-14</v>
      </c>
      <c r="Y12" s="1">
        <f t="shared" si="6"/>
        <v>1.1724041735830002E-15</v>
      </c>
      <c r="Z12" s="1">
        <f t="shared" si="7"/>
        <v>1.2326071109321622E-13</v>
      </c>
      <c r="AA12" s="1">
        <f t="shared" si="8"/>
        <v>2.5218774549766725E-15</v>
      </c>
      <c r="AB12" s="1">
        <f>p_0*inventory[[#This Row],[CO2_flux]]+AB11</f>
        <v>0.21729999999999999</v>
      </c>
      <c r="AC12" s="1">
        <f>p_1*inventory[[#This Row],[CO2_flux]]+AC11*EXP(-1/life1_CO2)</f>
        <v>0.22005941391750156</v>
      </c>
      <c r="AD12" s="1">
        <f>p_2*inventory[[#This Row],[CO2_flux]]+AD11*EXP(-1/life2_CO2)</f>
        <v>0.23316669440315069</v>
      </c>
      <c r="AE12" s="1">
        <f>p_3*inventory[[#This Row],[CO2_flux]]+AE11*EXP(-1/life3_CO2)</f>
        <v>5.4330902935230886E-2</v>
      </c>
    </row>
    <row r="13" spans="1:31">
      <c r="A13">
        <v>8</v>
      </c>
      <c r="B13" s="70">
        <v>0</v>
      </c>
      <c r="C13" s="70">
        <v>0</v>
      </c>
      <c r="D13" s="70">
        <v>0</v>
      </c>
      <c r="E13" s="22">
        <f>SUM(inventory[[#This Row],[CO2_heat]:[N2O_heat]])</f>
        <v>4.0200698455661093E-12</v>
      </c>
      <c r="F13" s="23">
        <f>SUM(inventory[[#This Row],[CO2_temp]:[N2O_temp]])</f>
        <v>1.9521769160652389E-13</v>
      </c>
      <c r="G13" s="16">
        <f>SUM(inventory[[#This Row],[CO2_mass0]:[CO2_mass3]])</f>
        <v>0.70674099270730806</v>
      </c>
      <c r="H13" s="16">
        <f>inventory[[#This Row],[CH4_flux]]+H12*EXP(-1/life_CH4)</f>
        <v>0.5245779259399983</v>
      </c>
      <c r="I13" s="16">
        <f>inventory[[#This Row],[N2O_flux]]+I12*EXP(-1/life_N2O)</f>
        <v>0.93602255789541466</v>
      </c>
      <c r="J13" s="18">
        <f>inventory[[#This Row],[CO2]]*A_CO2</f>
        <v>1.2379981969253913E-15</v>
      </c>
      <c r="K13" s="18">
        <f>inventory[[#This Row],[CH4]]*A_CH4</f>
        <v>1.1078264521158916E-13</v>
      </c>
      <c r="L13" s="18">
        <f>inventory[[#This Row],[N2O]]*A_N2O</f>
        <v>3.3415884791152956E-13</v>
      </c>
      <c r="M13" s="4">
        <f t="shared" si="0"/>
        <v>1.1465180877784974E-14</v>
      </c>
      <c r="N13" s="4">
        <f t="shared" si="1"/>
        <v>1.2449810660416625E-12</v>
      </c>
      <c r="O13" s="4">
        <f t="shared" si="2"/>
        <v>2.7636235986466618E-12</v>
      </c>
      <c r="P13" s="20">
        <f>SUM(inventory[[#This Row],[CO2_temp_s1]:[CO2_temp_s2]])</f>
        <v>5.5273594783519935E-16</v>
      </c>
      <c r="Q13" s="20">
        <f>inventory[[#This Row],[CH4_temp_s1]]+inventory[[#This Row],[CH4_temp_s2]]</f>
        <v>5.8610300944880589E-14</v>
      </c>
      <c r="R13" s="20">
        <f>inventory[[#This Row],[N2O_temp_s1]]+inventory[[#This Row],[N2O_temp_s2]]</f>
        <v>1.3605465471380809E-13</v>
      </c>
      <c r="S13" s="84">
        <f>inventory[[#This Row],[CO2_flux]]+S12</f>
        <v>1</v>
      </c>
      <c r="T13" s="84">
        <f>inventory[[#This Row],[CH4_flux]]+T12</f>
        <v>1</v>
      </c>
      <c r="U13" s="84">
        <f>inventory[[#This Row],[N2O_flux]]+U12</f>
        <v>1</v>
      </c>
      <c r="V13" s="1">
        <f t="shared" si="3"/>
        <v>5.4084801357081682E-16</v>
      </c>
      <c r="W13" s="1">
        <f t="shared" si="4"/>
        <v>1.1887934264382551E-17</v>
      </c>
      <c r="X13" s="1">
        <f t="shared" si="5"/>
        <v>5.7320039585419763E-14</v>
      </c>
      <c r="Y13" s="1">
        <f t="shared" si="6"/>
        <v>1.2902613594608311E-15</v>
      </c>
      <c r="Z13" s="1">
        <f t="shared" si="7"/>
        <v>1.3318783588378392E-13</v>
      </c>
      <c r="AA13" s="1">
        <f t="shared" si="8"/>
        <v>2.8668188300241791E-15</v>
      </c>
      <c r="AB13" s="1">
        <f>p_0*inventory[[#This Row],[CO2_flux]]+AB12</f>
        <v>0.21729999999999999</v>
      </c>
      <c r="AC13" s="1">
        <f>p_1*inventory[[#This Row],[CO2_flux]]+AC12*EXP(-1/life1_CO2)</f>
        <v>0.21950216069852282</v>
      </c>
      <c r="AD13" s="1">
        <f>p_2*inventory[[#This Row],[CO2_flux]]+AD12*EXP(-1/life2_CO2)</f>
        <v>0.22687208481730667</v>
      </c>
      <c r="AE13" s="1">
        <f>p_3*inventory[[#This Row],[CO2_flux]]+AE12*EXP(-1/life3_CO2)</f>
        <v>4.3066747191478516E-2</v>
      </c>
    </row>
    <row r="14" spans="1:31">
      <c r="A14">
        <v>9</v>
      </c>
      <c r="B14" s="70">
        <v>0</v>
      </c>
      <c r="C14" s="70">
        <v>0</v>
      </c>
      <c r="D14" s="70">
        <v>0</v>
      </c>
      <c r="E14" s="22">
        <f>SUM(inventory[[#This Row],[CO2_heat]:[N2O_heat]])</f>
        <v>4.4605089697607331E-12</v>
      </c>
      <c r="F14" s="23">
        <f>SUM(inventory[[#This Row],[CO2_temp]:[N2O_temp]])</f>
        <v>2.0541001726085153E-13</v>
      </c>
      <c r="G14" s="16">
        <f>SUM(inventory[[#This Row],[CO2_mass0]:[CO2_mass3]])</f>
        <v>0.69113165704127311</v>
      </c>
      <c r="H14" s="16">
        <f>inventory[[#This Row],[CH4_flux]]+H13*EXP(-1/life_CH4)</f>
        <v>0.4839341420769126</v>
      </c>
      <c r="I14" s="16">
        <f>inventory[[#This Row],[N2O_flux]]+I13*EXP(-1/life_N2O)</f>
        <v>0.92831871219810924</v>
      </c>
      <c r="J14" s="18">
        <f>inventory[[#This Row],[CO2]]*A_CO2</f>
        <v>1.2106553236391979E-15</v>
      </c>
      <c r="K14" s="18">
        <f>inventory[[#This Row],[CH4]]*A_CH4</f>
        <v>1.0219931437529364E-13</v>
      </c>
      <c r="L14" s="18">
        <f>inventory[[#This Row],[N2O]]*A_N2O</f>
        <v>3.3140858491734709E-13</v>
      </c>
      <c r="M14" s="4">
        <f t="shared" si="0"/>
        <v>1.2689180406267612E-14</v>
      </c>
      <c r="N14" s="4">
        <f t="shared" si="1"/>
        <v>1.351414368411727E-12</v>
      </c>
      <c r="O14" s="4">
        <f t="shared" si="2"/>
        <v>3.0964054209427384E-12</v>
      </c>
      <c r="P14" s="20">
        <f>SUM(inventory[[#This Row],[CO2_temp_s1]:[CO2_temp_s2]])</f>
        <v>5.799502743970347E-16</v>
      </c>
      <c r="Q14" s="20">
        <f>inventory[[#This Row],[CH4_temp_s1]]+inventory[[#This Row],[CH4_temp_s2]]</f>
        <v>5.9816807233494187E-14</v>
      </c>
      <c r="R14" s="20">
        <f>inventory[[#This Row],[N2O_temp_s1]]+inventory[[#This Row],[N2O_temp_s2]]</f>
        <v>1.4501325975296032E-13</v>
      </c>
      <c r="S14" s="84">
        <f>inventory[[#This Row],[CO2_flux]]+S13</f>
        <v>1</v>
      </c>
      <c r="T14" s="84">
        <f>inventory[[#This Row],[CH4_flux]]+T13</f>
        <v>1</v>
      </c>
      <c r="U14" s="84">
        <f>inventory[[#This Row],[N2O_flux]]+U13</f>
        <v>1</v>
      </c>
      <c r="V14" s="1">
        <f t="shared" si="3"/>
        <v>5.668106200767837E-16</v>
      </c>
      <c r="W14" s="1">
        <f t="shared" si="4"/>
        <v>1.3139654320250958E-17</v>
      </c>
      <c r="X14" s="1">
        <f t="shared" si="5"/>
        <v>5.8418329156763811E-14</v>
      </c>
      <c r="Y14" s="1">
        <f t="shared" si="6"/>
        <v>1.3984780767303762E-15</v>
      </c>
      <c r="Z14" s="1">
        <f t="shared" si="7"/>
        <v>1.4180523050001744E-13</v>
      </c>
      <c r="AA14" s="1">
        <f t="shared" si="8"/>
        <v>3.2080292529428668E-15</v>
      </c>
      <c r="AB14" s="1">
        <f>p_0*inventory[[#This Row],[CO2_flux]]+AB13</f>
        <v>0.21729999999999999</v>
      </c>
      <c r="AC14" s="1">
        <f>p_1*inventory[[#This Row],[CO2_flux]]+AC13*EXP(-1/life1_CO2)</f>
        <v>0.21894631860367886</v>
      </c>
      <c r="AD14" s="1">
        <f>p_2*inventory[[#This Row],[CO2_flux]]+AD13*EXP(-1/life2_CO2)</f>
        <v>0.22074740563228437</v>
      </c>
      <c r="AE14" s="1">
        <f>p_3*inventory[[#This Row],[CO2_flux]]+AE13*EXP(-1/life3_CO2)</f>
        <v>3.4137932805309829E-2</v>
      </c>
    </row>
    <row r="15" spans="1:31">
      <c r="A15">
        <v>10</v>
      </c>
      <c r="B15" s="70">
        <v>0</v>
      </c>
      <c r="C15" s="70">
        <v>0</v>
      </c>
      <c r="D15" s="70">
        <v>0</v>
      </c>
      <c r="E15" s="22">
        <f>SUM(inventory[[#This Row],[CO2_heat]:[N2O_heat]])</f>
        <v>4.8899373043363228E-12</v>
      </c>
      <c r="F15" s="23">
        <f>SUM(inventory[[#This Row],[CO2_temp]:[N2O_temp]])</f>
        <v>2.137170759629075E-13</v>
      </c>
      <c r="G15" s="16">
        <f>SUM(inventory[[#This Row],[CO2_mass0]:[CO2_mass3]])</f>
        <v>0.67754023851053491</v>
      </c>
      <c r="H15" s="16">
        <f>inventory[[#This Row],[CH4_flux]]+H14*EXP(-1/life_CH4)</f>
        <v>0.44643939877581607</v>
      </c>
      <c r="I15" s="16">
        <f>inventory[[#This Row],[N2O_flux]]+I14*EXP(-1/life_N2O)</f>
        <v>0.92067827227882415</v>
      </c>
      <c r="J15" s="18">
        <f>inventory[[#This Row],[CO2]]*A_CO2</f>
        <v>1.1868472357989037E-15</v>
      </c>
      <c r="K15" s="18">
        <f>inventory[[#This Row],[CH4]]*A_CH4</f>
        <v>9.4281011604581752E-14</v>
      </c>
      <c r="L15" s="18">
        <f>inventory[[#This Row],[N2O]]*A_N2O</f>
        <v>3.2868095770427431E-13</v>
      </c>
      <c r="M15" s="4">
        <f t="shared" si="0"/>
        <v>1.3887667843217664E-14</v>
      </c>
      <c r="N15" s="4">
        <f t="shared" si="1"/>
        <v>1.4496013227685544E-12</v>
      </c>
      <c r="O15" s="4">
        <f t="shared" si="2"/>
        <v>3.4264483137245505E-12</v>
      </c>
      <c r="P15" s="20">
        <f>SUM(inventory[[#This Row],[CO2_temp_s1]:[CO2_temp_s2]])</f>
        <v>6.0241666951750707E-16</v>
      </c>
      <c r="Q15" s="20">
        <f>inventory[[#This Row],[CH4_temp_s1]]+inventory[[#This Row],[CH4_temp_s2]]</f>
        <v>6.030761629123356E-14</v>
      </c>
      <c r="R15" s="20">
        <f>inventory[[#This Row],[N2O_temp_s1]]+inventory[[#This Row],[N2O_temp_s2]]</f>
        <v>1.5280704300215645E-13</v>
      </c>
      <c r="S15" s="84">
        <f>inventory[[#This Row],[CO2_flux]]+S14</f>
        <v>1</v>
      </c>
      <c r="T15" s="84">
        <f>inventory[[#This Row],[CH4_flux]]+T14</f>
        <v>1</v>
      </c>
      <c r="U15" s="84">
        <f>inventory[[#This Row],[N2O_flux]]+U14</f>
        <v>1</v>
      </c>
      <c r="V15" s="1">
        <f t="shared" si="3"/>
        <v>5.8805504170952177E-16</v>
      </c>
      <c r="W15" s="1">
        <f t="shared" si="4"/>
        <v>1.4361627807985322E-17</v>
      </c>
      <c r="X15" s="1">
        <f t="shared" si="5"/>
        <v>5.8809813790291804E-14</v>
      </c>
      <c r="Y15" s="1">
        <f t="shared" si="6"/>
        <v>1.4978025009417563E-15</v>
      </c>
      <c r="Z15" s="1">
        <f t="shared" si="7"/>
        <v>1.4926150139569938E-13</v>
      </c>
      <c r="AA15" s="1">
        <f t="shared" si="8"/>
        <v>3.545541606457057E-15</v>
      </c>
      <c r="AB15" s="1">
        <f>p_0*inventory[[#This Row],[CO2_flux]]+AB14</f>
        <v>0.21729999999999999</v>
      </c>
      <c r="AC15" s="1">
        <f>p_1*inventory[[#This Row],[CO2_flux]]+AC14*EXP(-1/life1_CO2)</f>
        <v>0.21839188405960078</v>
      </c>
      <c r="AD15" s="1">
        <f>p_2*inventory[[#This Row],[CO2_flux]]+AD14*EXP(-1/life2_CO2)</f>
        <v>0.21478806937673553</v>
      </c>
      <c r="AE15" s="1">
        <f>p_3*inventory[[#This Row],[CO2_flux]]+AE14*EXP(-1/life3_CO2)</f>
        <v>2.7060285074198564E-2</v>
      </c>
    </row>
    <row r="16" spans="1:31">
      <c r="A16">
        <v>11</v>
      </c>
      <c r="B16" s="70">
        <v>0</v>
      </c>
      <c r="C16" s="70">
        <v>0</v>
      </c>
      <c r="D16" s="70">
        <v>0</v>
      </c>
      <c r="E16" s="22">
        <f>SUM(inventory[[#This Row],[CO2_heat]:[N2O_heat]])</f>
        <v>5.3090194924660778E-12</v>
      </c>
      <c r="F16" s="23">
        <f>SUM(inventory[[#This Row],[CO2_temp]:[N2O_temp]])</f>
        <v>2.2039680266868387E-13</v>
      </c>
      <c r="G16" s="16">
        <f>SUM(inventory[[#This Row],[CO2_mass0]:[CO2_mass3]])</f>
        <v>0.66557847675281323</v>
      </c>
      <c r="H16" s="16">
        <f>inventory[[#This Row],[CH4_flux]]+H15*EXP(-1/life_CH4)</f>
        <v>0.4118497114585391</v>
      </c>
      <c r="I16" s="16">
        <f>inventory[[#This Row],[N2O_flux]]+I15*EXP(-1/life_N2O)</f>
        <v>0.91310071628226208</v>
      </c>
      <c r="J16" s="18">
        <f>inventory[[#This Row],[CO2]]*A_CO2</f>
        <v>1.1658938177279027E-15</v>
      </c>
      <c r="K16" s="18">
        <f>inventory[[#This Row],[CH4]]*A_CH4</f>
        <v>8.6976211176345658E-14</v>
      </c>
      <c r="L16" s="18">
        <f>inventory[[#This Row],[N2O]]*A_N2O</f>
        <v>3.2597577997064192E-13</v>
      </c>
      <c r="M16" s="4">
        <f t="shared" si="0"/>
        <v>1.506382489332908E-14</v>
      </c>
      <c r="N16" s="4">
        <f t="shared" si="1"/>
        <v>1.5401808480786819E-12</v>
      </c>
      <c r="O16" s="4">
        <f t="shared" si="2"/>
        <v>3.7537748194940666E-12</v>
      </c>
      <c r="P16" s="20">
        <f>SUM(inventory[[#This Row],[CO2_temp_s1]:[CO2_temp_s2]])</f>
        <v>6.2089292885233526E-16</v>
      </c>
      <c r="Q16" s="20">
        <f>inventory[[#This Row],[CH4_temp_s1]]+inventory[[#This Row],[CH4_temp_s2]]</f>
        <v>6.0207958232623701E-14</v>
      </c>
      <c r="R16" s="20">
        <f>inventory[[#This Row],[N2O_temp_s1]]+inventory[[#This Row],[N2O_temp_s2]]</f>
        <v>1.5956795150720784E-13</v>
      </c>
      <c r="S16" s="84">
        <f>inventory[[#This Row],[CO2_flux]]+S15</f>
        <v>1</v>
      </c>
      <c r="T16" s="84">
        <f>inventory[[#This Row],[CH4_flux]]+T15</f>
        <v>1</v>
      </c>
      <c r="U16" s="84">
        <f>inventory[[#This Row],[N2O_flux]]+U15</f>
        <v>1</v>
      </c>
      <c r="V16" s="1">
        <f t="shared" si="3"/>
        <v>6.0533567256897463E-16</v>
      </c>
      <c r="W16" s="1">
        <f t="shared" si="4"/>
        <v>1.5557256283360642E-17</v>
      </c>
      <c r="X16" s="1">
        <f t="shared" si="5"/>
        <v>5.861903339591539E-14</v>
      </c>
      <c r="Y16" s="1">
        <f t="shared" si="6"/>
        <v>1.5889248367083153E-15</v>
      </c>
      <c r="Z16" s="1">
        <f t="shared" si="7"/>
        <v>1.5568856300986097E-13</v>
      </c>
      <c r="AA16" s="1">
        <f t="shared" si="8"/>
        <v>3.8793884973468695E-15</v>
      </c>
      <c r="AB16" s="1">
        <f>p_0*inventory[[#This Row],[CO2_flux]]+AB15</f>
        <v>0.21729999999999999</v>
      </c>
      <c r="AC16" s="1">
        <f>p_1*inventory[[#This Row],[CO2_flux]]+AC15*EXP(-1/life1_CO2)</f>
        <v>0.21783885350196844</v>
      </c>
      <c r="AD16" s="1">
        <f>p_2*inventory[[#This Row],[CO2_flux]]+AD15*EXP(-1/life2_CO2)</f>
        <v>0.208989612423505</v>
      </c>
      <c r="AE16" s="1">
        <f>p_3*inventory[[#This Row],[CO2_flux]]+AE15*EXP(-1/life3_CO2)</f>
        <v>2.1450010827339779E-2</v>
      </c>
    </row>
    <row r="17" spans="1:31">
      <c r="A17">
        <v>12</v>
      </c>
      <c r="B17" s="70">
        <v>0</v>
      </c>
      <c r="C17" s="70">
        <v>0</v>
      </c>
      <c r="D17" s="70">
        <v>0</v>
      </c>
      <c r="E17" s="22">
        <f>SUM(inventory[[#This Row],[CO2_heat]:[N2O_heat]])</f>
        <v>5.7183698813515184E-12</v>
      </c>
      <c r="F17" s="23">
        <f>SUM(inventory[[#This Row],[CO2_temp]:[N2O_temp]])</f>
        <v>2.2567465119289079E-13</v>
      </c>
      <c r="G17" s="16">
        <f>SUM(inventory[[#This Row],[CO2_mass0]:[CO2_mass3]])</f>
        <v>0.65493780184399575</v>
      </c>
      <c r="H17" s="16">
        <f>inventory[[#This Row],[CH4_flux]]+H16*EXP(-1/life_CH4)</f>
        <v>0.37993999923303895</v>
      </c>
      <c r="I17" s="16">
        <f>inventory[[#This Row],[N2O_flux]]+I16*EXP(-1/life_N2O)</f>
        <v>0.9055855266482068</v>
      </c>
      <c r="J17" s="18">
        <f>inventory[[#This Row],[CO2]]*A_CO2</f>
        <v>1.147254547490127E-15</v>
      </c>
      <c r="K17" s="18">
        <f>inventory[[#This Row],[CH4]]*A_CH4</f>
        <v>8.0237379530033048E-14</v>
      </c>
      <c r="L17" s="18">
        <f>inventory[[#This Row],[N2O]]*A_N2O</f>
        <v>3.2329286694811928E-13</v>
      </c>
      <c r="M17" s="4">
        <f t="shared" si="0"/>
        <v>1.6220225639249518E-14</v>
      </c>
      <c r="N17" s="4">
        <f t="shared" si="1"/>
        <v>1.6237423604929582E-12</v>
      </c>
      <c r="O17" s="4">
        <f t="shared" si="2"/>
        <v>4.0784072952193107E-12</v>
      </c>
      <c r="P17" s="20">
        <f>SUM(inventory[[#This Row],[CO2_temp_s1]:[CO2_temp_s2]])</f>
        <v>6.3600860113933416E-16</v>
      </c>
      <c r="Q17" s="20">
        <f>inventory[[#This Row],[CH4_temp_s1]]+inventory[[#This Row],[CH4_temp_s2]]</f>
        <v>5.9625529037696467E-14</v>
      </c>
      <c r="R17" s="20">
        <f>inventory[[#This Row],[N2O_temp_s1]]+inventory[[#This Row],[N2O_temp_s2]]</f>
        <v>1.6541311355405499E-13</v>
      </c>
      <c r="S17" s="84">
        <f>inventory[[#This Row],[CO2_flux]]+S16</f>
        <v>1</v>
      </c>
      <c r="T17" s="84">
        <f>inventory[[#This Row],[CH4_flux]]+T16</f>
        <v>1</v>
      </c>
      <c r="U17" s="84">
        <f>inventory[[#This Row],[N2O_flux]]+U16</f>
        <v>1</v>
      </c>
      <c r="V17" s="1">
        <f t="shared" si="3"/>
        <v>6.1927930388378431E-16</v>
      </c>
      <c r="W17" s="1">
        <f t="shared" si="4"/>
        <v>1.672929725554981E-17</v>
      </c>
      <c r="X17" s="1">
        <f t="shared" si="5"/>
        <v>5.795304722845106E-14</v>
      </c>
      <c r="Y17" s="1">
        <f t="shared" si="6"/>
        <v>1.672481809245404E-15</v>
      </c>
      <c r="Z17" s="1">
        <f t="shared" si="7"/>
        <v>1.612035112953227E-13</v>
      </c>
      <c r="AA17" s="1">
        <f t="shared" si="8"/>
        <v>4.2096022587322958E-15</v>
      </c>
      <c r="AB17" s="1">
        <f>p_0*inventory[[#This Row],[CO2_flux]]+AB16</f>
        <v>0.21729999999999999</v>
      </c>
      <c r="AC17" s="1">
        <f>p_1*inventory[[#This Row],[CO2_flux]]+AC16*EXP(-1/life1_CO2)</f>
        <v>0.21728722337548761</v>
      </c>
      <c r="AD17" s="1">
        <f>p_2*inventory[[#This Row],[CO2_flux]]+AD16*EXP(-1/life2_CO2)</f>
        <v>0.20334769164631084</v>
      </c>
      <c r="AE17" s="1">
        <f>p_3*inventory[[#This Row],[CO2_flux]]+AE16*EXP(-1/life3_CO2)</f>
        <v>1.7002886822197326E-2</v>
      </c>
    </row>
    <row r="18" spans="1:31">
      <c r="A18">
        <v>13</v>
      </c>
      <c r="B18" s="70">
        <v>0</v>
      </c>
      <c r="C18" s="70">
        <v>0</v>
      </c>
      <c r="D18" s="70">
        <v>0</v>
      </c>
      <c r="E18" s="22">
        <f>SUM(inventory[[#This Row],[CO2_heat]:[N2O_heat]])</f>
        <v>6.1185564837622945E-12</v>
      </c>
      <c r="F18" s="23">
        <f>SUM(inventory[[#This Row],[CO2_temp]:[N2O_temp]])</f>
        <v>2.2974751820386156E-13</v>
      </c>
      <c r="G18" s="16">
        <f>SUM(inventory[[#This Row],[CO2_mass0]:[CO2_mass3]])</f>
        <v>0.64537283420778069</v>
      </c>
      <c r="H18" s="16">
        <f>inventory[[#This Row],[CH4_flux]]+H17*EXP(-1/life_CH4)</f>
        <v>0.35050262025431522</v>
      </c>
      <c r="I18" s="16">
        <f>inventory[[#This Row],[N2O_flux]]+I17*EXP(-1/life_N2O)</f>
        <v>0.89813219007617273</v>
      </c>
      <c r="J18" s="18">
        <f>inventory[[#This Row],[CO2]]*A_CO2</f>
        <v>1.1304995936817693E-15</v>
      </c>
      <c r="K18" s="18">
        <f>inventory[[#This Row],[CH4]]*A_CH4</f>
        <v>7.402066595880272E-14</v>
      </c>
      <c r="L18" s="18">
        <f>inventory[[#This Row],[N2O]]*A_N2O</f>
        <v>3.2063203538909388E-13</v>
      </c>
      <c r="M18" s="4">
        <f t="shared" si="0"/>
        <v>1.735896112469771E-14</v>
      </c>
      <c r="N18" s="4">
        <f t="shared" si="1"/>
        <v>1.7008296087762141E-12</v>
      </c>
      <c r="O18" s="4">
        <f t="shared" si="2"/>
        <v>4.4003679138613827E-12</v>
      </c>
      <c r="P18" s="20">
        <f>SUM(inventory[[#This Row],[CO2_temp_s1]:[CO2_temp_s2]])</f>
        <v>6.4828824425695323E-16</v>
      </c>
      <c r="Q18" s="20">
        <f>inventory[[#This Row],[CH4_temp_s1]]+inventory[[#This Row],[CH4_temp_s2]]</f>
        <v>5.8652728035419914E-14</v>
      </c>
      <c r="R18" s="20">
        <f>inventory[[#This Row],[N2O_temp_s1]]+inventory[[#This Row],[N2O_temp_s2]]</f>
        <v>1.7044650192418467E-13</v>
      </c>
      <c r="S18" s="84">
        <f>inventory[[#This Row],[CO2_flux]]+S17</f>
        <v>1</v>
      </c>
      <c r="T18" s="84">
        <f>inventory[[#This Row],[CH4_flux]]+T17</f>
        <v>1</v>
      </c>
      <c r="U18" s="84">
        <f>inventory[[#This Row],[N2O_flux]]+U17</f>
        <v>1</v>
      </c>
      <c r="V18" s="1">
        <f t="shared" si="3"/>
        <v>6.3040824814871714E-16</v>
      </c>
      <c r="W18" s="1">
        <f t="shared" si="4"/>
        <v>1.7879996108236045E-17</v>
      </c>
      <c r="X18" s="1">
        <f t="shared" si="5"/>
        <v>5.6903667227510797E-14</v>
      </c>
      <c r="Y18" s="1">
        <f t="shared" si="6"/>
        <v>1.7490608079091188E-15</v>
      </c>
      <c r="Z18" s="1">
        <f t="shared" si="7"/>
        <v>1.6591028697184623E-13</v>
      </c>
      <c r="AA18" s="1">
        <f t="shared" si="8"/>
        <v>4.5362149523384436E-15</v>
      </c>
      <c r="AB18" s="1">
        <f>p_0*inventory[[#This Row],[CO2_flux]]+AB17</f>
        <v>0.21729999999999999</v>
      </c>
      <c r="AC18" s="1">
        <f>p_1*inventory[[#This Row],[CO2_flux]]+AC17*EXP(-1/life1_CO2)</f>
        <v>0.2167369901338671</v>
      </c>
      <c r="AD18" s="1">
        <f>p_2*inventory[[#This Row],[CO2_flux]]+AD17*EXP(-1/life2_CO2)</f>
        <v>0.19785808116668127</v>
      </c>
      <c r="AE18" s="1">
        <f>p_3*inventory[[#This Row],[CO2_flux]]+AE17*EXP(-1/life3_CO2)</f>
        <v>1.3477762907232307E-2</v>
      </c>
    </row>
    <row r="19" spans="1:31">
      <c r="A19">
        <v>14</v>
      </c>
      <c r="B19" s="70">
        <v>0</v>
      </c>
      <c r="C19" s="70">
        <v>0</v>
      </c>
      <c r="D19" s="70">
        <v>0</v>
      </c>
      <c r="E19" s="22">
        <f>SUM(inventory[[#This Row],[CO2_heat]:[N2O_heat]])</f>
        <v>6.5101046166064434E-12</v>
      </c>
      <c r="F19" s="23">
        <f>SUM(inventory[[#This Row],[CO2_temp]:[N2O_temp]])</f>
        <v>2.3278720409103797E-13</v>
      </c>
      <c r="G19" s="16">
        <f>SUM(inventory[[#This Row],[CO2_mass0]:[CO2_mass3]])</f>
        <v>0.63668830482031924</v>
      </c>
      <c r="H19" s="16">
        <f>inventory[[#This Row],[CH4_flux]]+H18*EXP(-1/life_CH4)</f>
        <v>0.32334602056412726</v>
      </c>
      <c r="I19" s="16">
        <f>inventory[[#This Row],[N2O_flux]]+I18*EXP(-1/life_N2O)</f>
        <v>0.89074019749034572</v>
      </c>
      <c r="J19" s="18">
        <f>inventory[[#This Row],[CO2]]*A_CO2</f>
        <v>1.1152869035537529E-15</v>
      </c>
      <c r="K19" s="18">
        <f>inventory[[#This Row],[CH4]]*A_CH4</f>
        <v>6.8285617265626562E-14</v>
      </c>
      <c r="L19" s="18">
        <f>inventory[[#This Row],[N2O]]*A_N2O</f>
        <v>3.1799310355415565E-13</v>
      </c>
      <c r="M19" s="4">
        <f t="shared" si="0"/>
        <v>1.8481738145934216E-14</v>
      </c>
      <c r="N19" s="4">
        <f t="shared" si="1"/>
        <v>1.7719442125715984E-12</v>
      </c>
      <c r="O19" s="4">
        <f t="shared" si="2"/>
        <v>4.7196786658889105E-12</v>
      </c>
      <c r="P19" s="20">
        <f>SUM(inventory[[#This Row],[CO2_temp_s1]:[CO2_temp_s2]])</f>
        <v>6.5817023628950917E-16</v>
      </c>
      <c r="Q19" s="20">
        <f>inventory[[#This Row],[CH4_temp_s1]]+inventory[[#This Row],[CH4_temp_s2]]</f>
        <v>5.7368623379954389E-14</v>
      </c>
      <c r="R19" s="20">
        <f>inventory[[#This Row],[N2O_temp_s1]]+inventory[[#This Row],[N2O_temp_s2]]</f>
        <v>1.7476041047479404E-13</v>
      </c>
      <c r="S19" s="84">
        <f>inventory[[#This Row],[CO2_flux]]+S18</f>
        <v>1</v>
      </c>
      <c r="T19" s="84">
        <f>inventory[[#This Row],[CH4_flux]]+T18</f>
        <v>1</v>
      </c>
      <c r="U19" s="84">
        <f>inventory[[#This Row],[N2O_flux]]+U18</f>
        <v>1</v>
      </c>
      <c r="V19" s="1">
        <f t="shared" si="3"/>
        <v>6.3915904557612375E-16</v>
      </c>
      <c r="W19" s="1">
        <f t="shared" si="4"/>
        <v>1.9011190713385404E-17</v>
      </c>
      <c r="X19" s="1">
        <f t="shared" si="5"/>
        <v>5.5549419671256686E-14</v>
      </c>
      <c r="Y19" s="1">
        <f t="shared" si="6"/>
        <v>1.8192037086977005E-15</v>
      </c>
      <c r="Z19" s="1">
        <f t="shared" si="7"/>
        <v>1.6990115210405195E-13</v>
      </c>
      <c r="AA19" s="1">
        <f t="shared" si="8"/>
        <v>4.859258370742103E-15</v>
      </c>
      <c r="AB19" s="1">
        <f>p_0*inventory[[#This Row],[CO2_flux]]+AB18</f>
        <v>0.21729999999999999</v>
      </c>
      <c r="AC19" s="1">
        <f>p_1*inventory[[#This Row],[CO2_flux]]+AC18*EXP(-1/life1_CO2)</f>
        <v>0.21618815023979587</v>
      </c>
      <c r="AD19" s="1">
        <f>p_2*inventory[[#This Row],[CO2_flux]]+AD18*EXP(-1/life2_CO2)</f>
        <v>0.19251666918871199</v>
      </c>
      <c r="AE19" s="1">
        <f>p_3*inventory[[#This Row],[CO2_flux]]+AE18*EXP(-1/life3_CO2)</f>
        <v>1.0683485391811364E-2</v>
      </c>
    </row>
    <row r="20" spans="1:31">
      <c r="A20">
        <v>15</v>
      </c>
      <c r="B20" s="70">
        <v>0</v>
      </c>
      <c r="C20" s="70">
        <v>0</v>
      </c>
      <c r="D20" s="70">
        <v>0</v>
      </c>
      <c r="E20" s="22">
        <f>SUM(inventory[[#This Row],[CO2_heat]:[N2O_heat]])</f>
        <v>6.8935002449015206E-12</v>
      </c>
      <c r="F20" s="23">
        <f>SUM(inventory[[#This Row],[CO2_temp]:[N2O_temp]])</f>
        <v>2.349434646823521E-13</v>
      </c>
      <c r="G20" s="16">
        <f>SUM(inventory[[#This Row],[CO2_mass0]:[CO2_mass3]])</f>
        <v>0.628728686612953</v>
      </c>
      <c r="H20" s="16">
        <f>inventory[[#This Row],[CH4_flux]]+H19*EXP(-1/life_CH4)</f>
        <v>0.29829348761728641</v>
      </c>
      <c r="I20" s="16">
        <f>inventory[[#This Row],[N2O_flux]]+I19*EXP(-1/life_N2O)</f>
        <v>0.88340904400481224</v>
      </c>
      <c r="J20" s="18">
        <f>inventory[[#This Row],[CO2]]*A_CO2</f>
        <v>1.1013440403399096E-15</v>
      </c>
      <c r="K20" s="18">
        <f>inventory[[#This Row],[CH4]]*A_CH4</f>
        <v>6.2994914527557171E-14</v>
      </c>
      <c r="L20" s="18">
        <f>inventory[[#This Row],[N2O]]*A_N2O</f>
        <v>3.1537589119968354E-13</v>
      </c>
      <c r="M20" s="4">
        <f t="shared" si="0"/>
        <v>1.9589957597825656E-14</v>
      </c>
      <c r="N20" s="4">
        <f t="shared" si="1"/>
        <v>1.8375489265236592E-12</v>
      </c>
      <c r="O20" s="4">
        <f t="shared" si="2"/>
        <v>5.036361360780036E-12</v>
      </c>
      <c r="P20" s="20">
        <f>SUM(inventory[[#This Row],[CO2_temp_s1]:[CO2_temp_s2]])</f>
        <v>6.6602202082528355E-16</v>
      </c>
      <c r="Q20" s="20">
        <f>inventory[[#This Row],[CH4_temp_s1]]+inventory[[#This Row],[CH4_temp_s2]]</f>
        <v>5.5840677666419838E-14</v>
      </c>
      <c r="R20" s="20">
        <f>inventory[[#This Row],[N2O_temp_s1]]+inventory[[#This Row],[N2O_temp_s2]]</f>
        <v>1.7843676499510696E-13</v>
      </c>
      <c r="S20" s="84">
        <f>inventory[[#This Row],[CO2_flux]]+S19</f>
        <v>1</v>
      </c>
      <c r="T20" s="84">
        <f>inventory[[#This Row],[CH4_flux]]+T19</f>
        <v>1</v>
      </c>
      <c r="U20" s="84">
        <f>inventory[[#This Row],[N2O_flux]]+U19</f>
        <v>1</v>
      </c>
      <c r="V20" s="1">
        <f t="shared" si="3"/>
        <v>6.4589762642727532E-16</v>
      </c>
      <c r="W20" s="1">
        <f t="shared" si="4"/>
        <v>2.0124394398008239E-17</v>
      </c>
      <c r="X20" s="1">
        <f t="shared" si="5"/>
        <v>5.3957267265830585E-14</v>
      </c>
      <c r="Y20" s="1">
        <f t="shared" si="6"/>
        <v>1.8834104005892506E-15</v>
      </c>
      <c r="Z20" s="1">
        <f t="shared" si="7"/>
        <v>1.7325800095550717E-13</v>
      </c>
      <c r="AA20" s="1">
        <f t="shared" si="8"/>
        <v>5.1787640395997989E-15</v>
      </c>
      <c r="AB20" s="1">
        <f>p_0*inventory[[#This Row],[CO2_flux]]+AB19</f>
        <v>0.21729999999999999</v>
      </c>
      <c r="AC20" s="1">
        <f>p_1*inventory[[#This Row],[CO2_flux]]+AC19*EXP(-1/life1_CO2)</f>
        <v>0.21564070016492043</v>
      </c>
      <c r="AD20" s="1">
        <f>p_2*inventory[[#This Row],[CO2_flux]]+AD19*EXP(-1/life2_CO2)</f>
        <v>0.18731945491927279</v>
      </c>
      <c r="AE20" s="1">
        <f>p_3*inventory[[#This Row],[CO2_flux]]+AE19*EXP(-1/life3_CO2)</f>
        <v>8.4685315287598498E-3</v>
      </c>
    </row>
    <row r="21" spans="1:31">
      <c r="A21">
        <v>16</v>
      </c>
      <c r="B21" s="70">
        <v>0</v>
      </c>
      <c r="C21" s="70">
        <v>0</v>
      </c>
      <c r="D21" s="70">
        <v>0</v>
      </c>
      <c r="E21" s="22">
        <f>SUM(inventory[[#This Row],[CO2_heat]:[N2O_heat]])</f>
        <v>7.2691930566247673E-12</v>
      </c>
      <c r="F21" s="23">
        <f>SUM(inventory[[#This Row],[CO2_temp]:[N2O_temp]])</f>
        <v>2.3634670152648115E-13</v>
      </c>
      <c r="G21" s="16">
        <f>SUM(inventory[[#This Row],[CO2_mass0]:[CO2_mass3]])</f>
        <v>0.62136997498924529</v>
      </c>
      <c r="H21" s="16">
        <f>inventory[[#This Row],[CH4_flux]]+H20*EXP(-1/life_CH4)</f>
        <v>0.27518200038351032</v>
      </c>
      <c r="I21" s="16">
        <f>inventory[[#This Row],[N2O_flux]]+I20*EXP(-1/life_N2O)</f>
        <v>0.87613822888907489</v>
      </c>
      <c r="J21" s="18">
        <f>inventory[[#This Row],[CO2]]*A_CO2</f>
        <v>1.0884537851886607E-15</v>
      </c>
      <c r="K21" s="18">
        <f>inventory[[#This Row],[CH4]]*A_CH4</f>
        <v>5.8114130255242123E-14</v>
      </c>
      <c r="L21" s="18">
        <f>inventory[[#This Row],[N2O]]*A_N2O</f>
        <v>3.1278021956553473E-13</v>
      </c>
      <c r="M21" s="4">
        <f t="shared" si="0"/>
        <v>2.0684776612360524E-14</v>
      </c>
      <c r="N21" s="4">
        <f t="shared" si="1"/>
        <v>1.8980706515003657E-12</v>
      </c>
      <c r="O21" s="4">
        <f t="shared" si="2"/>
        <v>5.3504376285120411E-12</v>
      </c>
      <c r="P21" s="20">
        <f>SUM(inventory[[#This Row],[CO2_temp_s1]:[CO2_temp_s2]])</f>
        <v>6.7215248818103302E-16</v>
      </c>
      <c r="Q21" s="20">
        <f>inventory[[#This Row],[CH4_temp_s1]]+inventory[[#This Row],[CH4_temp_s2]]</f>
        <v>5.4126262099524115E-14</v>
      </c>
      <c r="R21" s="20">
        <f>inventory[[#This Row],[N2O_temp_s1]]+inventory[[#This Row],[N2O_temp_s2]]</f>
        <v>1.8154828693877599E-13</v>
      </c>
      <c r="S21" s="84">
        <f>inventory[[#This Row],[CO2_flux]]+S20</f>
        <v>1</v>
      </c>
      <c r="T21" s="84">
        <f>inventory[[#This Row],[CH4_flux]]+T20</f>
        <v>1</v>
      </c>
      <c r="U21" s="84">
        <f>inventory[[#This Row],[N2O_flux]]+U20</f>
        <v>1</v>
      </c>
      <c r="V21" s="1">
        <f t="shared" si="3"/>
        <v>6.5093162643029092E-16</v>
      </c>
      <c r="W21" s="1">
        <f t="shared" si="4"/>
        <v>2.1220861750742148E-17</v>
      </c>
      <c r="X21" s="1">
        <f t="shared" si="5"/>
        <v>5.2184120060861876E-14</v>
      </c>
      <c r="Y21" s="1">
        <f t="shared" si="6"/>
        <v>1.9421420386622379E-15</v>
      </c>
      <c r="Z21" s="1">
        <f t="shared" si="7"/>
        <v>1.7605352371891852E-13</v>
      </c>
      <c r="AA21" s="1">
        <f t="shared" si="8"/>
        <v>5.4947632198574619E-15</v>
      </c>
      <c r="AB21" s="1">
        <f>p_0*inventory[[#This Row],[CO2_flux]]+AB20</f>
        <v>0.21729999999999999</v>
      </c>
      <c r="AC21" s="1">
        <f>p_1*inventory[[#This Row],[CO2_flux]]+AC20*EXP(-1/life1_CO2)</f>
        <v>0.21509463638982204</v>
      </c>
      <c r="AD21" s="1">
        <f>p_2*inventory[[#This Row],[CO2_flux]]+AD20*EXP(-1/life2_CO2)</f>
        <v>0.18226254557135696</v>
      </c>
      <c r="AE21" s="1">
        <f>p_3*inventory[[#This Row],[CO2_flux]]+AE20*EXP(-1/life3_CO2)</f>
        <v>6.7127930280663139E-3</v>
      </c>
    </row>
    <row r="22" spans="1:31">
      <c r="A22">
        <v>17</v>
      </c>
      <c r="B22" s="70">
        <v>0</v>
      </c>
      <c r="C22" s="70">
        <v>0</v>
      </c>
      <c r="D22" s="70">
        <v>0</v>
      </c>
      <c r="E22" s="22">
        <f>SUM(inventory[[#This Row],[CO2_heat]:[N2O_heat]])</f>
        <v>7.6375992913961981E-12</v>
      </c>
      <c r="F22" s="23">
        <f>SUM(inventory[[#This Row],[CO2_temp]:[N2O_temp]])</f>
        <v>2.3711033292152722E-13</v>
      </c>
      <c r="G22" s="16">
        <f>SUM(inventory[[#This Row],[CO2_mass0]:[CO2_mass3]])</f>
        <v>0.61451317190612653</v>
      </c>
      <c r="H22" s="16">
        <f>inventory[[#This Row],[CH4_flux]]+H21*EXP(-1/life_CH4)</f>
        <v>0.25386116854225926</v>
      </c>
      <c r="I22" s="16">
        <f>inventory[[#This Row],[N2O_flux]]+I21*EXP(-1/life_N2O)</f>
        <v>0.86892725553385153</v>
      </c>
      <c r="J22" s="18">
        <f>inventory[[#This Row],[CO2]]*A_CO2</f>
        <v>1.0764427232279617E-15</v>
      </c>
      <c r="K22" s="18">
        <f>inventory[[#This Row],[CH4]]*A_CH4</f>
        <v>5.3611504367481392E-14</v>
      </c>
      <c r="L22" s="18">
        <f>inventory[[#This Row],[N2O]]*A_N2O</f>
        <v>3.1020591136283498E-13</v>
      </c>
      <c r="M22" s="4">
        <f t="shared" si="0"/>
        <v>2.1767157848887255E-14</v>
      </c>
      <c r="N22" s="4">
        <f t="shared" si="1"/>
        <v>1.9539032125085988E-12</v>
      </c>
      <c r="O22" s="4">
        <f t="shared" si="2"/>
        <v>5.6619289210387121E-12</v>
      </c>
      <c r="P22" s="20">
        <f>SUM(inventory[[#This Row],[CO2_temp_s1]:[CO2_temp_s2]])</f>
        <v>6.768220529873025E-16</v>
      </c>
      <c r="Q22" s="20">
        <f>inventory[[#This Row],[CH4_temp_s1]]+inventory[[#This Row],[CH4_temp_s2]]</f>
        <v>5.2273984323788719E-14</v>
      </c>
      <c r="R22" s="20">
        <f>inventory[[#This Row],[N2O_temp_s1]]+inventory[[#This Row],[N2O_temp_s2]]</f>
        <v>1.8415952654475118E-13</v>
      </c>
      <c r="S22" s="84">
        <f>inventory[[#This Row],[CO2_flux]]+S21</f>
        <v>1</v>
      </c>
      <c r="T22" s="84">
        <f>inventory[[#This Row],[CH4_flux]]+T21</f>
        <v>1</v>
      </c>
      <c r="U22" s="84">
        <f>inventory[[#This Row],[N2O_flux]]+U21</f>
        <v>1</v>
      </c>
      <c r="V22" s="1">
        <f t="shared" si="3"/>
        <v>6.5452041216241551E-16</v>
      </c>
      <c r="W22" s="1">
        <f t="shared" si="4"/>
        <v>2.2301640824886954E-17</v>
      </c>
      <c r="X22" s="1">
        <f t="shared" si="5"/>
        <v>5.0278160278621322E-14</v>
      </c>
      <c r="Y22" s="1">
        <f t="shared" si="6"/>
        <v>1.9958240451673973E-15</v>
      </c>
      <c r="Z22" s="1">
        <f t="shared" si="7"/>
        <v>1.7835223963480929E-13</v>
      </c>
      <c r="AA22" s="1">
        <f t="shared" si="8"/>
        <v>5.8072869099418944E-15</v>
      </c>
      <c r="AB22" s="1">
        <f>p_0*inventory[[#This Row],[CO2_flux]]+AB21</f>
        <v>0.21729999999999999</v>
      </c>
      <c r="AC22" s="1">
        <f>p_1*inventory[[#This Row],[CO2_flux]]+AC21*EXP(-1/life1_CO2)</f>
        <v>0.21454995540399419</v>
      </c>
      <c r="AD22" s="1">
        <f>p_2*inventory[[#This Row],[CO2_flux]]+AD21*EXP(-1/life2_CO2)</f>
        <v>0.17734215344832874</v>
      </c>
      <c r="AE22" s="1">
        <f>p_3*inventory[[#This Row],[CO2_flux]]+AE21*EXP(-1/life3_CO2)</f>
        <v>5.3210630538036889E-3</v>
      </c>
    </row>
    <row r="23" spans="1:31">
      <c r="A23">
        <v>18</v>
      </c>
      <c r="B23" s="70">
        <v>0</v>
      </c>
      <c r="C23" s="70">
        <v>0</v>
      </c>
      <c r="D23" s="70">
        <v>0</v>
      </c>
      <c r="E23" s="22">
        <f>SUM(inventory[[#This Row],[CO2_heat]:[N2O_heat]])</f>
        <v>7.9991043437339241E-12</v>
      </c>
      <c r="F23" s="23">
        <f>SUM(inventory[[#This Row],[CO2_temp]:[N2O_temp]])</f>
        <v>2.373328829812086E-13</v>
      </c>
      <c r="G23" s="16">
        <f>SUM(inventory[[#This Row],[CO2_mass0]:[CO2_mass3]])</f>
        <v>0.60807912034227363</v>
      </c>
      <c r="H23" s="16">
        <f>inventory[[#This Row],[CH4_flux]]+H22*EXP(-1/life_CH4)</f>
        <v>0.23419225386771741</v>
      </c>
      <c r="I23" s="16">
        <f>inventory[[#This Row],[N2O_flux]]+I22*EXP(-1/life_N2O)</f>
        <v>0.86177563141715607</v>
      </c>
      <c r="J23" s="18">
        <f>inventory[[#This Row],[CO2]]*A_CO2</f>
        <v>1.0651721951035606E-15</v>
      </c>
      <c r="K23" s="18">
        <f>inventory[[#This Row],[CH4]]*A_CH4</f>
        <v>4.9457737523056402E-14</v>
      </c>
      <c r="L23" s="18">
        <f>inventory[[#This Row],[N2O]]*A_N2O</f>
        <v>3.0765279076186941E-13</v>
      </c>
      <c r="M23" s="4">
        <f t="shared" si="0"/>
        <v>2.2837908598910304E-14</v>
      </c>
      <c r="N23" s="4">
        <f t="shared" si="1"/>
        <v>2.0054099213794684E-12</v>
      </c>
      <c r="O23" s="4">
        <f t="shared" si="2"/>
        <v>5.9708565137555457E-12</v>
      </c>
      <c r="P23" s="20">
        <f>SUM(inventory[[#This Row],[CO2_temp_s1]:[CO2_temp_s2]])</f>
        <v>6.8025087612270832E-16</v>
      </c>
      <c r="Q23" s="20">
        <f>inventory[[#This Row],[CH4_temp_s1]]+inventory[[#This Row],[CH4_temp_s2]]</f>
        <v>5.0324852099348105E-14</v>
      </c>
      <c r="R23" s="20">
        <f>inventory[[#This Row],[N2O_temp_s1]]+inventory[[#This Row],[N2O_temp_s2]]</f>
        <v>1.8632778000573778E-13</v>
      </c>
      <c r="S23" s="84">
        <f>inventory[[#This Row],[CO2_flux]]+S22</f>
        <v>1</v>
      </c>
      <c r="T23" s="84">
        <f>inventory[[#This Row],[CH4_flux]]+T22</f>
        <v>1</v>
      </c>
      <c r="U23" s="84">
        <f>inventory[[#This Row],[N2O_flux]]+U22</f>
        <v>1</v>
      </c>
      <c r="V23" s="1">
        <f t="shared" si="3"/>
        <v>6.5688326156553484E-16</v>
      </c>
      <c r="W23" s="1">
        <f t="shared" si="4"/>
        <v>2.3367614557173457E-17</v>
      </c>
      <c r="X23" s="1">
        <f t="shared" si="5"/>
        <v>4.8280003221268608E-14</v>
      </c>
      <c r="Y23" s="1">
        <f t="shared" si="6"/>
        <v>2.0448488780794983E-15</v>
      </c>
      <c r="Z23" s="1">
        <f t="shared" si="7"/>
        <v>1.8021141415780362E-13</v>
      </c>
      <c r="AA23" s="1">
        <f t="shared" si="8"/>
        <v>6.1163658479341598E-15</v>
      </c>
      <c r="AB23" s="1">
        <f>p_0*inventory[[#This Row],[CO2_flux]]+AB22</f>
        <v>0.21729999999999999</v>
      </c>
      <c r="AC23" s="1">
        <f>p_1*inventory[[#This Row],[CO2_flux]]+AC22*EXP(-1/life1_CO2)</f>
        <v>0.21400665370581989</v>
      </c>
      <c r="AD23" s="1">
        <f>p_2*inventory[[#This Row],[CO2_flux]]+AD22*EXP(-1/life2_CO2)</f>
        <v>0.17255459310688495</v>
      </c>
      <c r="AE23" s="1">
        <f>p_3*inventory[[#This Row],[CO2_flux]]+AE22*EXP(-1/life3_CO2)</f>
        <v>4.2178735295687626E-3</v>
      </c>
    </row>
    <row r="24" spans="1:31">
      <c r="A24">
        <v>19</v>
      </c>
      <c r="B24" s="70">
        <v>0</v>
      </c>
      <c r="C24" s="70">
        <v>0</v>
      </c>
      <c r="D24" s="70">
        <v>0</v>
      </c>
      <c r="E24" s="22">
        <f>SUM(inventory[[#This Row],[CO2_heat]:[N2O_heat]])</f>
        <v>8.3540651596684131E-12</v>
      </c>
      <c r="F24" s="23">
        <f>SUM(inventory[[#This Row],[CO2_temp]:[N2O_temp]])</f>
        <v>2.3709982170660086E-13</v>
      </c>
      <c r="G24" s="16">
        <f>SUM(inventory[[#This Row],[CO2_mass0]:[CO2_mass3]])</f>
        <v>0.60200440919884946</v>
      </c>
      <c r="H24" s="16">
        <f>inventory[[#This Row],[CH4_flux]]+H23*EXP(-1/life_CH4)</f>
        <v>0.21604726743590721</v>
      </c>
      <c r="I24" s="16">
        <f>inventory[[#This Row],[N2O_flux]]+I23*EXP(-1/life_N2O)</f>
        <v>0.8546828680706583</v>
      </c>
      <c r="J24" s="18">
        <f>inventory[[#This Row],[CO2]]*A_CO2</f>
        <v>1.0545311235936243E-15</v>
      </c>
      <c r="K24" s="18">
        <f>inventory[[#This Row],[CH4]]*A_CH4</f>
        <v>4.562580046500671E-14</v>
      </c>
      <c r="L24" s="18">
        <f>inventory[[#This Row],[N2O]]*A_N2O</f>
        <v>3.0512068338007313E-13</v>
      </c>
      <c r="M24" s="4">
        <f t="shared" si="0"/>
        <v>2.3897711816232671E-14</v>
      </c>
      <c r="N24" s="4">
        <f t="shared" si="1"/>
        <v>2.0529259408992845E-12</v>
      </c>
      <c r="O24" s="4">
        <f t="shared" si="2"/>
        <v>6.2772415069528962E-12</v>
      </c>
      <c r="P24" s="20">
        <f>SUM(inventory[[#This Row],[CO2_temp_s1]:[CO2_temp_s2]])</f>
        <v>6.8262558943159625E-16</v>
      </c>
      <c r="Q24" s="20">
        <f>inventory[[#This Row],[CH4_temp_s1]]+inventory[[#This Row],[CH4_temp_s2]]</f>
        <v>4.8313292419063737E-14</v>
      </c>
      <c r="R24" s="20">
        <f>inventory[[#This Row],[N2O_temp_s1]]+inventory[[#This Row],[N2O_temp_s2]]</f>
        <v>1.8810390369810551E-13</v>
      </c>
      <c r="S24" s="84">
        <f>inventory[[#This Row],[CO2_flux]]+S23</f>
        <v>1</v>
      </c>
      <c r="T24" s="84">
        <f>inventory[[#This Row],[CH4_flux]]+T23</f>
        <v>1</v>
      </c>
      <c r="U24" s="84">
        <f>inventory[[#This Row],[N2O_flux]]+U23</f>
        <v>1</v>
      </c>
      <c r="V24" s="1">
        <f t="shared" si="3"/>
        <v>6.5820605579452712E-16</v>
      </c>
      <c r="W24" s="1">
        <f t="shared" si="4"/>
        <v>2.4419533637069164E-17</v>
      </c>
      <c r="X24" s="1">
        <f t="shared" si="5"/>
        <v>4.6223713833919319E-14</v>
      </c>
      <c r="Y24" s="1">
        <f t="shared" si="6"/>
        <v>2.0895785851444189E-15</v>
      </c>
      <c r="Z24" s="1">
        <f t="shared" si="7"/>
        <v>1.8168187318438045E-13</v>
      </c>
      <c r="AA24" s="1">
        <f t="shared" si="8"/>
        <v>6.4220305137250563E-15</v>
      </c>
      <c r="AB24" s="1">
        <f>p_0*inventory[[#This Row],[CO2_flux]]+AB23</f>
        <v>0.21729999999999999</v>
      </c>
      <c r="AC24" s="1">
        <f>p_1*inventory[[#This Row],[CO2_flux]]+AC23*EXP(-1/life1_CO2)</f>
        <v>0.21346472780254933</v>
      </c>
      <c r="AD24" s="1">
        <f>p_2*inventory[[#This Row],[CO2_flux]]+AD23*EXP(-1/life2_CO2)</f>
        <v>0.16789627859660586</v>
      </c>
      <c r="AE24" s="1">
        <f>p_3*inventory[[#This Row],[CO2_flux]]+AE23*EXP(-1/life3_CO2)</f>
        <v>3.3434027996942423E-3</v>
      </c>
    </row>
    <row r="25" spans="1:31">
      <c r="A25">
        <v>20</v>
      </c>
      <c r="B25" s="70">
        <v>0</v>
      </c>
      <c r="C25" s="70">
        <v>0</v>
      </c>
      <c r="D25" s="70">
        <v>0</v>
      </c>
      <c r="E25" s="22">
        <f>SUM(inventory[[#This Row],[CO2_heat]:[N2O_heat]])</f>
        <v>8.7028124437727739E-12</v>
      </c>
      <c r="F25" s="23">
        <f>SUM(inventory[[#This Row],[CO2_temp]:[N2O_temp]])</f>
        <v>2.3648518520938248E-13</v>
      </c>
      <c r="G25" s="16">
        <f>SUM(inventory[[#This Row],[CO2_mass0]:[CO2_mass3]])</f>
        <v>0.59623812671900212</v>
      </c>
      <c r="H25" s="16">
        <f>inventory[[#This Row],[CH4_flux]]+H24*EXP(-1/life_CH4)</f>
        <v>0.19930813677931214</v>
      </c>
      <c r="I25" s="16">
        <f>inventory[[#This Row],[N2O_flux]]+I24*EXP(-1/life_N2O)</f>
        <v>0.84764848104632073</v>
      </c>
      <c r="J25" s="18">
        <f>inventory[[#This Row],[CO2]]*A_CO2</f>
        <v>1.0444303265736758E-15</v>
      </c>
      <c r="K25" s="18">
        <f>inventory[[#This Row],[CH4]]*A_CH4</f>
        <v>4.2090758136725217E-14</v>
      </c>
      <c r="L25" s="18">
        <f>inventory[[#This Row],[N2O]]*A_N2O</f>
        <v>3.0260941627012058E-13</v>
      </c>
      <c r="M25" s="4">
        <f t="shared" si="0"/>
        <v>2.4947150745638587E-14</v>
      </c>
      <c r="N25" s="4">
        <f t="shared" si="1"/>
        <v>2.0967604657699749E-12</v>
      </c>
      <c r="O25" s="4">
        <f t="shared" si="2"/>
        <v>6.5811048272571605E-12</v>
      </c>
      <c r="P25" s="20">
        <f>SUM(inventory[[#This Row],[CO2_temp_s1]:[CO2_temp_s2]])</f>
        <v>6.8410481029917524E-16</v>
      </c>
      <c r="Q25" s="20">
        <f>inventory[[#This Row],[CH4_temp_s1]]+inventory[[#This Row],[CH4_temp_s2]]</f>
        <v>4.6268043372574222E-14</v>
      </c>
      <c r="R25" s="20">
        <f>inventory[[#This Row],[N2O_temp_s1]]+inventory[[#This Row],[N2O_temp_s2]]</f>
        <v>1.8953303702650909E-13</v>
      </c>
      <c r="S25" s="84">
        <f>inventory[[#This Row],[CO2_flux]]+S24</f>
        <v>1</v>
      </c>
      <c r="T25" s="84">
        <f>inventory[[#This Row],[CH4_flux]]+T24</f>
        <v>1</v>
      </c>
      <c r="U25" s="84">
        <f>inventory[[#This Row],[N2O_flux]]+U24</f>
        <v>1</v>
      </c>
      <c r="V25" s="1">
        <f t="shared" si="3"/>
        <v>6.5864676770105358E-16</v>
      </c>
      <c r="W25" s="1">
        <f t="shared" si="4"/>
        <v>2.5458042598121671E-17</v>
      </c>
      <c r="X25" s="1">
        <f t="shared" si="5"/>
        <v>4.4137696212533088E-14</v>
      </c>
      <c r="Y25" s="1">
        <f t="shared" si="6"/>
        <v>2.1303471600411341E-15</v>
      </c>
      <c r="Z25" s="1">
        <f t="shared" si="7"/>
        <v>1.8280872589535627E-13</v>
      </c>
      <c r="AA25" s="1">
        <f t="shared" si="8"/>
        <v>6.7243111311528196E-15</v>
      </c>
      <c r="AB25" s="1">
        <f>p_0*inventory[[#This Row],[CO2_flux]]+AB24</f>
        <v>0.21729999999999999</v>
      </c>
      <c r="AC25" s="1">
        <f>p_1*inventory[[#This Row],[CO2_flux]]+AC24*EXP(-1/life1_CO2)</f>
        <v>0.21292417421027726</v>
      </c>
      <c r="AD25" s="1">
        <f>p_2*inventory[[#This Row],[CO2_flux]]+AD24*EXP(-1/life2_CO2)</f>
        <v>0.16336372077402753</v>
      </c>
      <c r="AE25" s="1">
        <f>p_3*inventory[[#This Row],[CO2_flux]]+AE24*EXP(-1/life3_CO2)</f>
        <v>2.6502317346974074E-3</v>
      </c>
    </row>
    <row r="26" spans="1:31">
      <c r="A26">
        <v>21</v>
      </c>
      <c r="B26" s="70">
        <v>0</v>
      </c>
      <c r="C26" s="70">
        <v>0</v>
      </c>
      <c r="D26" s="70">
        <v>0</v>
      </c>
      <c r="E26" s="22">
        <f>SUM(inventory[[#This Row],[CO2_heat]:[N2O_heat]])</f>
        <v>9.0456526921273682E-12</v>
      </c>
      <c r="F26" s="23">
        <f>SUM(inventory[[#This Row],[CO2_temp]:[N2O_temp]])</f>
        <v>2.3555300185291507E-13</v>
      </c>
      <c r="G26" s="16">
        <f>SUM(inventory[[#This Row],[CO2_mass0]:[CO2_mass3]])</f>
        <v>0.59073928652038865</v>
      </c>
      <c r="H26" s="16">
        <f>inventory[[#This Row],[CH4_flux]]+H25*EXP(-1/life_CH4)</f>
        <v>0.18386593756954356</v>
      </c>
      <c r="I26" s="16">
        <f>inventory[[#This Row],[N2O_flux]]+I25*EXP(-1/life_N2O)</f>
        <v>0.84067198988330993</v>
      </c>
      <c r="J26" s="18">
        <f>inventory[[#This Row],[CO2]]*A_CO2</f>
        <v>1.0347980081977646E-15</v>
      </c>
      <c r="K26" s="18">
        <f>inventory[[#This Row],[CH4]]*A_CH4</f>
        <v>3.8829607425366174E-14</v>
      </c>
      <c r="L26" s="18">
        <f>inventory[[#This Row],[N2O]]*A_N2O</f>
        <v>3.0011881790811276E-13</v>
      </c>
      <c r="M26" s="4">
        <f t="shared" si="0"/>
        <v>2.598672847643901E-14</v>
      </c>
      <c r="N26" s="4">
        <f t="shared" si="1"/>
        <v>2.1371987345908271E-12</v>
      </c>
      <c r="O26" s="4">
        <f t="shared" si="2"/>
        <v>6.8824672290601028E-12</v>
      </c>
      <c r="P26" s="20">
        <f>SUM(inventory[[#This Row],[CO2_temp_s1]:[CO2_temp_s2]])</f>
        <v>6.8482367626133532E-16</v>
      </c>
      <c r="Q26" s="20">
        <f>inventory[[#This Row],[CH4_temp_s1]]+inventory[[#This Row],[CH4_temp_s2]]</f>
        <v>4.4212934036849085E-14</v>
      </c>
      <c r="R26" s="20">
        <f>inventory[[#This Row],[N2O_temp_s1]]+inventory[[#This Row],[N2O_temp_s2]]</f>
        <v>1.9065524413980465E-13</v>
      </c>
      <c r="S26" s="84">
        <f>inventory[[#This Row],[CO2_flux]]+S25</f>
        <v>1</v>
      </c>
      <c r="T26" s="84">
        <f>inventory[[#This Row],[CH4_flux]]+T25</f>
        <v>1</v>
      </c>
      <c r="U26" s="84">
        <f>inventory[[#This Row],[N2O_flux]]+U25</f>
        <v>1</v>
      </c>
      <c r="V26" s="1">
        <f t="shared" si="3"/>
        <v>6.5833997572574382E-16</v>
      </c>
      <c r="W26" s="1">
        <f t="shared" si="4"/>
        <v>2.6483700535591476E-17</v>
      </c>
      <c r="X26" s="1">
        <f t="shared" si="5"/>
        <v>4.2045471320858523E-14</v>
      </c>
      <c r="Y26" s="1">
        <f t="shared" si="6"/>
        <v>2.1674627159905642E-15</v>
      </c>
      <c r="Z26" s="1">
        <f t="shared" si="7"/>
        <v>1.8363200646968145E-13</v>
      </c>
      <c r="AA26" s="1">
        <f t="shared" si="8"/>
        <v>7.0232376701231993E-15</v>
      </c>
      <c r="AB26" s="1">
        <f>p_0*inventory[[#This Row],[CO2_flux]]+AB25</f>
        <v>0.21729999999999999</v>
      </c>
      <c r="AC26" s="1">
        <f>p_1*inventory[[#This Row],[CO2_flux]]+AC25*EXP(-1/life1_CO2)</f>
        <v>0.21238498945392076</v>
      </c>
      <c r="AD26" s="1">
        <f>p_2*inventory[[#This Row],[CO2_flux]]+AD25*EXP(-1/life2_CO2)</f>
        <v>0.15895352468922408</v>
      </c>
      <c r="AE26" s="1">
        <f>p_3*inventory[[#This Row],[CO2_flux]]+AE25*EXP(-1/life3_CO2)</f>
        <v>2.1007723772437938E-3</v>
      </c>
    </row>
    <row r="27" spans="1:31">
      <c r="A27">
        <v>22</v>
      </c>
      <c r="B27" s="70">
        <v>0</v>
      </c>
      <c r="C27" s="70">
        <v>0</v>
      </c>
      <c r="D27" s="70">
        <v>0</v>
      </c>
      <c r="E27" s="22">
        <f>SUM(inventory[[#This Row],[CO2_heat]:[N2O_heat]])</f>
        <v>9.3828700653625179E-12</v>
      </c>
      <c r="F27" s="23">
        <f>SUM(inventory[[#This Row],[CO2_temp]:[N2O_temp]])</f>
        <v>2.3435854708877882E-13</v>
      </c>
      <c r="G27" s="16">
        <f>SUM(inventory[[#This Row],[CO2_mass0]:[CO2_mass3]])</f>
        <v>0.58547478680428644</v>
      </c>
      <c r="H27" s="16">
        <f>inventory[[#This Row],[CH4_flux]]+H26*EXP(-1/life_CH4)</f>
        <v>0.16962018482848196</v>
      </c>
      <c r="I27" s="16">
        <f>inventory[[#This Row],[N2O_flux]]+I26*EXP(-1/life_N2O)</f>
        <v>0.83375291807518015</v>
      </c>
      <c r="J27" s="18">
        <f>inventory[[#This Row],[CO2]]*A_CO2</f>
        <v>1.0255761840450684E-15</v>
      </c>
      <c r="K27" s="18">
        <f>inventory[[#This Row],[CH4]]*A_CH4</f>
        <v>3.5821127476734934E-14</v>
      </c>
      <c r="L27" s="18">
        <f>inventory[[#This Row],[N2O]]*A_N2O</f>
        <v>2.9764871818186224E-13</v>
      </c>
      <c r="M27" s="4">
        <f t="shared" si="0"/>
        <v>2.701688347224594E-14</v>
      </c>
      <c r="N27" s="4">
        <f t="shared" si="1"/>
        <v>2.1745038859538543E-12</v>
      </c>
      <c r="O27" s="4">
        <f t="shared" si="2"/>
        <v>7.1813492959364178E-12</v>
      </c>
      <c r="P27" s="20">
        <f>SUM(inventory[[#This Row],[CO2_temp_s1]:[CO2_temp_s2]])</f>
        <v>6.848975844314278E-16</v>
      </c>
      <c r="Q27" s="20">
        <f>inventory[[#This Row],[CH4_temp_s1]]+inventory[[#This Row],[CH4_temp_s2]]</f>
        <v>4.2167565880642765E-14</v>
      </c>
      <c r="R27" s="20">
        <f>inventory[[#This Row],[N2O_temp_s1]]+inventory[[#This Row],[N2O_temp_s2]]</f>
        <v>1.9150608362370462E-13</v>
      </c>
      <c r="S27" s="84">
        <f>inventory[[#This Row],[CO2_flux]]+S26</f>
        <v>1</v>
      </c>
      <c r="T27" s="84">
        <f>inventory[[#This Row],[CH4_flux]]+T26</f>
        <v>1</v>
      </c>
      <c r="U27" s="84">
        <f>inventory[[#This Row],[N2O_flux]]+U26</f>
        <v>1</v>
      </c>
      <c r="V27" s="1">
        <f t="shared" si="3"/>
        <v>6.5740058686791168E-16</v>
      </c>
      <c r="W27" s="1">
        <f t="shared" si="4"/>
        <v>2.7496997563516151E-17</v>
      </c>
      <c r="X27" s="1">
        <f t="shared" si="5"/>
        <v>3.9966356389687441E-14</v>
      </c>
      <c r="Y27" s="1">
        <f t="shared" si="6"/>
        <v>2.2012094909553234E-15</v>
      </c>
      <c r="Z27" s="1">
        <f t="shared" si="7"/>
        <v>1.8418724377499257E-13</v>
      </c>
      <c r="AA27" s="1">
        <f t="shared" si="8"/>
        <v>7.3188398487120549E-15</v>
      </c>
      <c r="AB27" s="1">
        <f>p_0*inventory[[#This Row],[CO2_flux]]+AB26</f>
        <v>0.21729999999999999</v>
      </c>
      <c r="AC27" s="1">
        <f>p_1*inventory[[#This Row],[CO2_flux]]+AC26*EXP(-1/life1_CO2)</f>
        <v>0.21184717006719672</v>
      </c>
      <c r="AD27" s="1">
        <f>p_2*inventory[[#This Row],[CO2_flux]]+AD26*EXP(-1/life2_CO2)</f>
        <v>0.15466238704294211</v>
      </c>
      <c r="AE27" s="1">
        <f>p_3*inventory[[#This Row],[CO2_flux]]+AE26*EXP(-1/life3_CO2)</f>
        <v>1.6652296941476429E-3</v>
      </c>
    </row>
    <row r="28" spans="1:31">
      <c r="A28">
        <v>23</v>
      </c>
      <c r="B28" s="70">
        <v>0</v>
      </c>
      <c r="C28" s="70">
        <v>0</v>
      </c>
      <c r="D28" s="70">
        <v>0</v>
      </c>
      <c r="E28" s="22">
        <f>SUM(inventory[[#This Row],[CO2_heat]:[N2O_heat]])</f>
        <v>9.7147281146907247E-12</v>
      </c>
      <c r="F28" s="23">
        <f>SUM(inventory[[#This Row],[CO2_temp]:[N2O_temp]])</f>
        <v>2.3294944712315652E-13</v>
      </c>
      <c r="G28" s="16">
        <f>SUM(inventory[[#This Row],[CO2_mass0]:[CO2_mass3]])</f>
        <v>0.58041779221317003</v>
      </c>
      <c r="H28" s="16">
        <f>inventory[[#This Row],[CH4_flux]]+H27*EXP(-1/life_CH4)</f>
        <v>0.1564781790556847</v>
      </c>
      <c r="I28" s="16">
        <f>inventory[[#This Row],[N2O_flux]]+I27*EXP(-1/life_N2O)</f>
        <v>0.82689079303732715</v>
      </c>
      <c r="J28" s="18">
        <f>inventory[[#This Row],[CO2]]*A_CO2</f>
        <v>1.0167178466198098E-15</v>
      </c>
      <c r="K28" s="18">
        <f>inventory[[#This Row],[CH4]]*A_CH4</f>
        <v>3.3045741607633414E-14</v>
      </c>
      <c r="L28" s="18">
        <f>inventory[[#This Row],[N2O]]*A_N2O</f>
        <v>2.9519894837927373E-13</v>
      </c>
      <c r="M28" s="4">
        <f t="shared" si="0"/>
        <v>2.8038001910389661E-14</v>
      </c>
      <c r="N28" s="4">
        <f t="shared" si="1"/>
        <v>2.2089186707307131E-12</v>
      </c>
      <c r="O28" s="4">
        <f t="shared" si="2"/>
        <v>7.4777714420496222E-12</v>
      </c>
      <c r="P28" s="20">
        <f>SUM(inventory[[#This Row],[CO2_temp_s1]:[CO2_temp_s2]])</f>
        <v>6.8442528428169908E-16</v>
      </c>
      <c r="Q28" s="20">
        <f>inventory[[#This Row],[CH4_temp_s1]]+inventory[[#This Row],[CH4_temp_s2]]</f>
        <v>4.0147907585205389E-14</v>
      </c>
      <c r="R28" s="20">
        <f>inventory[[#This Row],[N2O_temp_s1]]+inventory[[#This Row],[N2O_temp_s2]]</f>
        <v>1.9211711425366944E-13</v>
      </c>
      <c r="S28" s="84">
        <f>inventory[[#This Row],[CO2_flux]]+S27</f>
        <v>1</v>
      </c>
      <c r="T28" s="84">
        <f>inventory[[#This Row],[CH4_flux]]+T27</f>
        <v>1</v>
      </c>
      <c r="U28" s="84">
        <f>inventory[[#This Row],[N2O_flux]]+U27</f>
        <v>1</v>
      </c>
      <c r="V28" s="1">
        <f t="shared" si="3"/>
        <v>6.5592691638810741E-16</v>
      </c>
      <c r="W28" s="1">
        <f t="shared" si="4"/>
        <v>2.8498367893591627E-17</v>
      </c>
      <c r="X28" s="1">
        <f t="shared" si="5"/>
        <v>3.7916057887726855E-14</v>
      </c>
      <c r="Y28" s="1">
        <f t="shared" si="6"/>
        <v>2.2318496974785337E-15</v>
      </c>
      <c r="Z28" s="1">
        <f t="shared" si="7"/>
        <v>1.8450596711841881E-13</v>
      </c>
      <c r="AA28" s="1">
        <f t="shared" si="8"/>
        <v>7.6111471352506175E-15</v>
      </c>
      <c r="AB28" s="1">
        <f>p_0*inventory[[#This Row],[CO2_flux]]+AB27</f>
        <v>0.21729999999999999</v>
      </c>
      <c r="AC28" s="1">
        <f>p_1*inventory[[#This Row],[CO2_flux]]+AC27*EXP(-1/life1_CO2)</f>
        <v>0.21131071259259973</v>
      </c>
      <c r="AD28" s="1">
        <f>p_2*inventory[[#This Row],[CO2_flux]]+AD27*EXP(-1/life2_CO2)</f>
        <v>0.15048709371238286</v>
      </c>
      <c r="AE28" s="1">
        <f>p_3*inventory[[#This Row],[CO2_flux]]+AE27*EXP(-1/life3_CO2)</f>
        <v>1.3199859081873522E-3</v>
      </c>
    </row>
    <row r="29" spans="1:31">
      <c r="A29">
        <v>24</v>
      </c>
      <c r="B29" s="70">
        <v>0</v>
      </c>
      <c r="C29" s="70">
        <v>0</v>
      </c>
      <c r="D29" s="70">
        <v>0</v>
      </c>
      <c r="E29" s="22">
        <f>SUM(inventory[[#This Row],[CO2_heat]:[N2O_heat]])</f>
        <v>1.0041471372731311E-11</v>
      </c>
      <c r="F29" s="23">
        <f>SUM(inventory[[#This Row],[CO2_temp]:[N2O_temp]])</f>
        <v>2.3136664920962755E-13</v>
      </c>
      <c r="G29" s="16">
        <f>SUM(inventory[[#This Row],[CO2_mass0]:[CO2_mass3]])</f>
        <v>0.57554645072352428</v>
      </c>
      <c r="H29" s="16">
        <f>inventory[[#This Row],[CH4_flux]]+H28*EXP(-1/life_CH4)</f>
        <v>0.14435440301720168</v>
      </c>
      <c r="I29" s="16">
        <f>inventory[[#This Row],[N2O_flux]]+I28*EXP(-1/life_N2O)</f>
        <v>0.82008514607471006</v>
      </c>
      <c r="J29" s="18">
        <f>inventory[[#This Row],[CO2]]*A_CO2</f>
        <v>1.0081847177323973E-15</v>
      </c>
      <c r="K29" s="18">
        <f>inventory[[#This Row],[CH4]]*A_CH4</f>
        <v>3.0485389917101821E-14</v>
      </c>
      <c r="L29" s="18">
        <f>inventory[[#This Row],[N2O]]*A_N2O</f>
        <v>2.9276934117682125E-13</v>
      </c>
      <c r="M29" s="4">
        <f t="shared" si="0"/>
        <v>2.9050427491627392E-14</v>
      </c>
      <c r="N29" s="4">
        <f t="shared" si="1"/>
        <v>2.2406670316933051E-12</v>
      </c>
      <c r="O29" s="4">
        <f t="shared" si="2"/>
        <v>7.7717539135463787E-12</v>
      </c>
      <c r="P29" s="20">
        <f>SUM(inventory[[#This Row],[CO2_temp_s1]:[CO2_temp_s2]])</f>
        <v>6.8349144335504163E-16</v>
      </c>
      <c r="Q29" s="20">
        <f>inventory[[#This Row],[CH4_temp_s1]]+inventory[[#This Row],[CH4_temp_s2]]</f>
        <v>3.8166813781986376E-14</v>
      </c>
      <c r="R29" s="20">
        <f>inventory[[#This Row],[N2O_temp_s1]]+inventory[[#This Row],[N2O_temp_s2]]</f>
        <v>1.9251634398428614E-13</v>
      </c>
      <c r="S29" s="84">
        <f>inventory[[#This Row],[CO2_flux]]+S28</f>
        <v>1</v>
      </c>
      <c r="T29" s="84">
        <f>inventory[[#This Row],[CH4_flux]]+T28</f>
        <v>1</v>
      </c>
      <c r="U29" s="84">
        <f>inventory[[#This Row],[N2O_flux]]+U28</f>
        <v>1</v>
      </c>
      <c r="V29" s="1">
        <f t="shared" si="3"/>
        <v>6.5400324311970071E-16</v>
      </c>
      <c r="W29" s="1">
        <f t="shared" si="4"/>
        <v>2.9488200235340957E-17</v>
      </c>
      <c r="X29" s="1">
        <f t="shared" si="5"/>
        <v>3.5907188552787448E-14</v>
      </c>
      <c r="Y29" s="1">
        <f t="shared" si="6"/>
        <v>2.2596252291989272E-15</v>
      </c>
      <c r="Z29" s="1">
        <f t="shared" si="7"/>
        <v>1.8461615523389258E-13</v>
      </c>
      <c r="AA29" s="1">
        <f t="shared" si="8"/>
        <v>7.9001887503935553E-15</v>
      </c>
      <c r="AB29" s="1">
        <f>p_0*inventory[[#This Row],[CO2_flux]]+AB28</f>
        <v>0.21729999999999999</v>
      </c>
      <c r="AC29" s="1">
        <f>p_1*inventory[[#This Row],[CO2_flux]]+AC28*EXP(-1/life1_CO2)</f>
        <v>0.21077561358137969</v>
      </c>
      <c r="AD29" s="1">
        <f>p_2*inventory[[#This Row],[CO2_flux]]+AD28*EXP(-1/life2_CO2)</f>
        <v>0.14642451734377879</v>
      </c>
      <c r="AE29" s="1">
        <f>p_3*inventory[[#This Row],[CO2_flux]]+AE28*EXP(-1/life3_CO2)</f>
        <v>1.0463197983657307E-3</v>
      </c>
    </row>
    <row r="30" spans="1:31">
      <c r="A30">
        <v>25</v>
      </c>
      <c r="B30" s="70">
        <v>0</v>
      </c>
      <c r="C30" s="70">
        <v>0</v>
      </c>
      <c r="D30" s="70">
        <v>0</v>
      </c>
      <c r="E30" s="22">
        <f>SUM(inventory[[#This Row],[CO2_heat]:[N2O_heat]])</f>
        <v>1.0363326819930109E-11</v>
      </c>
      <c r="F30" s="23">
        <f>SUM(inventory[[#This Row],[CO2_temp]:[N2O_temp]])</f>
        <v>2.2964527429713396E-13</v>
      </c>
      <c r="G30" s="16">
        <f>SUM(inventory[[#This Row],[CO2_mass0]:[CO2_mass3]])</f>
        <v>0.57084287612475526</v>
      </c>
      <c r="H30" s="16">
        <f>inventory[[#This Row],[CH4_flux]]+H29*EXP(-1/life_CH4)</f>
        <v>0.13316996527060271</v>
      </c>
      <c r="I30" s="16">
        <f>inventory[[#This Row],[N2O_flux]]+I29*EXP(-1/life_N2O)</f>
        <v>0.81333551234983825</v>
      </c>
      <c r="J30" s="18">
        <f>inventory[[#This Row],[CO2]]*A_CO2</f>
        <v>9.9994546610773351E-16</v>
      </c>
      <c r="K30" s="18">
        <f>inventory[[#This Row],[CH4]]*A_CH4</f>
        <v>2.8123411767616549E-14</v>
      </c>
      <c r="L30" s="18">
        <f>inventory[[#This Row],[N2O]]*A_N2O</f>
        <v>2.9035973062811905E-13</v>
      </c>
      <c r="M30" s="4">
        <f t="shared" si="0"/>
        <v>3.0054469243844282E-14</v>
      </c>
      <c r="N30" s="4">
        <f t="shared" si="1"/>
        <v>2.2699555607469224E-12</v>
      </c>
      <c r="O30" s="4">
        <f t="shared" si="2"/>
        <v>8.0633167899393425E-12</v>
      </c>
      <c r="P30" s="20">
        <f>SUM(inventory[[#This Row],[CO2_temp_s1]:[CO2_temp_s2]])</f>
        <v>6.8216878231942542E-16</v>
      </c>
      <c r="Q30" s="20">
        <f>inventory[[#This Row],[CH4_temp_s1]]+inventory[[#This Row],[CH4_temp_s2]]</f>
        <v>3.6234476968851861E-14</v>
      </c>
      <c r="R30" s="20">
        <f>inventory[[#This Row],[N2O_temp_s1]]+inventory[[#This Row],[N2O_temp_s2]]</f>
        <v>1.9272862854596265E-13</v>
      </c>
      <c r="S30" s="84">
        <f>inventory[[#This Row],[CO2_flux]]+S29</f>
        <v>1</v>
      </c>
      <c r="T30" s="84">
        <f>inventory[[#This Row],[CH4_flux]]+T29</f>
        <v>1</v>
      </c>
      <c r="U30" s="84">
        <f>inventory[[#This Row],[N2O_flux]]+U29</f>
        <v>1</v>
      </c>
      <c r="V30" s="1">
        <f t="shared" si="3"/>
        <v>6.517019362473776E-16</v>
      </c>
      <c r="W30" s="1">
        <f t="shared" si="4"/>
        <v>3.0466846072047869E-17</v>
      </c>
      <c r="X30" s="1">
        <f t="shared" si="5"/>
        <v>3.3949717733705054E-14</v>
      </c>
      <c r="Y30" s="1">
        <f t="shared" si="6"/>
        <v>2.2847592351468088E-15</v>
      </c>
      <c r="Z30" s="1">
        <f t="shared" si="7"/>
        <v>1.8454263487679265E-13</v>
      </c>
      <c r="AA30" s="1">
        <f t="shared" si="8"/>
        <v>8.1859936691699933E-15</v>
      </c>
      <c r="AB30" s="1">
        <f>p_0*inventory[[#This Row],[CO2_flux]]+AB29</f>
        <v>0.21729999999999999</v>
      </c>
      <c r="AC30" s="1">
        <f>p_1*inventory[[#This Row],[CO2_flux]]+AC29*EXP(-1/life1_CO2)</f>
        <v>0.21024186959351979</v>
      </c>
      <c r="AD30" s="1">
        <f>p_2*inventory[[#This Row],[CO2_flux]]+AD29*EXP(-1/life2_CO2)</f>
        <v>0.14247161500996125</v>
      </c>
      <c r="AE30" s="1">
        <f>p_3*inventory[[#This Row],[CO2_flux]]+AE29*EXP(-1/life3_CO2)</f>
        <v>8.2939152127426731E-4</v>
      </c>
    </row>
    <row r="31" spans="1:31">
      <c r="A31">
        <v>26</v>
      </c>
      <c r="B31" s="70">
        <v>0</v>
      </c>
      <c r="C31" s="70">
        <v>0</v>
      </c>
      <c r="D31" s="70">
        <v>0</v>
      </c>
      <c r="E31" s="22">
        <f>SUM(inventory[[#This Row],[CO2_heat]:[N2O_heat]])</f>
        <v>1.0680505236471916E-11</v>
      </c>
      <c r="F31" s="23">
        <f>SUM(inventory[[#This Row],[CO2_temp]:[N2O_temp]])</f>
        <v>2.2781536593287758E-13</v>
      </c>
      <c r="G31" s="16">
        <f>SUM(inventory[[#This Row],[CO2_mass0]:[CO2_mass3]])</f>
        <v>0.56629234103327164</v>
      </c>
      <c r="H31" s="16">
        <f>inventory[[#This Row],[CH4_flux]]+H30*EXP(-1/life_CH4)</f>
        <v>0.12285208680514074</v>
      </c>
      <c r="I31" s="16">
        <f>inventory[[#This Row],[N2O_flux]]+I30*EXP(-1/life_N2O)</f>
        <v>0.80664143085102247</v>
      </c>
      <c r="J31" s="18">
        <f>inventory[[#This Row],[CO2]]*A_CO2</f>
        <v>9.9197429378798172E-16</v>
      </c>
      <c r="K31" s="18">
        <f>inventory[[#This Row],[CH4]]*A_CH4</f>
        <v>2.5944437371529758E-14</v>
      </c>
      <c r="L31" s="18">
        <f>inventory[[#This Row],[N2O]]*A_N2O</f>
        <v>2.879699521525878E-13</v>
      </c>
      <c r="M31" s="4">
        <f t="shared" si="0"/>
        <v>3.1050407734892173E-14</v>
      </c>
      <c r="N31" s="4">
        <f t="shared" si="1"/>
        <v>2.2969748432583985E-12</v>
      </c>
      <c r="O31" s="4">
        <f t="shared" si="2"/>
        <v>8.3524799854786254E-12</v>
      </c>
      <c r="P31" s="20">
        <f>SUM(inventory[[#This Row],[CO2_temp_s1]:[CO2_temp_s2]])</f>
        <v>6.8051985723367424E-16</v>
      </c>
      <c r="Q31" s="20">
        <f>inventory[[#This Row],[CH4_temp_s1]]+inventory[[#This Row],[CH4_temp_s2]]</f>
        <v>3.4358820770905506E-14</v>
      </c>
      <c r="R31" s="20">
        <f>inventory[[#This Row],[N2O_temp_s1]]+inventory[[#This Row],[N2O_temp_s2]]</f>
        <v>1.927760253047384E-13</v>
      </c>
      <c r="S31" s="84">
        <f>inventory[[#This Row],[CO2_flux]]+S30</f>
        <v>1</v>
      </c>
      <c r="T31" s="84">
        <f>inventory[[#This Row],[CH4_flux]]+T30</f>
        <v>1</v>
      </c>
      <c r="U31" s="84">
        <f>inventory[[#This Row],[N2O_flux]]+U30</f>
        <v>1</v>
      </c>
      <c r="V31" s="1">
        <f t="shared" si="3"/>
        <v>6.4908523098167501E-16</v>
      </c>
      <c r="W31" s="1">
        <f t="shared" si="4"/>
        <v>3.1434626251999262E-17</v>
      </c>
      <c r="X31" s="1">
        <f t="shared" si="5"/>
        <v>3.2051363198840413E-14</v>
      </c>
      <c r="Y31" s="1">
        <f t="shared" si="6"/>
        <v>2.3074575720650938E-15</v>
      </c>
      <c r="Z31" s="1">
        <f t="shared" si="7"/>
        <v>1.8430743468172079E-13</v>
      </c>
      <c r="AA31" s="1">
        <f t="shared" si="8"/>
        <v>8.4685906230176143E-15</v>
      </c>
      <c r="AB31" s="1">
        <f>p_0*inventory[[#This Row],[CO2_flux]]+AB30</f>
        <v>0.21729999999999999</v>
      </c>
      <c r="AC31" s="1">
        <f>p_1*inventory[[#This Row],[CO2_flux]]+AC30*EXP(-1/life1_CO2)</f>
        <v>0.20970947719771427</v>
      </c>
      <c r="AD31" s="1">
        <f>p_2*inventory[[#This Row],[CO2_flux]]+AD30*EXP(-1/life2_CO2)</f>
        <v>0.13862542593116517</v>
      </c>
      <c r="AE31" s="1">
        <f>p_3*inventory[[#This Row],[CO2_flux]]+AE30*EXP(-1/life3_CO2)</f>
        <v>6.574379043922078E-4</v>
      </c>
    </row>
    <row r="32" spans="1:31">
      <c r="A32">
        <v>27</v>
      </c>
      <c r="B32" s="70">
        <v>0</v>
      </c>
      <c r="C32" s="70">
        <v>0</v>
      </c>
      <c r="D32" s="70">
        <v>0</v>
      </c>
      <c r="E32" s="22">
        <f>SUM(inventory[[#This Row],[CO2_heat]:[N2O_heat]])</f>
        <v>1.0993202448762668E-11</v>
      </c>
      <c r="F32" s="23">
        <f>SUM(inventory[[#This Row],[CO2_temp]:[N2O_temp]])</f>
        <v>2.2590254770212153E-13</v>
      </c>
      <c r="G32" s="16">
        <f>SUM(inventory[[#This Row],[CO2_mass0]:[CO2_mass3]])</f>
        <v>0.56188263680393102</v>
      </c>
      <c r="H32" s="16">
        <f>inventory[[#This Row],[CH4_flux]]+H31*EXP(-1/life_CH4)</f>
        <v>0.11333362745653233</v>
      </c>
      <c r="I32" s="16">
        <f>inventory[[#This Row],[N2O_flux]]+I31*EXP(-1/life_N2O)</f>
        <v>0.80000244436088674</v>
      </c>
      <c r="J32" s="18">
        <f>inventory[[#This Row],[CO2]]*A_CO2</f>
        <v>9.8424981488944568E-16</v>
      </c>
      <c r="K32" s="18">
        <f>inventory[[#This Row],[CH4]]*A_CH4</f>
        <v>2.3934287777285429E-14</v>
      </c>
      <c r="L32" s="18">
        <f>inventory[[#This Row],[N2O]]*A_N2O</f>
        <v>2.8559984252421297E-13</v>
      </c>
      <c r="M32" s="4">
        <f t="shared" si="0"/>
        <v>3.2038500023661782E-14</v>
      </c>
      <c r="N32" s="4">
        <f t="shared" si="1"/>
        <v>2.3219006982270281E-12</v>
      </c>
      <c r="O32" s="4">
        <f t="shared" si="2"/>
        <v>8.6392632505119779E-12</v>
      </c>
      <c r="P32" s="20">
        <f>SUM(inventory[[#This Row],[CO2_temp_s1]:[CO2_temp_s2]])</f>
        <v>6.7859855203191507E-16</v>
      </c>
      <c r="Q32" s="20">
        <f>inventory[[#This Row],[CH4_temp_s1]]+inventory[[#This Row],[CH4_temp_s2]]</f>
        <v>3.2545841743852107E-14</v>
      </c>
      <c r="R32" s="20">
        <f>inventory[[#This Row],[N2O_temp_s1]]+inventory[[#This Row],[N2O_temp_s2]]</f>
        <v>1.926781074062375E-13</v>
      </c>
      <c r="S32" s="84">
        <f>inventory[[#This Row],[CO2_flux]]+S31</f>
        <v>1</v>
      </c>
      <c r="T32" s="84">
        <f>inventory[[#This Row],[CH4_flux]]+T31</f>
        <v>1</v>
      </c>
      <c r="U32" s="84">
        <f>inventory[[#This Row],[N2O_flux]]+U31</f>
        <v>1</v>
      </c>
      <c r="V32" s="1">
        <f t="shared" si="3"/>
        <v>6.4620671578843936E-16</v>
      </c>
      <c r="W32" s="1">
        <f t="shared" si="4"/>
        <v>3.239183624347568E-17</v>
      </c>
      <c r="X32" s="1">
        <f t="shared" si="5"/>
        <v>3.0217931599646189E-14</v>
      </c>
      <c r="Y32" s="1">
        <f t="shared" si="6"/>
        <v>2.3279101442059156E-15</v>
      </c>
      <c r="Z32" s="1">
        <f t="shared" si="7"/>
        <v>1.839300993044375E-13</v>
      </c>
      <c r="AA32" s="1">
        <f t="shared" si="8"/>
        <v>8.7480081017999939E-15</v>
      </c>
      <c r="AB32" s="1">
        <f>p_0*inventory[[#This Row],[CO2_flux]]+AB31</f>
        <v>0.21729999999999999</v>
      </c>
      <c r="AC32" s="1">
        <f>p_1*inventory[[#This Row],[CO2_flux]]+AC31*EXP(-1/life1_CO2)</f>
        <v>0.20917843297134647</v>
      </c>
      <c r="AD32" s="1">
        <f>p_2*inventory[[#This Row],[CO2_flux]]+AD31*EXP(-1/life2_CO2)</f>
        <v>0.13488306925736301</v>
      </c>
      <c r="AE32" s="1">
        <f>p_3*inventory[[#This Row],[CO2_flux]]+AE31*EXP(-1/life3_CO2)</f>
        <v>5.2113457522154675E-4</v>
      </c>
    </row>
    <row r="33" spans="1:31">
      <c r="A33">
        <v>28</v>
      </c>
      <c r="B33" s="70">
        <v>0</v>
      </c>
      <c r="C33" s="70">
        <v>0</v>
      </c>
      <c r="D33" s="70">
        <v>0</v>
      </c>
      <c r="E33" s="22">
        <f>SUM(inventory[[#This Row],[CO2_heat]:[N2O_heat]])</f>
        <v>1.1301600478812302E-11</v>
      </c>
      <c r="F33" s="23">
        <f>SUM(inventory[[#This Row],[CO2_temp]:[N2O_temp]])</f>
        <v>2.2392860005592061E-13</v>
      </c>
      <c r="G33" s="16">
        <f>SUM(inventory[[#This Row],[CO2_mass0]:[CO2_mass3]])</f>
        <v>0.55760356574794834</v>
      </c>
      <c r="H33" s="16">
        <f>inventory[[#This Row],[CH4_flux]]+H32*EXP(-1/life_CH4)</f>
        <v>0.10455264901465704</v>
      </c>
      <c r="I33" s="16">
        <f>inventory[[#This Row],[N2O_flux]]+I32*EXP(-1/life_N2O)</f>
        <v>0.79341809942513997</v>
      </c>
      <c r="J33" s="18">
        <f>inventory[[#This Row],[CO2]]*A_CO2</f>
        <v>9.7675416612068083E-16</v>
      </c>
      <c r="K33" s="18">
        <f>inventory[[#This Row],[CH4]]*A_CH4</f>
        <v>2.2079882604605419E-14</v>
      </c>
      <c r="L33" s="18">
        <f>inventory[[#This Row],[N2O]]*A_N2O</f>
        <v>2.8324923986039653E-13</v>
      </c>
      <c r="M33" s="4">
        <f t="shared" si="0"/>
        <v>3.301898361027386E-14</v>
      </c>
      <c r="N33" s="4">
        <f t="shared" si="1"/>
        <v>2.3448953223682602E-12</v>
      </c>
      <c r="O33" s="4">
        <f t="shared" si="2"/>
        <v>8.9236861728337684E-12</v>
      </c>
      <c r="P33" s="20">
        <f>SUM(inventory[[#This Row],[CO2_temp_s1]:[CO2_temp_s2]])</f>
        <v>6.7645133230980419E-16</v>
      </c>
      <c r="Q33" s="20">
        <f>inventory[[#This Row],[CH4_temp_s1]]+inventory[[#This Row],[CH4_temp_s2]]</f>
        <v>3.079990606235391E-14</v>
      </c>
      <c r="R33" s="20">
        <f>inventory[[#This Row],[N2O_temp_s1]]+inventory[[#This Row],[N2O_temp_s2]]</f>
        <v>1.924522426612569E-13</v>
      </c>
      <c r="S33" s="84">
        <f>inventory[[#This Row],[CO2_flux]]+S32</f>
        <v>1</v>
      </c>
      <c r="T33" s="84">
        <f>inventory[[#This Row],[CH4_flux]]+T32</f>
        <v>1</v>
      </c>
      <c r="U33" s="84">
        <f>inventory[[#This Row],[N2O_flux]]+U32</f>
        <v>1</v>
      </c>
      <c r="V33" s="1">
        <f t="shared" si="3"/>
        <v>6.4311258198009298E-16</v>
      </c>
      <c r="W33" s="1">
        <f t="shared" si="4"/>
        <v>3.3338750329711262E-17</v>
      </c>
      <c r="X33" s="1">
        <f t="shared" si="5"/>
        <v>2.8453613923032824E-14</v>
      </c>
      <c r="Y33" s="1">
        <f t="shared" si="6"/>
        <v>2.3462921393210887E-15</v>
      </c>
      <c r="Z33" s="1">
        <f t="shared" si="7"/>
        <v>1.8342796830544961E-13</v>
      </c>
      <c r="AA33" s="1">
        <f t="shared" si="8"/>
        <v>9.0242743558072968E-15</v>
      </c>
      <c r="AB33" s="1">
        <f>p_0*inventory[[#This Row],[CO2_flux]]+AB32</f>
        <v>0.21729999999999999</v>
      </c>
      <c r="AC33" s="1">
        <f>p_1*inventory[[#This Row],[CO2_flux]]+AC32*EXP(-1/life1_CO2)</f>
        <v>0.20864873350046673</v>
      </c>
      <c r="AD33" s="1">
        <f>p_2*inventory[[#This Row],[CO2_flux]]+AD32*EXP(-1/life2_CO2)</f>
        <v>0.13124174191046734</v>
      </c>
      <c r="AE33" s="1">
        <f>p_3*inventory[[#This Row],[CO2_flux]]+AE32*EXP(-1/life3_CO2)</f>
        <v>4.1309033701428434E-4</v>
      </c>
    </row>
    <row r="34" spans="1:31">
      <c r="A34">
        <v>29</v>
      </c>
      <c r="B34" s="70">
        <v>0</v>
      </c>
      <c r="C34" s="70">
        <v>0</v>
      </c>
      <c r="D34" s="70">
        <v>0</v>
      </c>
      <c r="E34" s="22">
        <f>SUM(inventory[[#This Row],[CO2_heat]:[N2O_heat]])</f>
        <v>1.1605868604169978E-11</v>
      </c>
      <c r="F34" s="23">
        <f>SUM(inventory[[#This Row],[CO2_temp]:[N2O_temp]])</f>
        <v>2.2191196611216112E-13</v>
      </c>
      <c r="G34" s="16">
        <f>SUM(inventory[[#This Row],[CO2_mass0]:[CO2_mass3]])</f>
        <v>0.55344653823762036</v>
      </c>
      <c r="H34" s="16">
        <f>inventory[[#This Row],[CH4_flux]]+H33*EXP(-1/life_CH4)</f>
        <v>9.6452012181244356E-2</v>
      </c>
      <c r="I34" s="16">
        <f>inventory[[#This Row],[N2O_flux]]+I33*EXP(-1/life_N2O)</f>
        <v>0.78688794632160386</v>
      </c>
      <c r="J34" s="18">
        <f>inventory[[#This Row],[CO2]]*A_CO2</f>
        <v>9.6947230103083939E-16</v>
      </c>
      <c r="K34" s="18">
        <f>inventory[[#This Row],[CH4]]*A_CH4</f>
        <v>2.0369154928262942E-14</v>
      </c>
      <c r="L34" s="18">
        <f>inventory[[#This Row],[N2O]]*A_N2O</f>
        <v>2.8091798361089986E-13</v>
      </c>
      <c r="M34" s="4">
        <f t="shared" si="0"/>
        <v>3.3992079592206004E-14</v>
      </c>
      <c r="N34" s="4">
        <f t="shared" si="1"/>
        <v>2.3661083455549068E-12</v>
      </c>
      <c r="O34" s="4">
        <f t="shared" si="2"/>
        <v>9.2057681790228641E-12</v>
      </c>
      <c r="P34" s="20">
        <f>SUM(inventory[[#This Row],[CO2_temp_s1]:[CO2_temp_s2]])</f>
        <v>6.7411830191575828E-16</v>
      </c>
      <c r="Q34" s="20">
        <f>inventory[[#This Row],[CH4_temp_s1]]+inventory[[#This Row],[CH4_temp_s2]]</f>
        <v>2.9124006680045865E-14</v>
      </c>
      <c r="R34" s="20">
        <f>inventory[[#This Row],[N2O_temp_s1]]+inventory[[#This Row],[N2O_temp_s2]]</f>
        <v>1.921138411301995E-13</v>
      </c>
      <c r="S34" s="84">
        <f>inventory[[#This Row],[CO2_flux]]+S33</f>
        <v>1</v>
      </c>
      <c r="T34" s="84">
        <f>inventory[[#This Row],[CH4_flux]]+T33</f>
        <v>1</v>
      </c>
      <c r="U34" s="84">
        <f>inventory[[#This Row],[N2O_flux]]+U33</f>
        <v>1</v>
      </c>
      <c r="V34" s="1">
        <f t="shared" si="3"/>
        <v>6.3984267695295915E-16</v>
      </c>
      <c r="W34" s="1">
        <f t="shared" si="4"/>
        <v>3.4275624962799142E-17</v>
      </c>
      <c r="X34" s="1">
        <f t="shared" si="5"/>
        <v>2.6761241511156644E-14</v>
      </c>
      <c r="Y34" s="1">
        <f t="shared" si="6"/>
        <v>2.3627651688892235E-15</v>
      </c>
      <c r="Z34" s="1">
        <f t="shared" si="7"/>
        <v>1.8281642373245901E-13</v>
      </c>
      <c r="AA34" s="1">
        <f t="shared" si="8"/>
        <v>9.2974173977404799E-15</v>
      </c>
      <c r="AB34" s="1">
        <f>p_0*inventory[[#This Row],[CO2_flux]]+AB33</f>
        <v>0.21729999999999999</v>
      </c>
      <c r="AC34" s="1">
        <f>p_1*inventory[[#This Row],[CO2_flux]]+AC33*EXP(-1/life1_CO2)</f>
        <v>0.20812037537977049</v>
      </c>
      <c r="AD34" s="1">
        <f>p_2*inventory[[#This Row],[CO2_flux]]+AD33*EXP(-1/life2_CO2)</f>
        <v>0.12769871648478576</v>
      </c>
      <c r="AE34" s="1">
        <f>p_3*inventory[[#This Row],[CO2_flux]]+AE33*EXP(-1/life3_CO2)</f>
        <v>3.2744637306405996E-4</v>
      </c>
    </row>
    <row r="35" spans="1:31">
      <c r="A35">
        <v>30</v>
      </c>
      <c r="B35" s="70">
        <v>0</v>
      </c>
      <c r="C35" s="70">
        <v>0</v>
      </c>
      <c r="D35" s="70">
        <v>0</v>
      </c>
      <c r="E35" s="22">
        <f>SUM(inventory[[#This Row],[CO2_heat]:[N2O_heat]])</f>
        <v>1.1906164335443615E-11</v>
      </c>
      <c r="F35" s="23">
        <f>SUM(inventory[[#This Row],[CO2_temp]:[N2O_temp]])</f>
        <v>2.198681948958891E-13</v>
      </c>
      <c r="G35" s="16">
        <f>SUM(inventory[[#This Row],[CO2_mass0]:[CO2_mass3]])</f>
        <v>0.54940425296270934</v>
      </c>
      <c r="H35" s="16">
        <f>inventory[[#This Row],[CH4_flux]]+H34*EXP(-1/life_CH4)</f>
        <v>8.8979004754884211E-2</v>
      </c>
      <c r="I35" s="16">
        <f>inventory[[#This Row],[N2O_flux]]+I34*EXP(-1/life_N2O)</f>
        <v>0.78041153902949612</v>
      </c>
      <c r="J35" s="18">
        <f>inventory[[#This Row],[CO2]]*A_CO2</f>
        <v>9.6239142991477776E-16</v>
      </c>
      <c r="K35" s="18">
        <f>inventory[[#This Row],[CH4]]*A_CH4</f>
        <v>1.8790972756577889E-14</v>
      </c>
      <c r="L35" s="18">
        <f>inventory[[#This Row],[N2O]]*A_N2O</f>
        <v>2.7860591454687804E-13</v>
      </c>
      <c r="M35" s="4">
        <f t="shared" si="0"/>
        <v>3.4957995190312168E-14</v>
      </c>
      <c r="N35" s="4">
        <f t="shared" si="1"/>
        <v>2.3856778044838015E-12</v>
      </c>
      <c r="O35" s="4">
        <f t="shared" si="2"/>
        <v>9.4855285357695012E-12</v>
      </c>
      <c r="P35" s="20">
        <f>SUM(inventory[[#This Row],[CO2_temp_s1]:[CO2_temp_s2]])</f>
        <v>6.7163409614319058E-16</v>
      </c>
      <c r="Q35" s="20">
        <f>inventory[[#This Row],[CH4_temp_s1]]+inventory[[#This Row],[CH4_temp_s2]]</f>
        <v>2.7519985880321664E-14</v>
      </c>
      <c r="R35" s="20">
        <f>inventory[[#This Row],[N2O_temp_s1]]+inventory[[#This Row],[N2O_temp_s2]]</f>
        <v>1.9167657491942425E-13</v>
      </c>
      <c r="S35" s="84">
        <f>inventory[[#This Row],[CO2_flux]]+S34</f>
        <v>1</v>
      </c>
      <c r="T35" s="84">
        <f>inventory[[#This Row],[CH4_flux]]+T34</f>
        <v>1</v>
      </c>
      <c r="U35" s="84">
        <f>inventory[[#This Row],[N2O_flux]]+U34</f>
        <v>1</v>
      </c>
      <c r="V35" s="1">
        <f t="shared" si="3"/>
        <v>6.3643139469305009E-16</v>
      </c>
      <c r="W35" s="1">
        <f t="shared" si="4"/>
        <v>3.5202701450140481E-17</v>
      </c>
      <c r="X35" s="1">
        <f t="shared" si="5"/>
        <v>2.5142507560322521E-14</v>
      </c>
      <c r="Y35" s="1">
        <f t="shared" si="6"/>
        <v>2.3774783199991422E-15</v>
      </c>
      <c r="Z35" s="1">
        <f t="shared" si="7"/>
        <v>1.821091099147451E-13</v>
      </c>
      <c r="AA35" s="1">
        <f t="shared" si="8"/>
        <v>9.5674650046791326E-15</v>
      </c>
      <c r="AB35" s="1">
        <f>p_0*inventory[[#This Row],[CO2_flux]]+AB34</f>
        <v>0.21729999999999999</v>
      </c>
      <c r="AC35" s="1">
        <f>p_1*inventory[[#This Row],[CO2_flux]]+AC34*EXP(-1/life1_CO2)</f>
        <v>0.20759335521257638</v>
      </c>
      <c r="AD35" s="1">
        <f>p_2*inventory[[#This Row],[CO2_flux]]+AD34*EXP(-1/life2_CO2)</f>
        <v>0.12425133920415538</v>
      </c>
      <c r="AE35" s="1">
        <f>p_3*inventory[[#This Row],[CO2_flux]]+AE34*EXP(-1/life3_CO2)</f>
        <v>2.5955854597755918E-4</v>
      </c>
    </row>
    <row r="36" spans="1:31">
      <c r="A36">
        <v>31</v>
      </c>
      <c r="B36" s="70">
        <v>0</v>
      </c>
      <c r="C36" s="70">
        <v>0</v>
      </c>
      <c r="D36" s="70">
        <v>0</v>
      </c>
      <c r="E36" s="22">
        <f>SUM(inventory[[#This Row],[CO2_heat]:[N2O_heat]])</f>
        <v>1.2202634317869666E-11</v>
      </c>
      <c r="F36" s="23">
        <f>SUM(inventory[[#This Row],[CO2_temp]:[N2O_temp]])</f>
        <v>2.1781032949492209E-13</v>
      </c>
      <c r="G36" s="16">
        <f>SUM(inventory[[#This Row],[CO2_mass0]:[CO2_mass3]])</f>
        <v>0.54547044310928838</v>
      </c>
      <c r="H36" s="16">
        <f>inventory[[#This Row],[CH4_flux]]+H35*EXP(-1/life_CH4)</f>
        <v>8.2084998623898744E-2</v>
      </c>
      <c r="I36" s="16">
        <f>inventory[[#This Row],[N2O_flux]]+I35*EXP(-1/life_N2O)</f>
        <v>0.77398843519896687</v>
      </c>
      <c r="J36" s="18">
        <f>inventory[[#This Row],[CO2]]*A_CO2</f>
        <v>9.5550057519454034E-16</v>
      </c>
      <c r="K36" s="18">
        <f>inventory[[#This Row],[CH4]]*A_CH4</f>
        <v>1.7335066593681436E-14</v>
      </c>
      <c r="L36" s="18">
        <f>inventory[[#This Row],[N2O]]*A_N2O</f>
        <v>2.7631287475000425E-13</v>
      </c>
      <c r="M36" s="4">
        <f t="shared" si="0"/>
        <v>3.5916925774717612E-14</v>
      </c>
      <c r="N36" s="4">
        <f t="shared" si="1"/>
        <v>2.4037310409037174E-12</v>
      </c>
      <c r="O36" s="4">
        <f t="shared" si="2"/>
        <v>9.7629863511912311E-12</v>
      </c>
      <c r="P36" s="20">
        <f>SUM(inventory[[#This Row],[CO2_temp_s1]:[CO2_temp_s2]])</f>
        <v>6.6902863910967738E-16</v>
      </c>
      <c r="Q36" s="20">
        <f>inventory[[#This Row],[CH4_temp_s1]]+inventory[[#This Row],[CH4_temp_s2]]</f>
        <v>2.5988727547512124E-14</v>
      </c>
      <c r="R36" s="20">
        <f>inventory[[#This Row],[N2O_temp_s1]]+inventory[[#This Row],[N2O_temp_s2]]</f>
        <v>1.9115257330830028E-13</v>
      </c>
      <c r="S36" s="84">
        <f>inventory[[#This Row],[CO2_flux]]+S35</f>
        <v>1</v>
      </c>
      <c r="T36" s="84">
        <f>inventory[[#This Row],[CH4_flux]]+T35</f>
        <v>1</v>
      </c>
      <c r="U36" s="84">
        <f>inventory[[#This Row],[N2O_flux]]+U35</f>
        <v>1</v>
      </c>
      <c r="V36" s="1">
        <f t="shared" si="3"/>
        <v>6.3290843099861236E-16</v>
      </c>
      <c r="W36" s="1">
        <f t="shared" si="4"/>
        <v>3.6120208111064977E-17</v>
      </c>
      <c r="X36" s="1">
        <f t="shared" si="5"/>
        <v>2.3598158421777738E-14</v>
      </c>
      <c r="Y36" s="1">
        <f t="shared" si="6"/>
        <v>2.3905691257343844E-15</v>
      </c>
      <c r="Z36" s="1">
        <f t="shared" si="7"/>
        <v>1.813181285882672E-13</v>
      </c>
      <c r="AA36" s="1">
        <f t="shared" si="8"/>
        <v>9.83444472003309E-15</v>
      </c>
      <c r="AB36" s="1">
        <f>p_0*inventory[[#This Row],[CO2_flux]]+AB35</f>
        <v>0.21729999999999999</v>
      </c>
      <c r="AC36" s="1">
        <f>p_1*inventory[[#This Row],[CO2_flux]]+AC35*EXP(-1/life1_CO2)</f>
        <v>0.20706766961080444</v>
      </c>
      <c r="AD36" s="1">
        <f>p_2*inventory[[#This Row],[CO2_flux]]+AD35*EXP(-1/life2_CO2)</f>
        <v>0.12089702793422701</v>
      </c>
      <c r="AE36" s="1">
        <f>p_3*inventory[[#This Row],[CO2_flux]]+AE35*EXP(-1/life3_CO2)</f>
        <v>2.0574556425703529E-4</v>
      </c>
    </row>
    <row r="37" spans="1:31">
      <c r="A37">
        <v>32</v>
      </c>
      <c r="B37" s="70">
        <v>0</v>
      </c>
      <c r="C37" s="70">
        <v>0</v>
      </c>
      <c r="D37" s="70">
        <v>0</v>
      </c>
      <c r="E37" s="22">
        <f>SUM(inventory[[#This Row],[CO2_heat]:[N2O_heat]])</f>
        <v>1.2495415162881151E-11</v>
      </c>
      <c r="F37" s="23">
        <f>SUM(inventory[[#This Row],[CO2_temp]:[N2O_temp]])</f>
        <v>2.1574924673125635E-13</v>
      </c>
      <c r="G37" s="16">
        <f>SUM(inventory[[#This Row],[CO2_mass0]:[CO2_mass3]])</f>
        <v>0.54163967480361641</v>
      </c>
      <c r="H37" s="16">
        <f>inventory[[#This Row],[CH4_flux]]+H36*EXP(-1/life_CH4)</f>
        <v>7.5725133335070277E-2</v>
      </c>
      <c r="I37" s="16">
        <f>inventory[[#This Row],[N2O_flux]]+I36*EXP(-1/life_N2O)</f>
        <v>0.76761819612088478</v>
      </c>
      <c r="J37" s="18">
        <f>inventory[[#This Row],[CO2]]*A_CO2</f>
        <v>9.4879021835349459E-16</v>
      </c>
      <c r="K37" s="18">
        <f>inventory[[#This Row],[CH4]]*A_CH4</f>
        <v>1.5991962614185407E-14</v>
      </c>
      <c r="L37" s="18">
        <f>inventory[[#This Row],[N2O]]*A_N2O</f>
        <v>2.7403870760168352E-13</v>
      </c>
      <c r="M37" s="4">
        <f t="shared" si="0"/>
        <v>3.6869056493641119E-14</v>
      </c>
      <c r="N37" s="4">
        <f t="shared" si="1"/>
        <v>2.4203855302494681E-12</v>
      </c>
      <c r="O37" s="4">
        <f t="shared" si="2"/>
        <v>1.0038160576138041E-11</v>
      </c>
      <c r="P37" s="20">
        <f>SUM(inventory[[#This Row],[CO2_temp_s1]:[CO2_temp_s2]])</f>
        <v>6.6632778789694931E-16</v>
      </c>
      <c r="Q37" s="20">
        <f>inventory[[#This Row],[CH4_temp_s1]]+inventory[[#This Row],[CH4_temp_s2]]</f>
        <v>2.4530322967645103E-14</v>
      </c>
      <c r="R37" s="20">
        <f>inventory[[#This Row],[N2O_temp_s1]]+inventory[[#This Row],[N2O_temp_s2]]</f>
        <v>1.9055259597571429E-13</v>
      </c>
      <c r="S37" s="84">
        <f>inventory[[#This Row],[CO2_flux]]+S36</f>
        <v>1</v>
      </c>
      <c r="T37" s="84">
        <f>inventory[[#This Row],[CH4_flux]]+T36</f>
        <v>1</v>
      </c>
      <c r="U37" s="84">
        <f>inventory[[#This Row],[N2O_flux]]+U36</f>
        <v>1</v>
      </c>
      <c r="V37" s="1">
        <f t="shared" si="3"/>
        <v>6.29299425884212E-16</v>
      </c>
      <c r="W37" s="1">
        <f t="shared" si="4"/>
        <v>3.7028362012737339E-17</v>
      </c>
      <c r="X37" s="1">
        <f t="shared" si="5"/>
        <v>2.2128158507271852E-14</v>
      </c>
      <c r="Y37" s="1">
        <f t="shared" si="6"/>
        <v>2.4021644603732499E-15</v>
      </c>
      <c r="Z37" s="1">
        <f t="shared" si="7"/>
        <v>1.8045421212023631E-13</v>
      </c>
      <c r="AA37" s="1">
        <f t="shared" si="8"/>
        <v>1.0098383855477959E-14</v>
      </c>
      <c r="AB37" s="1">
        <f>p_0*inventory[[#This Row],[CO2_flux]]+AB36</f>
        <v>0.21729999999999999</v>
      </c>
      <c r="AC37" s="1">
        <f>p_1*inventory[[#This Row],[CO2_flux]]+AC36*EXP(-1/life1_CO2)</f>
        <v>0.20654331519495428</v>
      </c>
      <c r="AD37" s="1">
        <f>p_2*inventory[[#This Row],[CO2_flux]]+AD36*EXP(-1/life2_CO2)</f>
        <v>0.11763327024840997</v>
      </c>
      <c r="AE37" s="1">
        <f>p_3*inventory[[#This Row],[CO2_flux]]+AE36*EXP(-1/life3_CO2)</f>
        <v>1.6308936025210167E-4</v>
      </c>
    </row>
    <row r="38" spans="1:31">
      <c r="A38">
        <v>33</v>
      </c>
      <c r="B38" s="70">
        <v>0</v>
      </c>
      <c r="C38" s="70">
        <v>0</v>
      </c>
      <c r="D38" s="70">
        <v>0</v>
      </c>
      <c r="E38" s="22">
        <f>SUM(inventory[[#This Row],[CO2_heat]:[N2O_heat]])</f>
        <v>1.2784634215147824E-11</v>
      </c>
      <c r="F38" s="23">
        <f>SUM(inventory[[#This Row],[CO2_temp]:[N2O_temp]])</f>
        <v>2.1369395417463306E-13</v>
      </c>
      <c r="G38" s="16">
        <f>SUM(inventory[[#This Row],[CO2_mass0]:[CO2_mass3]])</f>
        <v>0.53790718699486972</v>
      </c>
      <c r="H38" s="16">
        <f>inventory[[#This Row],[CH4_flux]]+H37*EXP(-1/life_CH4)</f>
        <v>6.9858024179154363E-2</v>
      </c>
      <c r="I38" s="16">
        <f>inventory[[#This Row],[N2O_flux]]+I37*EXP(-1/life_N2O)</f>
        <v>0.76130038669687305</v>
      </c>
      <c r="J38" s="18">
        <f>inventory[[#This Row],[CO2]]*A_CO2</f>
        <v>9.4225201945891311E-16</v>
      </c>
      <c r="K38" s="18">
        <f>inventory[[#This Row],[CH4]]*A_CH4</f>
        <v>1.4752921015412829E-14</v>
      </c>
      <c r="L38" s="18">
        <f>inventory[[#This Row],[N2O]]*A_N2O</f>
        <v>2.7178325777235553E-13</v>
      </c>
      <c r="M38" s="4">
        <f t="shared" ref="M38:M69" si="9">M37+A_CO2*(AB37+AC37*life1_CO2*(1-EXP(-1/life1_CO2))+AD37*life2_CO2*(1-EXP(-1/life2_CO2))+AE37*life3_CO2*(1-EXP(-1/life3_CO2)))</f>
        <v>3.7814563586848178E-14</v>
      </c>
      <c r="N38" s="4">
        <f t="shared" ref="N38:N69" si="10">N37+H37*A_CH4*life_CH4*(1-EXP(-1/life_CH4))</f>
        <v>2.4357496460742483E-12</v>
      </c>
      <c r="O38" s="4">
        <f t="shared" ref="O38:O69" si="11">O37+I37*A_N2O*life_N2O*(1-EXP(-1/life_N2O))</f>
        <v>1.0311070005486728E-11</v>
      </c>
      <c r="P38" s="20">
        <f>SUM(inventory[[#This Row],[CO2_temp_s1]:[CO2_temp_s2]])</f>
        <v>6.6355388197329473E-16</v>
      </c>
      <c r="Q38" s="20">
        <f>inventory[[#This Row],[CH4_temp_s1]]+inventory[[#This Row],[CH4_temp_s2]]</f>
        <v>2.3144213508627496E-14</v>
      </c>
      <c r="R38" s="20">
        <f>inventory[[#This Row],[N2O_temp_s1]]+inventory[[#This Row],[N2O_temp_s2]]</f>
        <v>1.8988618678403227E-13</v>
      </c>
      <c r="S38" s="84">
        <f>inventory[[#This Row],[CO2_flux]]+S37</f>
        <v>1</v>
      </c>
      <c r="T38" s="84">
        <f>inventory[[#This Row],[CH4_flux]]+T37</f>
        <v>1</v>
      </c>
      <c r="U38" s="84">
        <f>inventory[[#This Row],[N2O_flux]]+U37</f>
        <v>1</v>
      </c>
      <c r="V38" s="1">
        <f t="shared" ref="V38:V69" si="12">A_CO2*(AB37*clim_sens1*(1-EXP(-1/clim_time1))
+AC37*clim_sens1*life1_CO2/(life1_CO2-clim_time1)*(EXP(-1/life1_CO2)-EXP(-1/clim_time1))
+AD37*clim_sens1*life2_CO2/(life2_CO2-clim_time1)*(EXP(-1/life2_CO2)-EXP(-1/clim_time1))
+AE37*clim_sens1*life3_CO2/(life3_CO2-clim_time1)*(EXP(-1/life3_CO2)-EXP(-1/clim_time1)))
+V37*EXP(-1/clim_time1)</f>
        <v>6.2562651160143301E-16</v>
      </c>
      <c r="W38" s="1">
        <f t="shared" ref="W38:W69" si="13">A_CO2*(AB37*clim_sens2*(1-EXP(-1/clim_time2))
+AC37*clim_sens2*life1_CO2/(life1_CO2-clim_time2)*(EXP(-1/life1_CO2)-EXP(-1/clim_time2))
+AD37*clim_sens2*life2_CO2/(life2_CO2-clim_time2)*(EXP(-1/life2_CO2)-EXP(-1/clim_time2))
+AE37*clim_sens2*life3_CO2/(life3_CO2-clim_time2)*(EXP(-1/life3_CO2)-EXP(-1/clim_time2)))
+W37*EXP(-1/clim_time2)</f>
        <v>3.7927370371861746E-17</v>
      </c>
      <c r="X38" s="1">
        <f t="shared" ref="X38:X69" si="14">A_CH4*H37*clim_sens1*life_CH4/(life_CH4-clim_time1)*(EXP(-1/life_CH4)-EXP(-1/clim_time1))
+X37*EXP(-1/clim_time1)</f>
        <v>2.0731832143397891E-14</v>
      </c>
      <c r="Y38" s="1">
        <f t="shared" ref="Y38:Y69" si="15">A_CH4*H37*clim_sens2*life_CH4/(life_CH4-clim_time2)*(EXP(-1/life_CH4)-EXP(-1/clim_time2))
+Y37*EXP(-1/clim_time2)</f>
        <v>2.412381365229606E-15</v>
      </c>
      <c r="Z38" s="1">
        <f t="shared" ref="Z38:Z69" si="16">A_N2O*I37*clim_sens1*life_N2O/(life_N2O-clim_time1)*(EXP(-1/life_N2O)-EXP(-1/clim_time1))
+Z37*EXP(-1/clim_time1)</f>
        <v>1.795268772911576E-13</v>
      </c>
      <c r="AA38" s="1">
        <f t="shared" ref="AA38:AA69" si="17">A_N2O*I37*clim_sens2*life_N2O/(life_N2O-clim_time2)*(EXP(-1/life_N2O)-EXP(-1/clim_time2))
+AA37*EXP(-1/clim_time2)</f>
        <v>1.0359309492874675E-14</v>
      </c>
      <c r="AB38" s="1">
        <f>p_0*inventory[[#This Row],[CO2_flux]]+AB37</f>
        <v>0.21729999999999999</v>
      </c>
      <c r="AC38" s="1">
        <f>p_1*inventory[[#This Row],[CO2_flux]]+AC37*EXP(-1/life1_CO2)</f>
        <v>0.20602028859408333</v>
      </c>
      <c r="AD38" s="1">
        <f>p_2*inventory[[#This Row],[CO2_flux]]+AD37*EXP(-1/life2_CO2)</f>
        <v>0.11445762154602902</v>
      </c>
      <c r="AE38" s="1">
        <f>p_3*inventory[[#This Row],[CO2_flux]]+AE37*EXP(-1/life3_CO2)</f>
        <v>1.2927685475741817E-4</v>
      </c>
    </row>
    <row r="39" spans="1:31">
      <c r="A39">
        <v>34</v>
      </c>
      <c r="B39" s="70">
        <v>0</v>
      </c>
      <c r="C39" s="70">
        <v>0</v>
      </c>
      <c r="D39" s="70">
        <v>0</v>
      </c>
      <c r="E39" s="22">
        <f>SUM(inventory[[#This Row],[CO2_heat]:[N2O_heat]])</f>
        <v>1.3070410260127642E-11</v>
      </c>
      <c r="F39" s="23">
        <f>SUM(inventory[[#This Row],[CO2_temp]:[N2O_temp]])</f>
        <v>2.1165184964014402E-13</v>
      </c>
      <c r="G39" s="16">
        <f>SUM(inventory[[#This Row],[CO2_mass0]:[CO2_mass3]])</f>
        <v>0.53426876419483804</v>
      </c>
      <c r="H39" s="16">
        <f>inventory[[#This Row],[CH4_flux]]+H38*EXP(-1/life_CH4)</f>
        <v>6.4445492893641362E-2</v>
      </c>
      <c r="I39" s="16">
        <f>inventory[[#This Row],[N2O_flux]]+I38*EXP(-1/life_N2O)</f>
        <v>0.75503457540959107</v>
      </c>
      <c r="J39" s="18">
        <f>inventory[[#This Row],[CO2]]*A_CO2</f>
        <v>9.3587859424009758E-16</v>
      </c>
      <c r="K39" s="18">
        <f>inventory[[#This Row],[CH4]]*A_CH4</f>
        <v>1.3609879146037261E-14</v>
      </c>
      <c r="L39" s="18">
        <f>inventory[[#This Row],[N2O]]*A_N2O</f>
        <v>2.6954637121088532E-13</v>
      </c>
      <c r="M39" s="4">
        <f t="shared" si="9"/>
        <v>3.8753615448516376E-14</v>
      </c>
      <c r="N39" s="4">
        <f t="shared" si="10"/>
        <v>2.4499233652545054E-12</v>
      </c>
      <c r="O39" s="4">
        <f t="shared" si="11"/>
        <v>1.058173327942462E-11</v>
      </c>
      <c r="P39" s="20">
        <f>SUM(inventory[[#This Row],[CO2_temp_s1]:[CO2_temp_s2]])</f>
        <v>6.6072621313729852E-16</v>
      </c>
      <c r="Q39" s="20">
        <f>inventory[[#This Row],[CH4_temp_s1]]+inventory[[#This Row],[CH4_temp_s2]]</f>
        <v>2.1829313124361931E-14</v>
      </c>
      <c r="R39" s="20">
        <f>inventory[[#This Row],[N2O_temp_s1]]+inventory[[#This Row],[N2O_temp_s2]]</f>
        <v>1.891618103026448E-13</v>
      </c>
      <c r="S39" s="84">
        <f>inventory[[#This Row],[CO2_flux]]+S38</f>
        <v>1</v>
      </c>
      <c r="T39" s="84">
        <f>inventory[[#This Row],[CH4_flux]]+T38</f>
        <v>1</v>
      </c>
      <c r="U39" s="84">
        <f>inventory[[#This Row],[N2O_flux]]+U38</f>
        <v>1</v>
      </c>
      <c r="V39" s="1">
        <f t="shared" si="12"/>
        <v>6.2190878144651896E-16</v>
      </c>
      <c r="W39" s="1">
        <f t="shared" si="13"/>
        <v>3.8817431690779515E-17</v>
      </c>
      <c r="X39" s="1">
        <f t="shared" si="14"/>
        <v>1.9407985313853593E-14</v>
      </c>
      <c r="Y39" s="1">
        <f t="shared" si="15"/>
        <v>2.4213278105083379E-15</v>
      </c>
      <c r="Z39" s="1">
        <f t="shared" si="16"/>
        <v>1.7854456181647156E-13</v>
      </c>
      <c r="AA39" s="1">
        <f t="shared" si="17"/>
        <v>1.0617248486173232E-14</v>
      </c>
      <c r="AB39" s="1">
        <f>p_0*inventory[[#This Row],[CO2_flux]]+AB38</f>
        <v>0.21729999999999999</v>
      </c>
      <c r="AC39" s="1">
        <f>p_1*inventory[[#This Row],[CO2_flux]]+AC38*EXP(-1/life1_CO2)</f>
        <v>0.20549858644578525</v>
      </c>
      <c r="AD39" s="1">
        <f>p_2*inventory[[#This Row],[CO2_flux]]+AD38*EXP(-1/life2_CO2)</f>
        <v>0.11136770322128391</v>
      </c>
      <c r="AE39" s="1">
        <f>p_3*inventory[[#This Row],[CO2_flux]]+AE38*EXP(-1/life3_CO2)</f>
        <v>1.0247452776892736E-4</v>
      </c>
    </row>
    <row r="40" spans="1:31">
      <c r="A40">
        <v>35</v>
      </c>
      <c r="B40" s="70">
        <v>0</v>
      </c>
      <c r="C40" s="70">
        <v>0</v>
      </c>
      <c r="D40" s="70">
        <v>0</v>
      </c>
      <c r="E40" s="22">
        <f>SUM(inventory[[#This Row],[CO2_heat]:[N2O_heat]])</f>
        <v>1.3352854176769848E-11</v>
      </c>
      <c r="F40" s="23">
        <f>SUM(inventory[[#This Row],[CO2_temp]:[N2O_temp]])</f>
        <v>2.096289477066195E-13</v>
      </c>
      <c r="G40" s="16">
        <f>SUM(inventory[[#This Row],[CO2_mass0]:[CO2_mass3]])</f>
        <v>0.53072063527166924</v>
      </c>
      <c r="H40" s="16">
        <f>inventory[[#This Row],[CH4_flux]]+H39*EXP(-1/life_CH4)</f>
        <v>5.9452319230404178E-2</v>
      </c>
      <c r="I40" s="16">
        <f>inventory[[#This Row],[N2O_flux]]+I39*EXP(-1/life_N2O)</f>
        <v>0.74882033429326111</v>
      </c>
      <c r="J40" s="18">
        <f>inventory[[#This Row],[CO2]]*A_CO2</f>
        <v>9.2966333680538272E-16</v>
      </c>
      <c r="K40" s="18">
        <f>inventory[[#This Row],[CH4]]*A_CH4</f>
        <v>1.2555399041059442E-14</v>
      </c>
      <c r="L40" s="18">
        <f>inventory[[#This Row],[N2O]]*A_N2O</f>
        <v>2.6732789513404137E-13</v>
      </c>
      <c r="M40" s="4">
        <f t="shared" si="9"/>
        <v>3.9686373490879764E-14</v>
      </c>
      <c r="N40" s="4">
        <f t="shared" si="10"/>
        <v>2.4629989185562304E-12</v>
      </c>
      <c r="O40" s="4">
        <f t="shared" si="11"/>
        <v>1.0850168884722737E-11</v>
      </c>
      <c r="P40" s="20">
        <f>SUM(inventory[[#This Row],[CO2_temp_s1]:[CO2_temp_s2]])</f>
        <v>6.5786142855717433E-16</v>
      </c>
      <c r="Q40" s="20">
        <f>inventory[[#This Row],[CH4_temp_s1]]+inventory[[#This Row],[CH4_temp_s2]]</f>
        <v>2.0584113269749191E-14</v>
      </c>
      <c r="R40" s="20">
        <f>inventory[[#This Row],[N2O_temp_s1]]+inventory[[#This Row],[N2O_temp_s2]]</f>
        <v>1.8838697300831313E-13</v>
      </c>
      <c r="S40" s="84">
        <f>inventory[[#This Row],[CO2_flux]]+S39</f>
        <v>1</v>
      </c>
      <c r="T40" s="84">
        <f>inventory[[#This Row],[CH4_flux]]+T39</f>
        <v>1</v>
      </c>
      <c r="U40" s="84">
        <f>inventory[[#This Row],[N2O_flux]]+U39</f>
        <v>1</v>
      </c>
      <c r="V40" s="1">
        <f t="shared" si="12"/>
        <v>6.1816269187482199E-16</v>
      </c>
      <c r="W40" s="1">
        <f t="shared" si="13"/>
        <v>3.9698736682352367E-17</v>
      </c>
      <c r="X40" s="1">
        <f t="shared" si="14"/>
        <v>1.8155009871616221E-14</v>
      </c>
      <c r="Y40" s="1">
        <f t="shared" si="15"/>
        <v>2.4291033981329703E-15</v>
      </c>
      <c r="Z40" s="1">
        <f t="shared" si="16"/>
        <v>1.775147455450124E-13</v>
      </c>
      <c r="AA40" s="1">
        <f t="shared" si="17"/>
        <v>1.0872227463300725E-14</v>
      </c>
      <c r="AB40" s="1">
        <f>p_0*inventory[[#This Row],[CO2_flux]]+AB39</f>
        <v>0.21729999999999999</v>
      </c>
      <c r="AC40" s="1">
        <f>p_1*inventory[[#This Row],[CO2_flux]]+AC39*EXP(-1/life1_CO2)</f>
        <v>0.20497820539616826</v>
      </c>
      <c r="AD40" s="1">
        <f>p_2*inventory[[#This Row],[CO2_flux]]+AD39*EXP(-1/life2_CO2)</f>
        <v>0.10836120088163993</v>
      </c>
      <c r="AE40" s="1">
        <f>p_3*inventory[[#This Row],[CO2_flux]]+AE39*EXP(-1/life3_CO2)</f>
        <v>8.1228993861038337E-5</v>
      </c>
    </row>
    <row r="41" spans="1:31">
      <c r="A41">
        <v>36</v>
      </c>
      <c r="B41" s="70">
        <v>0</v>
      </c>
      <c r="C41" s="70">
        <v>0</v>
      </c>
      <c r="D41" s="70">
        <v>0</v>
      </c>
      <c r="E41" s="22">
        <f>SUM(inventory[[#This Row],[CO2_heat]:[N2O_heat]])</f>
        <v>1.3632069539643862E-11</v>
      </c>
      <c r="F41" s="23">
        <f>SUM(inventory[[#This Row],[CO2_temp]:[N2O_temp]])</f>
        <v>2.0763007725762041E-13</v>
      </c>
      <c r="G41" s="16">
        <f>SUM(inventory[[#This Row],[CO2_mass0]:[CO2_mass3]])</f>
        <v>0.52725939290492496</v>
      </c>
      <c r="H41" s="16">
        <f>inventory[[#This Row],[CH4_flux]]+H40*EXP(-1/life_CH4)</f>
        <v>5.4846011771641404E-2</v>
      </c>
      <c r="I41" s="16">
        <f>inventory[[#This Row],[N2O_flux]]+I40*EXP(-1/life_N2O)</f>
        <v>0.74265723890443769</v>
      </c>
      <c r="J41" s="18">
        <f>inventory[[#This Row],[CO2]]*A_CO2</f>
        <v>9.2360027855155692E-16</v>
      </c>
      <c r="K41" s="18">
        <f>inventory[[#This Row],[CH4]]*A_CH4</f>
        <v>1.158261902172256E-14</v>
      </c>
      <c r="L41" s="18">
        <f>inventory[[#This Row],[N2O]]*A_N2O</f>
        <v>2.6512767801606013E-13</v>
      </c>
      <c r="M41" s="4">
        <f t="shared" si="9"/>
        <v>4.0612992849385079E-14</v>
      </c>
      <c r="N41" s="4">
        <f t="shared" si="10"/>
        <v>2.4750613907960079E-12</v>
      </c>
      <c r="O41" s="4">
        <f t="shared" si="11"/>
        <v>1.1116395155998469E-11</v>
      </c>
      <c r="P41" s="20">
        <f>SUM(inventory[[#This Row],[CO2_temp_s1]:[CO2_temp_s2]])</f>
        <v>6.5497387731218096E-16</v>
      </c>
      <c r="Q41" s="20">
        <f>inventory[[#This Row],[CH4_temp_s1]]+inventory[[#This Row],[CH4_temp_s2]]</f>
        <v>1.9406772498195395E-14</v>
      </c>
      <c r="R41" s="20">
        <f>inventory[[#This Row],[N2O_temp_s1]]+inventory[[#This Row],[N2O_temp_s2]]</f>
        <v>1.8756833088211283E-13</v>
      </c>
      <c r="S41" s="84">
        <f>inventory[[#This Row],[CO2_flux]]+S40</f>
        <v>1</v>
      </c>
      <c r="T41" s="84">
        <f>inventory[[#This Row],[CH4_flux]]+T40</f>
        <v>1</v>
      </c>
      <c r="U41" s="84">
        <f>inventory[[#This Row],[N2O_flux]]+U40</f>
        <v>1</v>
      </c>
      <c r="V41" s="1">
        <f t="shared" si="12"/>
        <v>6.1440240828541599E-16</v>
      </c>
      <c r="W41" s="1">
        <f t="shared" si="13"/>
        <v>4.0571469026764977E-17</v>
      </c>
      <c r="X41" s="1">
        <f t="shared" si="14"/>
        <v>1.697097248807652E-14</v>
      </c>
      <c r="Y41" s="1">
        <f t="shared" si="15"/>
        <v>2.4358000101188753E-15</v>
      </c>
      <c r="Z41" s="1">
        <f t="shared" si="16"/>
        <v>1.7644405805407902E-13</v>
      </c>
      <c r="AA41" s="1">
        <f t="shared" si="17"/>
        <v>1.1124272828033811E-14</v>
      </c>
      <c r="AB41" s="1">
        <f>p_0*inventory[[#This Row],[CO2_flux]]+AB40</f>
        <v>0.21729999999999999</v>
      </c>
      <c r="AC41" s="1">
        <f>p_1*inventory[[#This Row],[CO2_flux]]+AC40*EXP(-1/life1_CO2)</f>
        <v>0.20445914209983357</v>
      </c>
      <c r="AD41" s="1">
        <f>p_2*inventory[[#This Row],[CO2_flux]]+AD40*EXP(-1/life2_CO2)</f>
        <v>0.10543586261431524</v>
      </c>
      <c r="AE41" s="1">
        <f>p_3*inventory[[#This Row],[CO2_flux]]+AE40*EXP(-1/life3_CO2)</f>
        <v>6.438819077610148E-5</v>
      </c>
    </row>
    <row r="42" spans="1:31">
      <c r="A42">
        <v>37</v>
      </c>
      <c r="B42" s="70">
        <v>0</v>
      </c>
      <c r="C42" s="70">
        <v>0</v>
      </c>
      <c r="D42" s="70">
        <v>0</v>
      </c>
      <c r="E42" s="22">
        <f>SUM(inventory[[#This Row],[CO2_heat]:[N2O_heat]])</f>
        <v>1.3908153174431696E-11</v>
      </c>
      <c r="F42" s="23">
        <f>SUM(inventory[[#This Row],[CO2_temp]:[N2O_temp]])</f>
        <v>2.0565905357406215E-13</v>
      </c>
      <c r="G42" s="16">
        <f>SUM(inventory[[#This Row],[CO2_mass0]:[CO2_mass3]])</f>
        <v>0.52388192942701162</v>
      </c>
      <c r="H42" s="16">
        <f>inventory[[#This Row],[CH4_flux]]+H41*EXP(-1/life_CH4)</f>
        <v>5.059659650277662E-2</v>
      </c>
      <c r="I42" s="16">
        <f>inventory[[#This Row],[N2O_flux]]+I41*EXP(-1/life_N2O)</f>
        <v>0.73654486829301713</v>
      </c>
      <c r="J42" s="18">
        <f>inventory[[#This Row],[CO2]]*A_CO2</f>
        <v>9.1768397577729604E-16</v>
      </c>
      <c r="K42" s="18">
        <f>inventory[[#This Row],[CH4]]*A_CH4</f>
        <v>1.0685209045418671E-14</v>
      </c>
      <c r="L42" s="18">
        <f>inventory[[#This Row],[N2O]]*A_N2O</f>
        <v>2.629455695782966E-13</v>
      </c>
      <c r="M42" s="4">
        <f t="shared" si="9"/>
        <v>4.1533622961663296E-14</v>
      </c>
      <c r="N42" s="4">
        <f t="shared" si="10"/>
        <v>2.4861892745021761E-12</v>
      </c>
      <c r="O42" s="4">
        <f t="shared" si="11"/>
        <v>1.1380430276967857E-11</v>
      </c>
      <c r="P42" s="20">
        <f>SUM(inventory[[#This Row],[CO2_temp_s1]:[CO2_temp_s2]])</f>
        <v>6.5207590907495023E-16</v>
      </c>
      <c r="Q42" s="20">
        <f>inventory[[#This Row],[CH4_temp_s1]]+inventory[[#This Row],[CH4_temp_s2]]</f>
        <v>1.8295192735237712E-14</v>
      </c>
      <c r="R42" s="20">
        <f>inventory[[#This Row],[N2O_temp_s1]]+inventory[[#This Row],[N2O_temp_s2]]</f>
        <v>1.8671178492974949E-13</v>
      </c>
      <c r="S42" s="84">
        <f>inventory[[#This Row],[CO2_flux]]+S41</f>
        <v>1</v>
      </c>
      <c r="T42" s="84">
        <f>inventory[[#This Row],[CH4_flux]]+T41</f>
        <v>1</v>
      </c>
      <c r="U42" s="84">
        <f>inventory[[#This Row],[N2O_flux]]+U41</f>
        <v>1</v>
      </c>
      <c r="V42" s="1">
        <f t="shared" si="12"/>
        <v>6.1064010308049472E-16</v>
      </c>
      <c r="W42" s="1">
        <f t="shared" si="13"/>
        <v>4.1435805994455534E-17</v>
      </c>
      <c r="X42" s="1">
        <f t="shared" si="14"/>
        <v>1.5853690328526572E-14</v>
      </c>
      <c r="Y42" s="1">
        <f t="shared" si="15"/>
        <v>2.441502406711141E-15</v>
      </c>
      <c r="Z42" s="1">
        <f t="shared" si="16"/>
        <v>1.7533837416789377E-13</v>
      </c>
      <c r="AA42" s="1">
        <f t="shared" si="17"/>
        <v>1.1373410761855733E-14</v>
      </c>
      <c r="AB42" s="1">
        <f>p_0*inventory[[#This Row],[CO2_flux]]+AB41</f>
        <v>0.21729999999999999</v>
      </c>
      <c r="AC42" s="1">
        <f>p_1*inventory[[#This Row],[CO2_flux]]+AC41*EXP(-1/life1_CO2)</f>
        <v>0.20394139321985394</v>
      </c>
      <c r="AD42" s="1">
        <f>p_2*inventory[[#This Row],[CO2_flux]]+AD41*EXP(-1/life2_CO2)</f>
        <v>0.10258949729956628</v>
      </c>
      <c r="AE42" s="1">
        <f>p_3*inventory[[#This Row],[CO2_flux]]+AE41*EXP(-1/life3_CO2)</f>
        <v>5.103890759144563E-5</v>
      </c>
    </row>
    <row r="43" spans="1:31">
      <c r="A43">
        <v>38</v>
      </c>
      <c r="B43" s="70">
        <v>0</v>
      </c>
      <c r="C43" s="70">
        <v>0</v>
      </c>
      <c r="D43" s="70">
        <v>0</v>
      </c>
      <c r="E43" s="22">
        <f>SUM(inventory[[#This Row],[CO2_heat]:[N2O_heat]])</f>
        <v>1.4181195670412378E-11</v>
      </c>
      <c r="F43" s="23">
        <f>SUM(inventory[[#This Row],[CO2_temp]:[N2O_temp]])</f>
        <v>2.0371882808967922E-13</v>
      </c>
      <c r="G43" s="16">
        <f>SUM(inventory[[#This Row],[CO2_mass0]:[CO2_mass3]])</f>
        <v>0.52058538566212087</v>
      </c>
      <c r="H43" s="16">
        <f>inventory[[#This Row],[CH4_flux]]+H42*EXP(-1/life_CH4)</f>
        <v>4.6676421766522411E-2</v>
      </c>
      <c r="I43" s="16">
        <f>inventory[[#This Row],[N2O_flux]]+I42*EXP(-1/life_N2O)</f>
        <v>0.73048280497348594</v>
      </c>
      <c r="J43" s="18">
        <f>inventory[[#This Row],[CO2]]*A_CO2</f>
        <v>9.119094200643369E-16</v>
      </c>
      <c r="K43" s="18">
        <f>inventory[[#This Row],[CH4]]*A_CH4</f>
        <v>9.8573295150406442E-15</v>
      </c>
      <c r="L43" s="18">
        <f>inventory[[#This Row],[N2O]]*A_N2O</f>
        <v>2.6078142077896003E-13</v>
      </c>
      <c r="M43" s="4">
        <f t="shared" si="9"/>
        <v>4.2448408045937524E-14</v>
      </c>
      <c r="N43" s="4">
        <f t="shared" si="10"/>
        <v>2.4964549806788635E-12</v>
      </c>
      <c r="O43" s="4">
        <f t="shared" si="11"/>
        <v>1.1642292281687578E-11</v>
      </c>
      <c r="P43" s="20">
        <f>SUM(inventory[[#This Row],[CO2_temp_s1]:[CO2_temp_s2]])</f>
        <v>6.4917813212859686E-16</v>
      </c>
      <c r="Q43" s="20">
        <f>inventory[[#This Row],[CH4_temp_s1]]+inventory[[#This Row],[CH4_temp_s2]]</f>
        <v>1.7247083976885268E-14</v>
      </c>
      <c r="R43" s="20">
        <f>inventory[[#This Row],[N2O_temp_s1]]+inventory[[#This Row],[N2O_temp_s2]]</f>
        <v>1.8582256598066535E-13</v>
      </c>
      <c r="S43" s="84">
        <f>inventory[[#This Row],[CO2_flux]]+S42</f>
        <v>1</v>
      </c>
      <c r="T43" s="84">
        <f>inventory[[#This Row],[CH4_flux]]+T42</f>
        <v>1</v>
      </c>
      <c r="U43" s="84">
        <f>inventory[[#This Row],[N2O_flux]]+U42</f>
        <v>1</v>
      </c>
      <c r="V43" s="1">
        <f t="shared" si="12"/>
        <v>6.0688621316628886E-16</v>
      </c>
      <c r="W43" s="1">
        <f t="shared" si="13"/>
        <v>4.2291918962307989E-17</v>
      </c>
      <c r="X43" s="1">
        <f t="shared" si="14"/>
        <v>1.480079519870598E-14</v>
      </c>
      <c r="Y43" s="1">
        <f t="shared" si="15"/>
        <v>2.4462887781792889E-15</v>
      </c>
      <c r="Z43" s="1">
        <f t="shared" si="16"/>
        <v>1.7420289875486731E-13</v>
      </c>
      <c r="AA43" s="1">
        <f t="shared" si="17"/>
        <v>1.1619667225798027E-14</v>
      </c>
      <c r="AB43" s="1">
        <f>p_0*inventory[[#This Row],[CO2_flux]]+AB42</f>
        <v>0.21729999999999999</v>
      </c>
      <c r="AC43" s="1">
        <f>p_1*inventory[[#This Row],[CO2_flux]]+AC42*EXP(-1/life1_CO2)</f>
        <v>0.20342495542775213</v>
      </c>
      <c r="AD43" s="1">
        <f>p_2*inventory[[#This Row],[CO2_flux]]+AD42*EXP(-1/life2_CO2)</f>
        <v>9.9819972969508092E-2</v>
      </c>
      <c r="AE43" s="1">
        <f>p_3*inventory[[#This Row],[CO2_flux]]+AE42*EXP(-1/life3_CO2)</f>
        <v>4.0457264860670616E-5</v>
      </c>
    </row>
    <row r="44" spans="1:31">
      <c r="A44">
        <v>39</v>
      </c>
      <c r="B44" s="70">
        <v>0</v>
      </c>
      <c r="C44" s="70">
        <v>0</v>
      </c>
      <c r="D44" s="70">
        <v>0</v>
      </c>
      <c r="E44" s="22">
        <f>SUM(inventory[[#This Row],[CO2_heat]:[N2O_heat]])</f>
        <v>1.4451281853282418E-11</v>
      </c>
      <c r="F44" s="23">
        <f>SUM(inventory[[#This Row],[CO2_temp]:[N2O_temp]])</f>
        <v>2.0181161855135983E-13</v>
      </c>
      <c r="G44" s="16">
        <f>SUM(inventory[[#This Row],[CO2_mass0]:[CO2_mass3]])</f>
        <v>0.51736711007618075</v>
      </c>
      <c r="H44" s="16">
        <f>inventory[[#This Row],[CH4_flux]]+H43*EXP(-1/life_CH4)</f>
        <v>4.3059978328912417E-2</v>
      </c>
      <c r="I44" s="16">
        <f>inventory[[#This Row],[N2O_flux]]+I43*EXP(-1/life_N2O)</f>
        <v>0.72447063489640606</v>
      </c>
      <c r="J44" s="18">
        <f>inventory[[#This Row],[CO2]]*A_CO2</f>
        <v>9.0627196672044556E-16</v>
      </c>
      <c r="K44" s="18">
        <f>inventory[[#This Row],[CH4]]*A_CH4</f>
        <v>9.093593279745159E-15</v>
      </c>
      <c r="L44" s="18">
        <f>inventory[[#This Row],[N2O]]*A_N2O</f>
        <v>2.5863508380293421E-13</v>
      </c>
      <c r="M44" s="4">
        <f t="shared" si="9"/>
        <v>4.3357487499191044E-14</v>
      </c>
      <c r="N44" s="4">
        <f t="shared" si="10"/>
        <v>2.5059253099965275E-12</v>
      </c>
      <c r="O44" s="4">
        <f t="shared" si="11"/>
        <v>1.19019990557867E-11</v>
      </c>
      <c r="P44" s="20">
        <f>SUM(inventory[[#This Row],[CO2_temp_s1]:[CO2_temp_s2]])</f>
        <v>6.4628963672822085E-16</v>
      </c>
      <c r="Q44" s="20">
        <f>inventory[[#This Row],[CH4_temp_s1]]+inventory[[#This Row],[CH4_temp_s2]]</f>
        <v>1.6260018945401445E-14</v>
      </c>
      <c r="R44" s="20">
        <f>inventory[[#This Row],[N2O_temp_s1]]+inventory[[#This Row],[N2O_temp_s2]]</f>
        <v>1.8490530996923017E-13</v>
      </c>
      <c r="S44" s="84">
        <f>inventory[[#This Row],[CO2_flux]]+S43</f>
        <v>1</v>
      </c>
      <c r="T44" s="84">
        <f>inventory[[#This Row],[CH4_flux]]+T43</f>
        <v>1</v>
      </c>
      <c r="U44" s="84">
        <f>inventory[[#This Row],[N2O_flux]]+U43</f>
        <v>1</v>
      </c>
      <c r="V44" s="1">
        <f t="shared" si="12"/>
        <v>6.0314966288358994E-16</v>
      </c>
      <c r="W44" s="1">
        <f t="shared" si="13"/>
        <v>4.3139973844630881E-17</v>
      </c>
      <c r="X44" s="1">
        <f t="shared" si="14"/>
        <v>1.3809787691541987E-14</v>
      </c>
      <c r="Y44" s="1">
        <f t="shared" si="15"/>
        <v>2.4502312538594595E-15</v>
      </c>
      <c r="Z44" s="1">
        <f t="shared" si="16"/>
        <v>1.7304224200696313E-13</v>
      </c>
      <c r="AA44" s="1">
        <f t="shared" si="17"/>
        <v>1.1863067962267053E-14</v>
      </c>
      <c r="AB44" s="1">
        <f>p_0*inventory[[#This Row],[CO2_flux]]+AB43</f>
        <v>0.21729999999999999</v>
      </c>
      <c r="AC44" s="1">
        <f>p_1*inventory[[#This Row],[CO2_flux]]+AC43*EXP(-1/life1_CO2)</f>
        <v>0.2029098254034796</v>
      </c>
      <c r="AD44" s="1">
        <f>p_2*inventory[[#This Row],[CO2_flux]]+AD43*EXP(-1/life2_CO2)</f>
        <v>9.7125215211240262E-2</v>
      </c>
      <c r="AE44" s="1">
        <f>p_3*inventory[[#This Row],[CO2_flux]]+AE43*EXP(-1/life3_CO2)</f>
        <v>3.2069461460824591E-5</v>
      </c>
    </row>
    <row r="45" spans="1:31">
      <c r="A45">
        <v>40</v>
      </c>
      <c r="B45" s="70">
        <v>0</v>
      </c>
      <c r="C45" s="70">
        <v>0</v>
      </c>
      <c r="D45" s="70">
        <v>0</v>
      </c>
      <c r="E45" s="22">
        <f>SUM(inventory[[#This Row],[CO2_heat]:[N2O_heat]])</f>
        <v>1.4718491221394629E-11</v>
      </c>
      <c r="F45" s="23">
        <f>SUM(inventory[[#This Row],[CO2_temp]:[N2O_temp]])</f>
        <v>1.9993902200023435E-13</v>
      </c>
      <c r="G45" s="16">
        <f>SUM(inventory[[#This Row],[CO2_mass0]:[CO2_mass3]])</f>
        <v>0.51422462610807773</v>
      </c>
      <c r="H45" s="16">
        <f>inventory[[#This Row],[CH4_flux]]+H44*EXP(-1/life_CH4)</f>
        <v>3.9723733386440988E-2</v>
      </c>
      <c r="I45" s="16">
        <f>inventory[[#This Row],[N2O_flux]]+I44*EXP(-1/life_N2O)</f>
        <v>0.71850794742013435</v>
      </c>
      <c r="J45" s="18">
        <f>inventory[[#This Row],[CO2]]*A_CO2</f>
        <v>9.0076727755351962E-16</v>
      </c>
      <c r="K45" s="18">
        <f>inventory[[#This Row],[CH4]]*A_CH4</f>
        <v>8.3890305798593734E-15</v>
      </c>
      <c r="L45" s="18">
        <f>inventory[[#This Row],[N2O]]*A_N2O</f>
        <v>2.5650641205168132E-13</v>
      </c>
      <c r="M45" s="4">
        <f t="shared" si="9"/>
        <v>4.4260996231219848E-14</v>
      </c>
      <c r="N45" s="4">
        <f t="shared" si="10"/>
        <v>2.5146618874751111E-12</v>
      </c>
      <c r="O45" s="4">
        <f t="shared" si="11"/>
        <v>1.21595683376883E-11</v>
      </c>
      <c r="P45" s="20">
        <f>SUM(inventory[[#This Row],[CO2_temp_s1]:[CO2_temp_s2]])</f>
        <v>6.4341818884317911E-16</v>
      </c>
      <c r="Q45" s="20">
        <f>inventory[[#This Row],[CH4_temp_s1]]+inventory[[#This Row],[CH4_temp_s2]]</f>
        <v>1.5331479045131532E-14</v>
      </c>
      <c r="R45" s="20">
        <f>inventory[[#This Row],[N2O_temp_s1]]+inventory[[#This Row],[N2O_temp_s2]]</f>
        <v>1.8396412476625964E-13</v>
      </c>
      <c r="S45" s="84">
        <f>inventory[[#This Row],[CO2_flux]]+S44</f>
        <v>1</v>
      </c>
      <c r="T45" s="84">
        <f>inventory[[#This Row],[CH4_flux]]+T44</f>
        <v>1</v>
      </c>
      <c r="U45" s="84">
        <f>inventory[[#This Row],[N2O_flux]]+U44</f>
        <v>1</v>
      </c>
      <c r="V45" s="1">
        <f t="shared" si="12"/>
        <v>5.9943805738717779E-16</v>
      </c>
      <c r="W45" s="1">
        <f t="shared" si="13"/>
        <v>4.3980131456001334E-17</v>
      </c>
      <c r="X45" s="1">
        <f t="shared" si="14"/>
        <v>1.287808267337504E-14</v>
      </c>
      <c r="Y45" s="1">
        <f t="shared" si="15"/>
        <v>2.4533963717564914E-15</v>
      </c>
      <c r="Z45" s="1">
        <f t="shared" si="16"/>
        <v>1.7186048626940419E-13</v>
      </c>
      <c r="AA45" s="1">
        <f t="shared" si="17"/>
        <v>1.2103638496855446E-14</v>
      </c>
      <c r="AB45" s="1">
        <f>p_0*inventory[[#This Row],[CO2_flux]]+AB44</f>
        <v>0.21729999999999999</v>
      </c>
      <c r="AC45" s="1">
        <f>p_1*inventory[[#This Row],[CO2_flux]]+AC44*EXP(-1/life1_CO2)</f>
        <v>0.20239599983539511</v>
      </c>
      <c r="AD45" s="1">
        <f>p_2*inventory[[#This Row],[CO2_flux]]+AD44*EXP(-1/life2_CO2)</f>
        <v>9.4503205613082258E-2</v>
      </c>
      <c r="AE45" s="1">
        <f>p_3*inventory[[#This Row],[CO2_flux]]+AE44*EXP(-1/life3_CO2)</f>
        <v>2.5420659600424265E-5</v>
      </c>
    </row>
    <row r="46" spans="1:31">
      <c r="A46">
        <v>41</v>
      </c>
      <c r="B46" s="70">
        <v>0</v>
      </c>
      <c r="C46" s="70">
        <v>0</v>
      </c>
      <c r="D46" s="70">
        <v>0</v>
      </c>
      <c r="E46" s="22">
        <f>SUM(inventory[[#This Row],[CO2_heat]:[N2O_heat]])</f>
        <v>1.4982898348256776E-11</v>
      </c>
      <c r="F46" s="23">
        <f>SUM(inventory[[#This Row],[CO2_temp]:[N2O_temp]])</f>
        <v>1.9810211270132143E-13</v>
      </c>
      <c r="G46" s="16">
        <f>SUM(inventory[[#This Row],[CO2_mass0]:[CO2_mass3]])</f>
        <v>0.51115560599374177</v>
      </c>
      <c r="H46" s="16">
        <f>inventory[[#This Row],[CH4_flux]]+H45*EXP(-1/life_CH4)</f>
        <v>3.6645977434167046E-2</v>
      </c>
      <c r="I46" s="16">
        <f>inventory[[#This Row],[N2O_flux]]+I45*EXP(-1/life_N2O)</f>
        <v>0.71259433528277516</v>
      </c>
      <c r="J46" s="18">
        <f>inventory[[#This Row],[CO2]]*A_CO2</f>
        <v>8.9539127501923727E-16</v>
      </c>
      <c r="K46" s="18">
        <f>inventory[[#This Row],[CH4]]*A_CH4</f>
        <v>7.7390567078218744E-15</v>
      </c>
      <c r="L46" s="18">
        <f>inventory[[#This Row],[N2O]]*A_N2O</f>
        <v>2.5439526013322897E-13</v>
      </c>
      <c r="M46" s="4">
        <f t="shared" si="9"/>
        <v>4.5159064947364788E-14</v>
      </c>
      <c r="N46" s="4">
        <f t="shared" si="10"/>
        <v>2.5227215634883759E-12</v>
      </c>
      <c r="O46" s="4">
        <f t="shared" si="11"/>
        <v>1.2415017719821035E-11</v>
      </c>
      <c r="P46" s="20">
        <f>SUM(inventory[[#This Row],[CO2_temp_s1]:[CO2_temp_s2]])</f>
        <v>6.4057039851441044E-16</v>
      </c>
      <c r="Q46" s="20">
        <f>inventory[[#This Row],[CH4_temp_s1]]+inventory[[#This Row],[CH4_temp_s2]]</f>
        <v>1.4458892793597822E-14</v>
      </c>
      <c r="R46" s="20">
        <f>inventory[[#This Row],[N2O_temp_s1]]+inventory[[#This Row],[N2O_temp_s2]]</f>
        <v>1.8300264950920921E-13</v>
      </c>
      <c r="S46" s="84">
        <f>inventory[[#This Row],[CO2_flux]]+S45</f>
        <v>1</v>
      </c>
      <c r="T46" s="84">
        <f>inventory[[#This Row],[CH4_flux]]+T45</f>
        <v>1</v>
      </c>
      <c r="U46" s="84">
        <f>inventory[[#This Row],[N2O_flux]]+U45</f>
        <v>1</v>
      </c>
      <c r="V46" s="1">
        <f t="shared" si="12"/>
        <v>5.9575785069488256E-16</v>
      </c>
      <c r="W46" s="1">
        <f t="shared" si="13"/>
        <v>4.4812547819527899E-17</v>
      </c>
      <c r="X46" s="1">
        <f t="shared" si="14"/>
        <v>1.2003047281836149E-14</v>
      </c>
      <c r="Y46" s="1">
        <f t="shared" si="15"/>
        <v>2.455845511761673E-15</v>
      </c>
      <c r="Z46" s="1">
        <f t="shared" si="16"/>
        <v>1.7066124536907055E-13</v>
      </c>
      <c r="AA46" s="1">
        <f t="shared" si="17"/>
        <v>1.2341404140138646E-14</v>
      </c>
      <c r="AB46" s="1">
        <f>p_0*inventory[[#This Row],[CO2_flux]]+AB45</f>
        <v>0.21729999999999999</v>
      </c>
      <c r="AC46" s="1">
        <f>p_1*inventory[[#This Row],[CO2_flux]]+AC45*EXP(-1/life1_CO2)</f>
        <v>0.2018834754202434</v>
      </c>
      <c r="AD46" s="1">
        <f>p_2*inventory[[#This Row],[CO2_flux]]+AD45*EXP(-1/life2_CO2)</f>
        <v>9.195198025275457E-2</v>
      </c>
      <c r="AE46" s="1">
        <f>p_3*inventory[[#This Row],[CO2_flux]]+AE45*EXP(-1/life3_CO2)</f>
        <v>2.0150320743927659E-5</v>
      </c>
    </row>
    <row r="47" spans="1:31">
      <c r="A47">
        <v>42</v>
      </c>
      <c r="B47" s="70">
        <v>0</v>
      </c>
      <c r="C47" s="70">
        <v>0</v>
      </c>
      <c r="D47" s="70">
        <v>0</v>
      </c>
      <c r="E47" s="22">
        <f>SUM(inventory[[#This Row],[CO2_heat]:[N2O_heat]])</f>
        <v>1.5244573253909616E-11</v>
      </c>
      <c r="F47" s="23">
        <f>SUM(inventory[[#This Row],[CO2_temp]:[N2O_temp]])</f>
        <v>1.9630152689513614E-13</v>
      </c>
      <c r="G47" s="16">
        <f>SUM(inventory[[#This Row],[CO2_mass0]:[CO2_mass3]])</f>
        <v>0.50815784974452349</v>
      </c>
      <c r="H47" s="16">
        <f>inventory[[#This Row],[CH4_flux]]+H46*EXP(-1/life_CH4)</f>
        <v>3.380668299832728E-2</v>
      </c>
      <c r="I47" s="16">
        <f>inventory[[#This Row],[N2O_flux]]+I46*EXP(-1/life_N2O)</f>
        <v>0.70672939457436357</v>
      </c>
      <c r="J47" s="18">
        <f>inventory[[#This Row],[CO2]]*A_CO2</f>
        <v>8.9014010539748165E-16</v>
      </c>
      <c r="K47" s="18">
        <f>inventory[[#This Row],[CH4]]*A_CH4</f>
        <v>7.1394421747222597E-15</v>
      </c>
      <c r="L47" s="18">
        <f>inventory[[#This Row],[N2O]]*A_N2O</f>
        <v>2.5230148385223977E-13</v>
      </c>
      <c r="M47" s="4">
        <f t="shared" si="9"/>
        <v>4.6051820390079207E-14</v>
      </c>
      <c r="N47" s="4">
        <f t="shared" si="10"/>
        <v>2.530156783698811E-12</v>
      </c>
      <c r="O47" s="4">
        <f t="shared" si="11"/>
        <v>1.2668364649820727E-11</v>
      </c>
      <c r="P47" s="20">
        <f>SUM(inventory[[#This Row],[CO2_temp_s1]:[CO2_temp_s2]])</f>
        <v>6.3775186639810224E-16</v>
      </c>
      <c r="Q47" s="20">
        <f>inventory[[#This Row],[CH4_temp_s1]]+inventory[[#This Row],[CH4_temp_s2]]</f>
        <v>1.363966775578204E-14</v>
      </c>
      <c r="R47" s="20">
        <f>inventory[[#This Row],[N2O_temp_s1]]+inventory[[#This Row],[N2O_temp_s2]]</f>
        <v>1.8202410727295601E-13</v>
      </c>
      <c r="S47" s="84">
        <f>inventory[[#This Row],[CO2_flux]]+S46</f>
        <v>1</v>
      </c>
      <c r="T47" s="84">
        <f>inventory[[#This Row],[CH4_flux]]+T46</f>
        <v>1</v>
      </c>
      <c r="U47" s="84">
        <f>inventory[[#This Row],[N2O_flux]]+U46</f>
        <v>1</v>
      </c>
      <c r="V47" s="1">
        <f t="shared" si="12"/>
        <v>5.9211449196681094E-16</v>
      </c>
      <c r="W47" s="1">
        <f t="shared" si="13"/>
        <v>4.563737443129132E-17</v>
      </c>
      <c r="X47" s="1">
        <f t="shared" si="14"/>
        <v>1.1182032460476847E-14</v>
      </c>
      <c r="Y47" s="1">
        <f t="shared" si="15"/>
        <v>2.4576352953051936E-15</v>
      </c>
      <c r="Z47" s="1">
        <f t="shared" si="16"/>
        <v>1.6944771728349942E-13</v>
      </c>
      <c r="AA47" s="1">
        <f t="shared" si="17"/>
        <v>1.25763899894566E-14</v>
      </c>
      <c r="AB47" s="1">
        <f>p_0*inventory[[#This Row],[CO2_flux]]+AB46</f>
        <v>0.21729999999999999</v>
      </c>
      <c r="AC47" s="1">
        <f>p_1*inventory[[#This Row],[CO2_flux]]+AC46*EXP(-1/life1_CO2)</f>
        <v>0.20137224886313407</v>
      </c>
      <c r="AD47" s="1">
        <f>p_2*inventory[[#This Row],[CO2_flux]]+AD46*EXP(-1/life2_CO2)</f>
        <v>8.946962822637311E-2</v>
      </c>
      <c r="AE47" s="1">
        <f>p_3*inventory[[#This Row],[CO2_flux]]+AE46*EXP(-1/life3_CO2)</f>
        <v>1.5972655016252398E-5</v>
      </c>
    </row>
    <row r="48" spans="1:31">
      <c r="A48">
        <v>43</v>
      </c>
      <c r="B48" s="70">
        <v>0</v>
      </c>
      <c r="C48" s="70">
        <v>0</v>
      </c>
      <c r="D48" s="70">
        <v>0</v>
      </c>
      <c r="E48" s="22">
        <f>SUM(inventory[[#This Row],[CO2_heat]:[N2O_heat]])</f>
        <v>1.5503581747599819E-11</v>
      </c>
      <c r="F48" s="23">
        <f>SUM(inventory[[#This Row],[CO2_temp]:[N2O_temp]])</f>
        <v>1.9453753602004352E-13</v>
      </c>
      <c r="G48" s="16">
        <f>SUM(inventory[[#This Row],[CO2_mass0]:[CO2_mass3]])</f>
        <v>0.50522926821861036</v>
      </c>
      <c r="H48" s="16">
        <f>inventory[[#This Row],[CH4_flux]]+H47*EXP(-1/life_CH4)</f>
        <v>3.1187374314208094E-2</v>
      </c>
      <c r="I48" s="16">
        <f>inventory[[#This Row],[N2O_flux]]+I47*EXP(-1/life_N2O)</f>
        <v>0.70091272470927757</v>
      </c>
      <c r="J48" s="18">
        <f>inventory[[#This Row],[CO2]]*A_CO2</f>
        <v>8.8501010913853957E-16</v>
      </c>
      <c r="K48" s="18">
        <f>inventory[[#This Row],[CH4]]*A_CH4</f>
        <v>6.5862851883080046E-15</v>
      </c>
      <c r="L48" s="18">
        <f>inventory[[#This Row],[N2O]]*A_N2O</f>
        <v>2.5022494020016252E-13</v>
      </c>
      <c r="M48" s="4">
        <f t="shared" si="9"/>
        <v>4.6939385547395394E-14</v>
      </c>
      <c r="N48" s="4">
        <f t="shared" si="10"/>
        <v>2.5370159303303479E-12</v>
      </c>
      <c r="O48" s="4">
        <f t="shared" si="11"/>
        <v>1.2919626431722076E-11</v>
      </c>
      <c r="P48" s="20">
        <f>SUM(inventory[[#This Row],[CO2_temp_s1]:[CO2_temp_s2]])</f>
        <v>6.3496731151731364E-16</v>
      </c>
      <c r="Q48" s="20">
        <f>inventory[[#This Row],[CH4_temp_s1]]+inventory[[#This Row],[CH4_temp_s2]]</f>
        <v>1.2871216879938287E-14</v>
      </c>
      <c r="R48" s="20">
        <f>inventory[[#This Row],[N2O_temp_s1]]+inventory[[#This Row],[N2O_temp_s2]]</f>
        <v>1.8103135182858792E-13</v>
      </c>
      <c r="S48" s="84">
        <f>inventory[[#This Row],[CO2_flux]]+S47</f>
        <v>1</v>
      </c>
      <c r="T48" s="84">
        <f>inventory[[#This Row],[CH4_flux]]+T47</f>
        <v>1</v>
      </c>
      <c r="U48" s="84">
        <f>inventory[[#This Row],[N2O_flux]]+U47</f>
        <v>1</v>
      </c>
      <c r="V48" s="1">
        <f t="shared" si="12"/>
        <v>5.8851255302780692E-16</v>
      </c>
      <c r="W48" s="1">
        <f t="shared" si="13"/>
        <v>4.6454758489506748E-17</v>
      </c>
      <c r="X48" s="1">
        <f t="shared" si="14"/>
        <v>1.0412398925894394E-14</v>
      </c>
      <c r="Y48" s="1">
        <f t="shared" si="15"/>
        <v>2.458817954043893E-15</v>
      </c>
      <c r="Z48" s="1">
        <f t="shared" si="16"/>
        <v>1.6822273089790714E-13</v>
      </c>
      <c r="AA48" s="1">
        <f t="shared" si="17"/>
        <v>1.2808620930680771E-14</v>
      </c>
      <c r="AB48" s="1">
        <f>p_0*inventory[[#This Row],[CO2_flux]]+AB47</f>
        <v>0.21729999999999999</v>
      </c>
      <c r="AC48" s="1">
        <f>p_1*inventory[[#This Row],[CO2_flux]]+AC47*EXP(-1/life1_CO2)</f>
        <v>0.20086231687752024</v>
      </c>
      <c r="AD48" s="1">
        <f>p_2*inventory[[#This Row],[CO2_flux]]+AD47*EXP(-1/life2_CO2)</f>
        <v>8.7054290217155203E-2</v>
      </c>
      <c r="AE48" s="1">
        <f>p_3*inventory[[#This Row],[CO2_flux]]+AE47*EXP(-1/life3_CO2)</f>
        <v>1.2661123934967416E-5</v>
      </c>
    </row>
    <row r="49" spans="1:31">
      <c r="A49">
        <v>44</v>
      </c>
      <c r="B49" s="70">
        <v>0</v>
      </c>
      <c r="C49" s="70">
        <v>0</v>
      </c>
      <c r="D49" s="70">
        <v>0</v>
      </c>
      <c r="E49" s="22">
        <f>SUM(inventory[[#This Row],[CO2_heat]:[N2O_heat]])</f>
        <v>1.5759985743974838E-11</v>
      </c>
      <c r="F49" s="23">
        <f>SUM(inventory[[#This Row],[CO2_temp]:[N2O_temp]])</f>
        <v>1.9281010985586661E-13</v>
      </c>
      <c r="G49" s="16">
        <f>SUM(inventory[[#This Row],[CO2_mass0]:[CO2_mass3]])</f>
        <v>0.50236786944405654</v>
      </c>
      <c r="H49" s="16">
        <f>inventory[[#This Row],[CH4_flux]]+H48*EXP(-1/life_CH4)</f>
        <v>2.8771007101248372E-2</v>
      </c>
      <c r="I49" s="16">
        <f>inventory[[#This Row],[N2O_flux]]+I48*EXP(-1/life_N2O)</f>
        <v>0.69514392839887762</v>
      </c>
      <c r="J49" s="18">
        <f>inventory[[#This Row],[CO2]]*A_CO2</f>
        <v>8.7999779690515362E-16</v>
      </c>
      <c r="K49" s="18">
        <f>inventory[[#This Row],[CH4]]*A_CH4</f>
        <v>6.0759862633683905E-15</v>
      </c>
      <c r="L49" s="18">
        <f>inventory[[#This Row],[N2O]]*A_N2O</f>
        <v>2.4816548734546441E-13</v>
      </c>
      <c r="M49" s="4">
        <f t="shared" si="9"/>
        <v>4.7821879834694192E-14</v>
      </c>
      <c r="N49" s="4">
        <f t="shared" si="10"/>
        <v>2.543343636999599E-12</v>
      </c>
      <c r="O49" s="4">
        <f t="shared" si="11"/>
        <v>1.3168820227140544E-11</v>
      </c>
      <c r="P49" s="20">
        <f>SUM(inventory[[#This Row],[CO2_temp_s1]:[CO2_temp_s2]])</f>
        <v>6.3222068278601495E-16</v>
      </c>
      <c r="Q49" s="20">
        <f>inventory[[#This Row],[CH4_temp_s1]]+inventory[[#This Row],[CH4_temp_s2]]</f>
        <v>1.2150980019347106E-14</v>
      </c>
      <c r="R49" s="20">
        <f>inventory[[#This Row],[N2O_temp_s1]]+inventory[[#This Row],[N2O_temp_s2]]</f>
        <v>1.800269091537335E-13</v>
      </c>
      <c r="S49" s="84">
        <f>inventory[[#This Row],[CO2_flux]]+S48</f>
        <v>1</v>
      </c>
      <c r="T49" s="84">
        <f>inventory[[#This Row],[CH4_flux]]+T48</f>
        <v>1</v>
      </c>
      <c r="U49" s="84">
        <f>inventory[[#This Row],[N2O_flux]]+U48</f>
        <v>1</v>
      </c>
      <c r="V49" s="1">
        <f t="shared" si="12"/>
        <v>5.8495583969082076E-16</v>
      </c>
      <c r="W49" s="1">
        <f t="shared" si="13"/>
        <v>4.7264843095194209E-17</v>
      </c>
      <c r="X49" s="1">
        <f t="shared" si="14"/>
        <v>9.6915383493636732E-15</v>
      </c>
      <c r="Y49" s="1">
        <f t="shared" si="15"/>
        <v>2.4594416699834328E-15</v>
      </c>
      <c r="Z49" s="1">
        <f t="shared" si="16"/>
        <v>1.6698878751376691E-13</v>
      </c>
      <c r="AA49" s="1">
        <f t="shared" si="17"/>
        <v>1.303812163996659E-14</v>
      </c>
      <c r="AB49" s="1">
        <f>p_0*inventory[[#This Row],[CO2_flux]]+AB48</f>
        <v>0.21729999999999999</v>
      </c>
      <c r="AC49" s="1">
        <f>p_1*inventory[[#This Row],[CO2_flux]]+AC48*EXP(-1/life1_CO2)</f>
        <v>0.20035367618517755</v>
      </c>
      <c r="AD49" s="1">
        <f>p_2*inventory[[#This Row],[CO2_flux]]+AD48*EXP(-1/life2_CO2)</f>
        <v>8.4704157102764979E-2</v>
      </c>
      <c r="AE49" s="1">
        <f>p_3*inventory[[#This Row],[CO2_flux]]+AE48*EXP(-1/life3_CO2)</f>
        <v>1.0036156113901739E-5</v>
      </c>
    </row>
    <row r="50" spans="1:31">
      <c r="A50">
        <v>45</v>
      </c>
      <c r="B50" s="70">
        <v>0</v>
      </c>
      <c r="C50" s="70">
        <v>0</v>
      </c>
      <c r="D50" s="70">
        <v>0</v>
      </c>
      <c r="E50" s="22">
        <f>SUM(inventory[[#This Row],[CO2_heat]:[N2O_heat]])</f>
        <v>1.6013843554853685E-11</v>
      </c>
      <c r="F50" s="23">
        <f>SUM(inventory[[#This Row],[CO2_temp]:[N2O_temp]])</f>
        <v>1.9111897086427545E-13</v>
      </c>
      <c r="G50" s="16">
        <f>SUM(inventory[[#This Row],[CO2_mass0]:[CO2_mass3]])</f>
        <v>0.499571747526247</v>
      </c>
      <c r="H50" s="16">
        <f>inventory[[#This Row],[CH4_flux]]+H49*EXP(-1/life_CH4)</f>
        <v>2.6541857653049523E-2</v>
      </c>
      <c r="I50" s="16">
        <f>inventory[[#This Row],[N2O_flux]]+I49*EXP(-1/life_N2O)</f>
        <v>0.68942261162437102</v>
      </c>
      <c r="J50" s="18">
        <f>inventory[[#This Row],[CO2]]*A_CO2</f>
        <v>8.7509983014172674E-16</v>
      </c>
      <c r="K50" s="18">
        <f>inventory[[#This Row],[CH4]]*A_CH4</f>
        <v>5.6052247992810337E-15</v>
      </c>
      <c r="L50" s="18">
        <f>inventory[[#This Row],[N2O]]*A_N2O</f>
        <v>2.4612298462394382E-13</v>
      </c>
      <c r="M50" s="4">
        <f t="shared" si="9"/>
        <v>4.8699419254866671E-14</v>
      </c>
      <c r="N50" s="4">
        <f t="shared" si="10"/>
        <v>2.549181079154282E-12</v>
      </c>
      <c r="O50" s="4">
        <f t="shared" si="11"/>
        <v>1.3415963056444537E-11</v>
      </c>
      <c r="P50" s="20">
        <f>SUM(inventory[[#This Row],[CO2_temp_s1]:[CO2_temp_s2]])</f>
        <v>6.2951525648861463E-16</v>
      </c>
      <c r="Q50" s="20">
        <f>inventory[[#This Row],[CH4_temp_s1]]+inventory[[#This Row],[CH4_temp_s2]]</f>
        <v>1.1476441324291145E-14</v>
      </c>
      <c r="R50" s="20">
        <f>inventory[[#This Row],[N2O_temp_s1]]+inventory[[#This Row],[N2O_temp_s2]]</f>
        <v>1.7901301428349569E-13</v>
      </c>
      <c r="S50" s="84">
        <f>inventory[[#This Row],[CO2_flux]]+S49</f>
        <v>1</v>
      </c>
      <c r="T50" s="84">
        <f>inventory[[#This Row],[CH4_flux]]+T49</f>
        <v>1</v>
      </c>
      <c r="U50" s="84">
        <f>inventory[[#This Row],[N2O_flux]]+U49</f>
        <v>1</v>
      </c>
      <c r="V50" s="1">
        <f t="shared" si="12"/>
        <v>5.8144748905886327E-16</v>
      </c>
      <c r="W50" s="1">
        <f t="shared" si="13"/>
        <v>4.8067767429751356E-17</v>
      </c>
      <c r="X50" s="1">
        <f t="shared" si="14"/>
        <v>9.0168904350430304E-15</v>
      </c>
      <c r="Y50" s="1">
        <f t="shared" si="15"/>
        <v>2.4595508892481147E-15</v>
      </c>
      <c r="Z50" s="1">
        <f t="shared" si="16"/>
        <v>1.6574809769800426E-13</v>
      </c>
      <c r="AA50" s="1">
        <f t="shared" si="17"/>
        <v>1.3264916585491428E-14</v>
      </c>
      <c r="AB50" s="1">
        <f>p_0*inventory[[#This Row],[CO2_flux]]+AB49</f>
        <v>0.21729999999999999</v>
      </c>
      <c r="AC50" s="1">
        <f>p_1*inventory[[#This Row],[CO2_flux]]+AC49*EXP(-1/life1_CO2)</f>
        <v>0.19984632351618303</v>
      </c>
      <c r="AD50" s="1">
        <f>p_2*inventory[[#This Row],[CO2_flux]]+AD49*EXP(-1/life2_CO2)</f>
        <v>8.2417468600255173E-2</v>
      </c>
      <c r="AE50" s="1">
        <f>p_3*inventory[[#This Row],[CO2_flux]]+AE49*EXP(-1/life3_CO2)</f>
        <v>7.9554098087948677E-6</v>
      </c>
    </row>
    <row r="51" spans="1:31">
      <c r="A51">
        <v>46</v>
      </c>
      <c r="B51" s="70">
        <v>0</v>
      </c>
      <c r="C51" s="70">
        <v>0</v>
      </c>
      <c r="D51" s="70">
        <v>0</v>
      </c>
      <c r="E51" s="22">
        <f>SUM(inventory[[#This Row],[CO2_heat]:[N2O_heat]])</f>
        <v>1.6265210158467581E-11</v>
      </c>
      <c r="F51" s="23">
        <f>SUM(inventory[[#This Row],[CO2_temp]:[N2O_temp]])</f>
        <v>1.8946364084709422E-13</v>
      </c>
      <c r="G51" s="16">
        <f>SUM(inventory[[#This Row],[CO2_mass0]:[CO2_mass3]])</f>
        <v>0.49683907361076535</v>
      </c>
      <c r="H51" s="16">
        <f>inventory[[#This Row],[CH4_flux]]+H50*EXP(-1/life_CH4)</f>
        <v>2.4485420520582911E-2</v>
      </c>
      <c r="I51" s="16">
        <f>inventory[[#This Row],[N2O_flux]]+I50*EXP(-1/life_N2O)</f>
        <v>0.68374838360989953</v>
      </c>
      <c r="J51" s="18">
        <f>inventory[[#This Row],[CO2]]*A_CO2</f>
        <v>8.7031300524397751E-16</v>
      </c>
      <c r="K51" s="18">
        <f>inventory[[#This Row],[CH4]]*A_CH4</f>
        <v>5.1709374723071484E-15</v>
      </c>
      <c r="L51" s="18">
        <f>inventory[[#This Row],[N2O]]*A_N2O</f>
        <v>2.4409729252912256E-13</v>
      </c>
      <c r="M51" s="4">
        <f t="shared" si="9"/>
        <v>4.9572116540913808E-14</v>
      </c>
      <c r="N51" s="4">
        <f t="shared" si="10"/>
        <v>2.5545662420087583E-12</v>
      </c>
      <c r="O51" s="4">
        <f t="shared" si="11"/>
        <v>1.366107179991791E-11</v>
      </c>
      <c r="P51" s="20">
        <f>SUM(inventory[[#This Row],[CO2_temp_s1]:[CO2_temp_s2]])</f>
        <v>6.2685372157882783E-16</v>
      </c>
      <c r="Q51" s="20">
        <f>inventory[[#This Row],[CH4_temp_s1]]+inventory[[#This Row],[CH4_temp_s2]]</f>
        <v>1.0845143100577884E-14</v>
      </c>
      <c r="R51" s="20">
        <f>inventory[[#This Row],[N2O_temp_s1]]+inventory[[#This Row],[N2O_temp_s2]]</f>
        <v>1.7799164402493751E-13</v>
      </c>
      <c r="S51" s="84">
        <f>inventory[[#This Row],[CO2_flux]]+S50</f>
        <v>1</v>
      </c>
      <c r="T51" s="84">
        <f>inventory[[#This Row],[CH4_flux]]+T50</f>
        <v>1</v>
      </c>
      <c r="U51" s="84">
        <f>inventory[[#This Row],[N2O_flux]]+U50</f>
        <v>1</v>
      </c>
      <c r="V51" s="1">
        <f t="shared" si="12"/>
        <v>5.7799005466510985E-16</v>
      </c>
      <c r="W51" s="1">
        <f t="shared" si="13"/>
        <v>4.886366691371802E-17</v>
      </c>
      <c r="X51" s="1">
        <f t="shared" si="14"/>
        <v>8.3859564890377776E-15</v>
      </c>
      <c r="Y51" s="1">
        <f t="shared" si="15"/>
        <v>2.4591866115401072E-15</v>
      </c>
      <c r="Z51" s="1">
        <f t="shared" si="16"/>
        <v>1.6450261399575924E-13</v>
      </c>
      <c r="AA51" s="1">
        <f t="shared" si="17"/>
        <v>1.3489030029178262E-14</v>
      </c>
      <c r="AB51" s="1">
        <f>p_0*inventory[[#This Row],[CO2_flux]]+AB50</f>
        <v>0.21729999999999999</v>
      </c>
      <c r="AC51" s="1">
        <f>p_1*inventory[[#This Row],[CO2_flux]]+AC50*EXP(-1/life1_CO2)</f>
        <v>0.19934025560889412</v>
      </c>
      <c r="AD51" s="1">
        <f>p_2*inventory[[#This Row],[CO2_flux]]+AD50*EXP(-1/life2_CO2)</f>
        <v>8.019251194759032E-2</v>
      </c>
      <c r="AE51" s="1">
        <f>p_3*inventory[[#This Row],[CO2_flux]]+AE50*EXP(-1/life3_CO2)</f>
        <v>6.3060542809018756E-6</v>
      </c>
    </row>
    <row r="52" spans="1:31">
      <c r="A52">
        <v>47</v>
      </c>
      <c r="B52" s="70">
        <v>0</v>
      </c>
      <c r="C52" s="70">
        <v>0</v>
      </c>
      <c r="D52" s="70">
        <v>0</v>
      </c>
      <c r="E52" s="22">
        <f>SUM(inventory[[#This Row],[CO2_heat]:[N2O_heat]])</f>
        <v>1.6514137447917326E-11</v>
      </c>
      <c r="F52" s="23">
        <f>SUM(inventory[[#This Row],[CO2_temp]:[N2O_temp]])</f>
        <v>1.8784348090748583E-13</v>
      </c>
      <c r="G52" s="16">
        <f>SUM(inventory[[#This Row],[CO2_mass0]:[CO2_mass3]])</f>
        <v>0.49416808848211841</v>
      </c>
      <c r="H52" s="16">
        <f>inventory[[#This Row],[CH4_flux]]+H51*EXP(-1/life_CH4)</f>
        <v>2.2588314122802145E-2</v>
      </c>
      <c r="I52" s="16">
        <f>inventory[[#This Row],[N2O_flux]]+I51*EXP(-1/life_N2O)</f>
        <v>0.67812085679584899</v>
      </c>
      <c r="J52" s="18">
        <f>inventory[[#This Row],[CO2]]*A_CO2</f>
        <v>8.656342405941266E-16</v>
      </c>
      <c r="K52" s="18">
        <f>inventory[[#This Row],[CH4]]*A_CH4</f>
        <v>4.7702983020306216E-15</v>
      </c>
      <c r="L52" s="18">
        <f>inventory[[#This Row],[N2O]]*A_N2O</f>
        <v>2.4208827270271738E-13</v>
      </c>
      <c r="M52" s="4">
        <f t="shared" si="9"/>
        <v>5.0440081284202946E-14</v>
      </c>
      <c r="N52" s="4">
        <f t="shared" si="10"/>
        <v>2.5595341677201871E-12</v>
      </c>
      <c r="O52" s="4">
        <f t="shared" si="11"/>
        <v>1.3904163198912935E-11</v>
      </c>
      <c r="P52" s="20">
        <f>SUM(inventory[[#This Row],[CO2_temp_s1]:[CO2_temp_s2]])</f>
        <v>6.2423825439372093E-16</v>
      </c>
      <c r="Q52" s="20">
        <f>inventory[[#This Row],[CH4_temp_s1]]+inventory[[#This Row],[CH4_temp_s2]]</f>
        <v>1.0254696653715695E-14</v>
      </c>
      <c r="R52" s="20">
        <f>inventory[[#This Row],[N2O_temp_s1]]+inventory[[#This Row],[N2O_temp_s2]]</f>
        <v>1.7696454599937642E-13</v>
      </c>
      <c r="S52" s="84">
        <f>inventory[[#This Row],[CO2_flux]]+S51</f>
        <v>1</v>
      </c>
      <c r="T52" s="84">
        <f>inventory[[#This Row],[CH4_flux]]+T51</f>
        <v>1</v>
      </c>
      <c r="U52" s="84">
        <f>inventory[[#This Row],[N2O_flux]]+U51</f>
        <v>1</v>
      </c>
      <c r="V52" s="1">
        <f t="shared" si="12"/>
        <v>5.7458558104357467E-16</v>
      </c>
      <c r="W52" s="1">
        <f t="shared" si="13"/>
        <v>4.9652673350146254E-17</v>
      </c>
      <c r="X52" s="1">
        <f t="shared" si="14"/>
        <v>7.7963099965440578E-15</v>
      </c>
      <c r="Y52" s="1">
        <f t="shared" si="15"/>
        <v>2.4583866571716366E-15</v>
      </c>
      <c r="Z52" s="1">
        <f t="shared" si="16"/>
        <v>1.6325405997097132E-13</v>
      </c>
      <c r="AA52" s="1">
        <f t="shared" si="17"/>
        <v>1.3710486028405109E-14</v>
      </c>
      <c r="AB52" s="1">
        <f>p_0*inventory[[#This Row],[CO2_flux]]+AB51</f>
        <v>0.21729999999999999</v>
      </c>
      <c r="AC52" s="1">
        <f>p_1*inventory[[#This Row],[CO2_flux]]+AC51*EXP(-1/life1_CO2)</f>
        <v>0.19883546920992762</v>
      </c>
      <c r="AD52" s="1">
        <f>p_2*inventory[[#This Row],[CO2_flux]]+AD51*EXP(-1/life2_CO2)</f>
        <v>7.802762062076371E-2</v>
      </c>
      <c r="AE52" s="1">
        <f>p_3*inventory[[#This Row],[CO2_flux]]+AE51*EXP(-1/life3_CO2)</f>
        <v>4.9986514270727315E-6</v>
      </c>
    </row>
    <row r="53" spans="1:31">
      <c r="A53">
        <v>48</v>
      </c>
      <c r="B53" s="70">
        <v>0</v>
      </c>
      <c r="C53" s="70">
        <v>0</v>
      </c>
      <c r="D53" s="70">
        <v>0</v>
      </c>
      <c r="E53" s="22">
        <f>SUM(inventory[[#This Row],[CO2_heat]:[N2O_heat]])</f>
        <v>1.6760674460458418E-11</v>
      </c>
      <c r="F53" s="23">
        <f>SUM(inventory[[#This Row],[CO2_temp]:[N2O_temp]])</f>
        <v>1.8625772557888517E-13</v>
      </c>
      <c r="G53" s="16">
        <f>SUM(inventory[[#This Row],[CO2_mass0]:[CO2_mass3]])</f>
        <v>0.49155709646558715</v>
      </c>
      <c r="H53" s="16">
        <f>inventory[[#This Row],[CH4_flux]]+H52*EXP(-1/life_CH4)</f>
        <v>2.0838193670452674E-2</v>
      </c>
      <c r="I53" s="16">
        <f>inventory[[#This Row],[N2O_flux]]+I52*EXP(-1/life_N2O)</f>
        <v>0.67253964681237821</v>
      </c>
      <c r="J53" s="18">
        <f>inventory[[#This Row],[CO2]]*A_CO2</f>
        <v>8.6106056587876879E-16</v>
      </c>
      <c r="K53" s="18">
        <f>inventory[[#This Row],[CH4]]*A_CH4</f>
        <v>4.4007002622298501E-15</v>
      </c>
      <c r="L53" s="18">
        <f>inventory[[#This Row],[N2O]]*A_N2O</f>
        <v>2.4009578792518997E-13</v>
      </c>
      <c r="M53" s="4">
        <f t="shared" si="9"/>
        <v>5.1303420050943895E-14</v>
      </c>
      <c r="N53" s="4">
        <f t="shared" si="10"/>
        <v>2.5641171834137166E-12</v>
      </c>
      <c r="O53" s="4">
        <f t="shared" si="11"/>
        <v>1.4145253856993757E-11</v>
      </c>
      <c r="P53" s="20">
        <f>SUM(inventory[[#This Row],[CO2_temp_s1]:[CO2_temp_s2]])</f>
        <v>6.2167058415299679E-16</v>
      </c>
      <c r="Q53" s="20">
        <f>inventory[[#This Row],[CH4_temp_s1]]+inventory[[#This Row],[CH4_temp_s2]]</f>
        <v>9.7027905700942862E-15</v>
      </c>
      <c r="R53" s="20">
        <f>inventory[[#This Row],[N2O_temp_s1]]+inventory[[#This Row],[N2O_temp_s2]]</f>
        <v>1.759332644246379E-13</v>
      </c>
      <c r="S53" s="84">
        <f>inventory[[#This Row],[CO2_flux]]+S52</f>
        <v>1</v>
      </c>
      <c r="T53" s="84">
        <f>inventory[[#This Row],[CH4_flux]]+T52</f>
        <v>1</v>
      </c>
      <c r="U53" s="84">
        <f>inventory[[#This Row],[N2O_flux]]+U52</f>
        <v>1</v>
      </c>
      <c r="V53" s="1">
        <f t="shared" si="12"/>
        <v>5.7123566909770186E-16</v>
      </c>
      <c r="W53" s="1">
        <f t="shared" si="13"/>
        <v>5.0434915055294937E-17</v>
      </c>
      <c r="X53" s="1">
        <f t="shared" si="14"/>
        <v>7.245604656686516E-15</v>
      </c>
      <c r="Y53" s="1">
        <f t="shared" si="15"/>
        <v>2.4571859134077698E-15</v>
      </c>
      <c r="Z53" s="1">
        <f t="shared" si="16"/>
        <v>1.6200395598693753E-13</v>
      </c>
      <c r="AA53" s="1">
        <f t="shared" si="17"/>
        <v>1.392930843770037E-14</v>
      </c>
      <c r="AB53" s="1">
        <f>p_0*inventory[[#This Row],[CO2_flux]]+AB52</f>
        <v>0.21729999999999999</v>
      </c>
      <c r="AC53" s="1">
        <f>p_1*inventory[[#This Row],[CO2_flux]]+AC52*EXP(-1/life1_CO2)</f>
        <v>0.19833196107413881</v>
      </c>
      <c r="AD53" s="1">
        <f>p_2*inventory[[#This Row],[CO2_flux]]+AD52*EXP(-1/life2_CO2)</f>
        <v>7.5921173085547369E-2</v>
      </c>
      <c r="AE53" s="1">
        <f>p_3*inventory[[#This Row],[CO2_flux]]+AE52*EXP(-1/life3_CO2)</f>
        <v>3.9623059010210025E-6</v>
      </c>
    </row>
    <row r="54" spans="1:31">
      <c r="A54">
        <v>49</v>
      </c>
      <c r="B54" s="70">
        <v>0</v>
      </c>
      <c r="C54" s="70">
        <v>0</v>
      </c>
      <c r="D54" s="70">
        <v>0</v>
      </c>
      <c r="E54" s="22">
        <f>SUM(inventory[[#This Row],[CO2_heat]:[N2O_heat]])</f>
        <v>1.7004867589099874E-11</v>
      </c>
      <c r="F54" s="23">
        <f>SUM(inventory[[#This Row],[CO2_temp]:[N2O_temp]])</f>
        <v>1.8470551188068937E-13</v>
      </c>
      <c r="G54" s="16">
        <f>SUM(inventory[[#This Row],[CO2_mass0]:[CO2_mass3]])</f>
        <v>0.48900446036827649</v>
      </c>
      <c r="H54" s="16">
        <f>inventory[[#This Row],[CH4_flux]]+H53*EXP(-1/life_CH4)</f>
        <v>1.9223670836459324E-2</v>
      </c>
      <c r="I54" s="16">
        <f>inventory[[#This Row],[N2O_flux]]+I53*EXP(-1/life_N2O)</f>
        <v>0.66700437245316591</v>
      </c>
      <c r="J54" s="18">
        <f>inventory[[#This Row],[CO2]]*A_CO2</f>
        <v>8.565891132271098E-16</v>
      </c>
      <c r="K54" s="18">
        <f>inventory[[#This Row],[CH4]]*A_CH4</f>
        <v>4.0597383165212294E-15</v>
      </c>
      <c r="L54" s="18">
        <f>inventory[[#This Row],[N2O]]*A_N2O</f>
        <v>2.3811970210637436E-13</v>
      </c>
      <c r="M54" s="4">
        <f t="shared" si="9"/>
        <v>5.2162236488927315E-14</v>
      </c>
      <c r="N54" s="4">
        <f t="shared" si="10"/>
        <v>2.5683451115405037E-12</v>
      </c>
      <c r="O54" s="4">
        <f t="shared" si="11"/>
        <v>1.4384360241070443E-11</v>
      </c>
      <c r="P54" s="20">
        <f>SUM(inventory[[#This Row],[CO2_temp_s1]:[CO2_temp_s2]])</f>
        <v>6.1915205042281509E-16</v>
      </c>
      <c r="Q54" s="20">
        <f>inventory[[#This Row],[CH4_temp_s1]]+inventory[[#This Row],[CH4_temp_s2]]</f>
        <v>9.1871968271054244E-15</v>
      </c>
      <c r="R54" s="20">
        <f>inventory[[#This Row],[N2O_temp_s1]]+inventory[[#This Row],[N2O_temp_s2]]</f>
        <v>1.7489916300316112E-13</v>
      </c>
      <c r="S54" s="84">
        <f>inventory[[#This Row],[CO2_flux]]+S53</f>
        <v>1</v>
      </c>
      <c r="T54" s="84">
        <f>inventory[[#This Row],[CH4_flux]]+T53</f>
        <v>1</v>
      </c>
      <c r="U54" s="84">
        <f>inventory[[#This Row],[N2O_flux]]+U53</f>
        <v>1</v>
      </c>
      <c r="V54" s="1">
        <f t="shared" si="12"/>
        <v>5.6794153344399813E-16</v>
      </c>
      <c r="W54" s="1">
        <f t="shared" si="13"/>
        <v>5.1210516978816952E-17</v>
      </c>
      <c r="X54" s="1">
        <f t="shared" si="14"/>
        <v>6.7315802653826437E-15</v>
      </c>
      <c r="Y54" s="1">
        <f t="shared" si="15"/>
        <v>2.4556165617227812E-15</v>
      </c>
      <c r="Z54" s="1">
        <f t="shared" si="16"/>
        <v>1.6075364209273693E-13</v>
      </c>
      <c r="AA54" s="1">
        <f t="shared" si="17"/>
        <v>1.4145520910424182E-14</v>
      </c>
      <c r="AB54" s="1">
        <f>p_0*inventory[[#This Row],[CO2_flux]]+AB53</f>
        <v>0.21729999999999999</v>
      </c>
      <c r="AC54" s="1">
        <f>p_1*inventory[[#This Row],[CO2_flux]]+AC53*EXP(-1/life1_CO2)</f>
        <v>0.19782972796460066</v>
      </c>
      <c r="AD54" s="1">
        <f>p_2*inventory[[#This Row],[CO2_flux]]+AD53*EXP(-1/life2_CO2)</f>
        <v>7.3871591582939974E-2</v>
      </c>
      <c r="AE54" s="1">
        <f>p_3*inventory[[#This Row],[CO2_flux]]+AE53*EXP(-1/life3_CO2)</f>
        <v>3.1408207358159163E-6</v>
      </c>
    </row>
    <row r="55" spans="1:31">
      <c r="A55">
        <v>50</v>
      </c>
      <c r="B55" s="70">
        <v>0</v>
      </c>
      <c r="C55" s="70">
        <v>0</v>
      </c>
      <c r="D55" s="70">
        <v>0</v>
      </c>
      <c r="E55" s="22">
        <f>SUM(inventory[[#This Row],[CO2_heat]:[N2O_heat]])</f>
        <v>1.7246760777887261E-11</v>
      </c>
      <c r="F55" s="23">
        <f>SUM(inventory[[#This Row],[CO2_temp]:[N2O_temp]])</f>
        <v>1.8318590396641725E-13</v>
      </c>
      <c r="G55" s="16">
        <f>SUM(inventory[[#This Row],[CO2_mass0]:[CO2_mass3]])</f>
        <v>0.48650859724998807</v>
      </c>
      <c r="H55" s="16">
        <f>inventory[[#This Row],[CH4_flux]]+H54*EXP(-1/life_CH4)</f>
        <v>1.7734239650173522E-2</v>
      </c>
      <c r="I55" s="16">
        <f>inventory[[#This Row],[N2O_flux]]+I54*EXP(-1/life_N2O)</f>
        <v>0.66151465564937351</v>
      </c>
      <c r="J55" s="18">
        <f>inventory[[#This Row],[CO2]]*A_CO2</f>
        <v>8.522171098028039E-16</v>
      </c>
      <c r="K55" s="18">
        <f>inventory[[#This Row],[CH4]]*A_CH4</f>
        <v>3.7451937683843534E-15</v>
      </c>
      <c r="L55" s="18">
        <f>inventory[[#This Row],[N2O]]*A_N2O</f>
        <v>2.3615988027618209E-13</v>
      </c>
      <c r="M55" s="4">
        <f t="shared" si="9"/>
        <v>5.3016631426155256E-14</v>
      </c>
      <c r="N55" s="4">
        <f t="shared" si="10"/>
        <v>2.5722454639374011E-12</v>
      </c>
      <c r="O55" s="4">
        <f t="shared" si="11"/>
        <v>1.4621498682523706E-11</v>
      </c>
      <c r="P55" s="20">
        <f>SUM(inventory[[#This Row],[CO2_temp_s1]:[CO2_temp_s2]])</f>
        <v>6.1668365356172654E-16</v>
      </c>
      <c r="Q55" s="20">
        <f>inventory[[#This Row],[CH4_temp_s1]]+inventory[[#This Row],[CH4_temp_s2]]</f>
        <v>8.7057750720716246E-15</v>
      </c>
      <c r="R55" s="20">
        <f>inventory[[#This Row],[N2O_temp_s1]]+inventory[[#This Row],[N2O_temp_s2]]</f>
        <v>1.7386344524078391E-13</v>
      </c>
      <c r="S55" s="84">
        <f>inventory[[#This Row],[CO2_flux]]+S54</f>
        <v>1</v>
      </c>
      <c r="T55" s="84">
        <f>inventory[[#This Row],[CH4_flux]]+T54</f>
        <v>1</v>
      </c>
      <c r="U55" s="84">
        <f>inventory[[#This Row],[N2O_flux]]+U54</f>
        <v>1</v>
      </c>
      <c r="V55" s="1">
        <f t="shared" si="12"/>
        <v>5.6470405274655645E-16</v>
      </c>
      <c r="W55" s="1">
        <f t="shared" si="13"/>
        <v>5.1979600815170052E-17</v>
      </c>
      <c r="X55" s="1">
        <f t="shared" si="14"/>
        <v>6.2520667846227198E-15</v>
      </c>
      <c r="Y55" s="1">
        <f t="shared" si="15"/>
        <v>2.4537082874489052E-15</v>
      </c>
      <c r="Z55" s="1">
        <f t="shared" si="16"/>
        <v>1.5950429834034799E-13</v>
      </c>
      <c r="AA55" s="1">
        <f t="shared" si="17"/>
        <v>1.4359146900435912E-14</v>
      </c>
      <c r="AB55" s="1">
        <f>p_0*inventory[[#This Row],[CO2_flux]]+AB54</f>
        <v>0.21729999999999999</v>
      </c>
      <c r="AC55" s="1">
        <f>p_1*inventory[[#This Row],[CO2_flux]]+AC54*EXP(-1/life1_CO2)</f>
        <v>0.19732876665258295</v>
      </c>
      <c r="AD55" s="1">
        <f>p_2*inventory[[#This Row],[CO2_flux]]+AD54*EXP(-1/life2_CO2)</f>
        <v>7.1877340947403043E-2</v>
      </c>
      <c r="AE55" s="1">
        <f>p_3*inventory[[#This Row],[CO2_flux]]+AE54*EXP(-1/life3_CO2)</f>
        <v>2.4896500020327295E-6</v>
      </c>
    </row>
    <row r="56" spans="1:31">
      <c r="A56">
        <v>51</v>
      </c>
      <c r="B56" s="70">
        <v>0</v>
      </c>
      <c r="C56" s="70">
        <v>0</v>
      </c>
      <c r="D56" s="70">
        <v>0</v>
      </c>
      <c r="E56" s="22">
        <f>SUM(inventory[[#This Row],[CO2_heat]:[N2O_heat]])</f>
        <v>1.7486395702134122E-11</v>
      </c>
      <c r="F56" s="23">
        <f>SUM(inventory[[#This Row],[CO2_temp]:[N2O_temp]])</f>
        <v>1.8169791394785855E-13</v>
      </c>
      <c r="G56" s="16">
        <f>SUM(inventory[[#This Row],[CO2_mass0]:[CO2_mass3]])</f>
        <v>0.48406797485778791</v>
      </c>
      <c r="H56" s="16">
        <f>inventory[[#This Row],[CH4_flux]]+H55*EXP(-1/life_CH4)</f>
        <v>1.6360208133261653E-2</v>
      </c>
      <c r="I56" s="16">
        <f>inventory[[#This Row],[N2O_flux]]+I55*EXP(-1/life_N2O)</f>
        <v>0.6560701214438226</v>
      </c>
      <c r="J56" s="18">
        <f>inventory[[#This Row],[CO2]]*A_CO2</f>
        <v>8.4794187155838692E-16</v>
      </c>
      <c r="K56" s="18">
        <f>inventory[[#This Row],[CH4]]*A_CH4</f>
        <v>3.4550198237319427E-15</v>
      </c>
      <c r="L56" s="18">
        <f>inventory[[#This Row],[N2O]]*A_N2O</f>
        <v>2.3421618857538327E-13</v>
      </c>
      <c r="M56" s="4">
        <f t="shared" si="9"/>
        <v>5.3866702962666383E-14</v>
      </c>
      <c r="N56" s="4">
        <f t="shared" si="10"/>
        <v>2.5758436208510908E-12</v>
      </c>
      <c r="O56" s="4">
        <f t="shared" si="11"/>
        <v>1.4856685378320366E-11</v>
      </c>
      <c r="P56" s="20">
        <f>SUM(inventory[[#This Row],[CO2_temp_s1]:[CO2_temp_s2]])</f>
        <v>6.1426609902880931E-16</v>
      </c>
      <c r="Q56" s="20">
        <f>inventory[[#This Row],[CH4_temp_s1]]+inventory[[#This Row],[CH4_temp_s2]]</f>
        <v>8.2564753642521445E-15</v>
      </c>
      <c r="R56" s="20">
        <f>inventory[[#This Row],[N2O_temp_s1]]+inventory[[#This Row],[N2O_temp_s2]]</f>
        <v>1.728271724845776E-13</v>
      </c>
      <c r="S56" s="84">
        <f>inventory[[#This Row],[CO2_flux]]+S55</f>
        <v>1</v>
      </c>
      <c r="T56" s="84">
        <f>inventory[[#This Row],[CH4_flux]]+T55</f>
        <v>1</v>
      </c>
      <c r="U56" s="84">
        <f>inventory[[#This Row],[N2O_flux]]+U55</f>
        <v>1</v>
      </c>
      <c r="V56" s="1">
        <f t="shared" si="12"/>
        <v>5.6152381392117385E-16</v>
      </c>
      <c r="W56" s="1">
        <f t="shared" si="13"/>
        <v>5.27422851076355E-17</v>
      </c>
      <c r="X56" s="1">
        <f t="shared" si="14"/>
        <v>5.8049868910704545E-15</v>
      </c>
      <c r="Y56" s="1">
        <f t="shared" si="15"/>
        <v>2.45148847318169E-15</v>
      </c>
      <c r="Z56" s="1">
        <f t="shared" si="16"/>
        <v>1.5825696282082969E-13</v>
      </c>
      <c r="AA56" s="1">
        <f t="shared" si="17"/>
        <v>1.4570209663747902E-14</v>
      </c>
      <c r="AB56" s="1">
        <f>p_0*inventory[[#This Row],[CO2_flux]]+AB55</f>
        <v>0.21729999999999999</v>
      </c>
      <c r="AC56" s="1">
        <f>p_1*inventory[[#This Row],[CO2_flux]]+AC55*EXP(-1/life1_CO2)</f>
        <v>0.19682907391753152</v>
      </c>
      <c r="AD56" s="1">
        <f>p_2*inventory[[#This Row],[CO2_flux]]+AD55*EXP(-1/life2_CO2)</f>
        <v>6.9936927457000239E-2</v>
      </c>
      <c r="AE56" s="1">
        <f>p_3*inventory[[#This Row],[CO2_flux]]+AE55*EXP(-1/life3_CO2)</f>
        <v>1.9734832561245724E-6</v>
      </c>
    </row>
    <row r="57" spans="1:31">
      <c r="A57">
        <v>52</v>
      </c>
      <c r="B57" s="70">
        <v>0</v>
      </c>
      <c r="C57" s="70">
        <v>0</v>
      </c>
      <c r="D57" s="70">
        <v>0</v>
      </c>
      <c r="E57" s="22">
        <f>SUM(inventory[[#This Row],[CO2_heat]:[N2O_heat]])</f>
        <v>1.7723811934767827E-11</v>
      </c>
      <c r="F57" s="23">
        <f>SUM(inventory[[#This Row],[CO2_temp]:[N2O_temp]])</f>
        <v>1.802405194063459E-13</v>
      </c>
      <c r="G57" s="16">
        <f>SUM(inventory[[#This Row],[CO2_mass0]:[CO2_mass3]])</f>
        <v>0.48168110859241908</v>
      </c>
      <c r="H57" s="16">
        <f>inventory[[#This Row],[CH4_flux]]+H56*EXP(-1/life_CH4)</f>
        <v>1.5092635232377829E-2</v>
      </c>
      <c r="I57" s="16">
        <f>inventory[[#This Row],[N2O_flux]]+I56*EXP(-1/life_N2O)</f>
        <v>0.6506703979653844</v>
      </c>
      <c r="J57" s="18">
        <f>inventory[[#This Row],[CO2]]*A_CO2</f>
        <v>8.4376079792134035E-16</v>
      </c>
      <c r="K57" s="18">
        <f>inventory[[#This Row],[CH4]]*A_CH4</f>
        <v>3.1873282720777097E-15</v>
      </c>
      <c r="L57" s="18">
        <f>inventory[[#This Row],[N2O]]*A_N2O</f>
        <v>2.3228849424646377E-13</v>
      </c>
      <c r="M57" s="4">
        <f t="shared" si="9"/>
        <v>5.4712546556598523E-14</v>
      </c>
      <c r="N57" s="4">
        <f t="shared" si="10"/>
        <v>2.5791629960916033E-12</v>
      </c>
      <c r="O57" s="4">
        <f t="shared" si="11"/>
        <v>1.5089936392119627E-11</v>
      </c>
      <c r="P57" s="20">
        <f>SUM(inventory[[#This Row],[CO2_temp_s1]:[CO2_temp_s2]])</f>
        <v>6.1189983631683897E-16</v>
      </c>
      <c r="Q57" s="20">
        <f>inventory[[#This Row],[CH4_temp_s1]]+inventory[[#This Row],[CH4_temp_s2]]</f>
        <v>7.8373396342924941E-15</v>
      </c>
      <c r="R57" s="20">
        <f>inventory[[#This Row],[N2O_temp_s1]]+inventory[[#This Row],[N2O_temp_s2]]</f>
        <v>1.7179127993573658E-13</v>
      </c>
      <c r="S57" s="84">
        <f>inventory[[#This Row],[CO2_flux]]+S56</f>
        <v>1</v>
      </c>
      <c r="T57" s="84">
        <f>inventory[[#This Row],[CH4_flux]]+T56</f>
        <v>1</v>
      </c>
      <c r="U57" s="84">
        <f>inventory[[#This Row],[N2O_flux]]+U56</f>
        <v>1</v>
      </c>
      <c r="V57" s="1">
        <f t="shared" si="12"/>
        <v>5.5840115097078549E-16</v>
      </c>
      <c r="W57" s="1">
        <f t="shared" si="13"/>
        <v>5.3498685346053517E-17</v>
      </c>
      <c r="X57" s="1">
        <f t="shared" si="14"/>
        <v>5.3883572570920145E-15</v>
      </c>
      <c r="Y57" s="1">
        <f t="shared" si="15"/>
        <v>2.4489823772004792E-15</v>
      </c>
      <c r="Z57" s="1">
        <f t="shared" si="16"/>
        <v>1.5701254767557102E-13</v>
      </c>
      <c r="AA57" s="1">
        <f t="shared" si="17"/>
        <v>1.4778732260165559E-14</v>
      </c>
      <c r="AB57" s="1">
        <f>p_0*inventory[[#This Row],[CO2_flux]]+AB56</f>
        <v>0.21729999999999999</v>
      </c>
      <c r="AC57" s="1">
        <f>p_1*inventory[[#This Row],[CO2_flux]]+AC56*EXP(-1/life1_CO2)</f>
        <v>0.19633064654704754</v>
      </c>
      <c r="AD57" s="1">
        <f>p_2*inventory[[#This Row],[CO2_flux]]+AD56*EXP(-1/life2_CO2)</f>
        <v>6.8048897714578491E-2</v>
      </c>
      <c r="AE57" s="1">
        <f>p_3*inventory[[#This Row],[CO2_flux]]+AE56*EXP(-1/life3_CO2)</f>
        <v>1.5643307930930785E-6</v>
      </c>
    </row>
    <row r="58" spans="1:31">
      <c r="A58">
        <v>53</v>
      </c>
      <c r="B58" s="70">
        <v>0</v>
      </c>
      <c r="C58" s="70">
        <v>0</v>
      </c>
      <c r="D58" s="70">
        <v>0</v>
      </c>
      <c r="E58" s="22">
        <f>SUM(inventory[[#This Row],[CO2_heat]:[N2O_heat]])</f>
        <v>1.7959047099865484E-11</v>
      </c>
      <c r="F58" s="23">
        <f>SUM(inventory[[#This Row],[CO2_temp]:[N2O_temp]])</f>
        <v>1.7881267803856044E-13</v>
      </c>
      <c r="G58" s="16">
        <f>SUM(inventory[[#This Row],[CO2_mass0]:[CO2_mass3]])</f>
        <v>0.47934655890189409</v>
      </c>
      <c r="H58" s="16">
        <f>inventory[[#This Row],[CH4_flux]]+H57*EXP(-1/life_CH4)</f>
        <v>1.3923272638231387E-2</v>
      </c>
      <c r="I58" s="16">
        <f>inventory[[#This Row],[N2O_flux]]+I57*EXP(-1/life_N2O)</f>
        <v>0.64531511640358075</v>
      </c>
      <c r="J58" s="18">
        <f>inventory[[#This Row],[CO2]]*A_CO2</f>
        <v>8.3967136722844769E-16</v>
      </c>
      <c r="K58" s="18">
        <f>inventory[[#This Row],[CH4]]*A_CH4</f>
        <v>2.9403771996342872E-15</v>
      </c>
      <c r="L58" s="18">
        <f>inventory[[#This Row],[N2O]]*A_N2O</f>
        <v>2.303766656245577E-13</v>
      </c>
      <c r="M58" s="4">
        <f t="shared" si="9"/>
        <v>5.5554255105325033E-14</v>
      </c>
      <c r="N58" s="4">
        <f t="shared" si="10"/>
        <v>2.5822251893899018E-12</v>
      </c>
      <c r="O58" s="4">
        <f t="shared" si="11"/>
        <v>1.5321267655370259E-11</v>
      </c>
      <c r="P58" s="20">
        <f>SUM(inventory[[#This Row],[CO2_temp_s1]:[CO2_temp_s2]])</f>
        <v>6.0958509317304065E-16</v>
      </c>
      <c r="Q58" s="20">
        <f>inventory[[#This Row],[CH4_temp_s1]]+inventory[[#This Row],[CH4_temp_s2]]</f>
        <v>7.4465020805917382E-15</v>
      </c>
      <c r="R58" s="20">
        <f>inventory[[#This Row],[N2O_temp_s1]]+inventory[[#This Row],[N2O_temp_s2]]</f>
        <v>1.7075659086479566E-13</v>
      </c>
      <c r="S58" s="84">
        <f>inventory[[#This Row],[CO2_flux]]+S57</f>
        <v>1</v>
      </c>
      <c r="T58" s="84">
        <f>inventory[[#This Row],[CH4_flux]]+T57</f>
        <v>1</v>
      </c>
      <c r="U58" s="84">
        <f>inventory[[#This Row],[N2O_flux]]+U57</f>
        <v>1</v>
      </c>
      <c r="V58" s="1">
        <f t="shared" si="12"/>
        <v>5.5533617911387468E-16</v>
      </c>
      <c r="W58" s="1">
        <f t="shared" si="13"/>
        <v>5.4248914059165989E-17</v>
      </c>
      <c r="X58" s="1">
        <f t="shared" si="14"/>
        <v>5.0002887825267066E-15</v>
      </c>
      <c r="Y58" s="1">
        <f t="shared" si="15"/>
        <v>2.4462132980650316E-15</v>
      </c>
      <c r="Z58" s="1">
        <f t="shared" si="16"/>
        <v>1.5577185330988174E-13</v>
      </c>
      <c r="AA58" s="1">
        <f t="shared" si="17"/>
        <v>1.4984737554913925E-14</v>
      </c>
      <c r="AB58" s="1">
        <f>p_0*inventory[[#This Row],[CO2_flux]]+AB57</f>
        <v>0.21729999999999999</v>
      </c>
      <c r="AC58" s="1">
        <f>p_1*inventory[[#This Row],[CO2_flux]]+AC57*EXP(-1/life1_CO2)</f>
        <v>0.19583348133686693</v>
      </c>
      <c r="AD58" s="1">
        <f>p_2*inventory[[#This Row],[CO2_flux]]+AD57*EXP(-1/life2_CO2)</f>
        <v>6.6211837559152983E-2</v>
      </c>
      <c r="AE58" s="1">
        <f>p_3*inventory[[#This Row],[CO2_flux]]+AE57*EXP(-1/life3_CO2)</f>
        <v>1.2400058741946324E-6</v>
      </c>
    </row>
    <row r="59" spans="1:31">
      <c r="A59">
        <v>54</v>
      </c>
      <c r="B59" s="70">
        <v>0</v>
      </c>
      <c r="C59" s="70">
        <v>0</v>
      </c>
      <c r="D59" s="70">
        <v>0</v>
      </c>
      <c r="E59" s="22">
        <f>SUM(inventory[[#This Row],[CO2_heat]:[N2O_heat]])</f>
        <v>1.8192137014372024E-11</v>
      </c>
      <c r="F59" s="23">
        <f>SUM(inventory[[#This Row],[CO2_temp]:[N2O_temp]])</f>
        <v>1.7741333982820094E-13</v>
      </c>
      <c r="G59" s="16">
        <f>SUM(inventory[[#This Row],[CO2_mass0]:[CO2_mass3]])</f>
        <v>0.4770629290191471</v>
      </c>
      <c r="H59" s="16">
        <f>inventory[[#This Row],[CH4_flux]]+H58*EXP(-1/life_CH4)</f>
        <v>1.2844511112456054E-2</v>
      </c>
      <c r="I59" s="16">
        <f>inventory[[#This Row],[N2O_flux]]+I58*EXP(-1/life_N2O)</f>
        <v>0.64000391098339326</v>
      </c>
      <c r="J59" s="18">
        <f>inventory[[#This Row],[CO2]]*A_CO2</f>
        <v>8.356711327628398E-16</v>
      </c>
      <c r="K59" s="18">
        <f>inventory[[#This Row],[CH4]]*A_CH4</f>
        <v>2.7125596543883008E-15</v>
      </c>
      <c r="L59" s="18">
        <f>inventory[[#This Row],[N2O]]*A_N2O</f>
        <v>2.2848057212845455E-13</v>
      </c>
      <c r="M59" s="4">
        <f t="shared" si="9"/>
        <v>5.6391919022337602E-14</v>
      </c>
      <c r="N59" s="4">
        <f t="shared" si="10"/>
        <v>2.5850501269509522E-12</v>
      </c>
      <c r="O59" s="4">
        <f t="shared" si="11"/>
        <v>1.5550694968398736E-11</v>
      </c>
      <c r="P59" s="20">
        <f>SUM(inventory[[#This Row],[CO2_temp_s1]:[CO2_temp_s2]])</f>
        <v>6.0732190568397083E-16</v>
      </c>
      <c r="Q59" s="20">
        <f>inventory[[#This Row],[CH4_temp_s1]]+inventory[[#This Row],[CH4_temp_s2]]</f>
        <v>7.0821886915775312E-15</v>
      </c>
      <c r="R59" s="20">
        <f>inventory[[#This Row],[N2O_temp_s1]]+inventory[[#This Row],[N2O_temp_s2]]</f>
        <v>1.6972382923093944E-13</v>
      </c>
      <c r="S59" s="84">
        <f>inventory[[#This Row],[CO2_flux]]+S58</f>
        <v>1</v>
      </c>
      <c r="T59" s="84">
        <f>inventory[[#This Row],[CH4_flux]]+T58</f>
        <v>1</v>
      </c>
      <c r="U59" s="84">
        <f>inventory[[#This Row],[N2O_flux]]+U58</f>
        <v>1</v>
      </c>
      <c r="V59" s="1">
        <f t="shared" si="12"/>
        <v>5.5232882478168734E-16</v>
      </c>
      <c r="W59" s="1">
        <f t="shared" si="13"/>
        <v>5.4993080902283481E-17</v>
      </c>
      <c r="X59" s="1">
        <f t="shared" si="14"/>
        <v>4.6389859651181903E-15</v>
      </c>
      <c r="Y59" s="1">
        <f t="shared" si="15"/>
        <v>2.4432027264593408E-15</v>
      </c>
      <c r="Z59" s="1">
        <f t="shared" si="16"/>
        <v>1.545355810106886E-13</v>
      </c>
      <c r="AA59" s="1">
        <f t="shared" si="17"/>
        <v>1.5188248220250838E-14</v>
      </c>
      <c r="AB59" s="1">
        <f>p_0*inventory[[#This Row],[CO2_flux]]+AB58</f>
        <v>0.21729999999999999</v>
      </c>
      <c r="AC59" s="1">
        <f>p_1*inventory[[#This Row],[CO2_flux]]+AC58*EXP(-1/life1_CO2)</f>
        <v>0.19533757509083971</v>
      </c>
      <c r="AD59" s="1">
        <f>p_2*inventory[[#This Row],[CO2_flux]]+AD58*EXP(-1/life2_CO2)</f>
        <v>6.4424371006680567E-2</v>
      </c>
      <c r="AE59" s="1">
        <f>p_3*inventory[[#This Row],[CO2_flux]]+AE58*EXP(-1/life3_CO2)</f>
        <v>9.8292162682353184E-7</v>
      </c>
    </row>
    <row r="60" spans="1:31">
      <c r="A60">
        <v>55</v>
      </c>
      <c r="B60" s="70">
        <v>0</v>
      </c>
      <c r="C60" s="70">
        <v>0</v>
      </c>
      <c r="D60" s="70">
        <v>0</v>
      </c>
      <c r="E60" s="22">
        <f>SUM(inventory[[#This Row],[CO2_heat]:[N2O_heat]])</f>
        <v>1.8423115818915732E-11</v>
      </c>
      <c r="F60" s="23">
        <f>SUM(inventory[[#This Row],[CO2_temp]:[N2O_temp]])</f>
        <v>1.7604145708551993E-13</v>
      </c>
      <c r="G60" s="16">
        <f>SUM(inventory[[#This Row],[CO2_mass0]:[CO2_mass3]])</f>
        <v>0.47482886297771487</v>
      </c>
      <c r="H60" s="16">
        <f>inventory[[#This Row],[CH4_flux]]+H59*EXP(-1/life_CH4)</f>
        <v>1.1849330973020719E-2</v>
      </c>
      <c r="I60" s="16">
        <f>inventory[[#This Row],[N2O_flux]]+I59*EXP(-1/life_N2O)</f>
        <v>0.63473641894028066</v>
      </c>
      <c r="J60" s="18">
        <f>inventory[[#This Row],[CO2]]*A_CO2</f>
        <v>8.3175771927806294E-16</v>
      </c>
      <c r="K60" s="18">
        <f>inventory[[#This Row],[CH4]]*A_CH4</f>
        <v>2.5023931893943184E-15</v>
      </c>
      <c r="L60" s="18">
        <f>inventory[[#This Row],[N2O]]*A_N2O</f>
        <v>2.266000842516802E-13</v>
      </c>
      <c r="M60" s="4">
        <f t="shared" si="9"/>
        <v>5.722562631041821E-14</v>
      </c>
      <c r="N60" s="4">
        <f t="shared" si="10"/>
        <v>2.5876561911168776E-12</v>
      </c>
      <c r="O60" s="4">
        <f t="shared" si="11"/>
        <v>1.5778234001488435E-11</v>
      </c>
      <c r="P60" s="20">
        <f>SUM(inventory[[#This Row],[CO2_temp_s1]:[CO2_temp_s2]])</f>
        <v>6.0511014472711848E-16</v>
      </c>
      <c r="Q60" s="20">
        <f>inventory[[#This Row],[CH4_temp_s1]]+inventory[[#This Row],[CH4_temp_s2]]</f>
        <v>6.7427160562692353E-15</v>
      </c>
      <c r="R60" s="20">
        <f>inventory[[#This Row],[N2O_temp_s1]]+inventory[[#This Row],[N2O_temp_s2]]</f>
        <v>1.6869363088452358E-13</v>
      </c>
      <c r="S60" s="84">
        <f>inventory[[#This Row],[CO2_flux]]+S59</f>
        <v>1</v>
      </c>
      <c r="T60" s="84">
        <f>inventory[[#This Row],[CH4_flux]]+T59</f>
        <v>1</v>
      </c>
      <c r="U60" s="84">
        <f>inventory[[#This Row],[N2O_flux]]+U59</f>
        <v>1</v>
      </c>
      <c r="V60" s="1">
        <f t="shared" si="12"/>
        <v>5.4937885198626279E-16</v>
      </c>
      <c r="W60" s="1">
        <f t="shared" si="13"/>
        <v>5.5731292740855649E-17</v>
      </c>
      <c r="X60" s="1">
        <f t="shared" si="14"/>
        <v>4.302745570998507E-15</v>
      </c>
      <c r="Y60" s="1">
        <f t="shared" si="15"/>
        <v>2.4399704852707284E-15</v>
      </c>
      <c r="Z60" s="1">
        <f t="shared" si="16"/>
        <v>1.533043441474568E-13</v>
      </c>
      <c r="AA60" s="1">
        <f t="shared" si="17"/>
        <v>1.5389286737066782E-14</v>
      </c>
      <c r="AB60" s="1">
        <f>p_0*inventory[[#This Row],[CO2_flux]]+AB59</f>
        <v>0.21729999999999999</v>
      </c>
      <c r="AC60" s="1">
        <f>p_1*inventory[[#This Row],[CO2_flux]]+AC59*EXP(-1/life1_CO2)</f>
        <v>0.19484292462090946</v>
      </c>
      <c r="AD60" s="1">
        <f>p_2*inventory[[#This Row],[CO2_flux]]+AD59*EXP(-1/life2_CO2)</f>
        <v>6.268515921942823E-2</v>
      </c>
      <c r="AE60" s="1">
        <f>p_3*inventory[[#This Row],[CO2_flux]]+AE59*EXP(-1/life3_CO2)</f>
        <v>7.7913737715549973E-7</v>
      </c>
    </row>
    <row r="61" spans="1:31">
      <c r="A61">
        <v>56</v>
      </c>
      <c r="B61" s="70">
        <v>0</v>
      </c>
      <c r="C61" s="70">
        <v>0</v>
      </c>
      <c r="D61" s="70">
        <v>0</v>
      </c>
      <c r="E61" s="22">
        <f>SUM(inventory[[#This Row],[CO2_heat]:[N2O_heat]])</f>
        <v>1.8652016098565416E-11</v>
      </c>
      <c r="F61" s="23">
        <f>SUM(inventory[[#This Row],[CO2_temp]:[N2O_temp]])</f>
        <v>1.7469599265335744E-13</v>
      </c>
      <c r="G61" s="16">
        <f>SUM(inventory[[#This Row],[CO2_mass0]:[CO2_mass3]])</f>
        <v>0.47264304385295947</v>
      </c>
      <c r="H61" s="16">
        <f>inventory[[#This Row],[CH4_flux]]+H60*EXP(-1/life_CH4)</f>
        <v>1.0931256415982063E-2</v>
      </c>
      <c r="I61" s="16">
        <f>inventory[[#This Row],[N2O_flux]]+I60*EXP(-1/life_N2O)</f>
        <v>0.62951228049540087</v>
      </c>
      <c r="J61" s="18">
        <f>inventory[[#This Row],[CO2]]*A_CO2</f>
        <v>8.2792881991722891E-16</v>
      </c>
      <c r="K61" s="18">
        <f>inventory[[#This Row],[CH4]]*A_CH4</f>
        <v>2.3085102162441414E-15</v>
      </c>
      <c r="L61" s="18">
        <f>inventory[[#This Row],[N2O]]*A_N2O</f>
        <v>2.2473507355365127E-13</v>
      </c>
      <c r="M61" s="4">
        <f t="shared" si="9"/>
        <v>5.8055462631539502E-14</v>
      </c>
      <c r="N61" s="4">
        <f t="shared" si="10"/>
        <v>2.5900603399839399E-12</v>
      </c>
      <c r="O61" s="4">
        <f t="shared" si="11"/>
        <v>1.6003900295949935E-11</v>
      </c>
      <c r="P61" s="20">
        <f>SUM(inventory[[#This Row],[CO2_temp_s1]:[CO2_temp_s2]])</f>
        <v>6.029495392280611E-16</v>
      </c>
      <c r="Q61" s="20">
        <f>inventory[[#This Row],[CH4_temp_s1]]+inventory[[#This Row],[CH4_temp_s2]]</f>
        <v>6.4264896023046967E-15</v>
      </c>
      <c r="R61" s="20">
        <f>inventory[[#This Row],[N2O_temp_s1]]+inventory[[#This Row],[N2O_temp_s2]]</f>
        <v>1.6766655351182468E-13</v>
      </c>
      <c r="S61" s="84">
        <f>inventory[[#This Row],[CO2_flux]]+S60</f>
        <v>1</v>
      </c>
      <c r="T61" s="84">
        <f>inventory[[#This Row],[CH4_flux]]+T60</f>
        <v>1</v>
      </c>
      <c r="U61" s="84">
        <f>inventory[[#This Row],[N2O_flux]]+U60</f>
        <v>1</v>
      </c>
      <c r="V61" s="1">
        <f t="shared" si="12"/>
        <v>5.4648588549764638E-16</v>
      </c>
      <c r="W61" s="1">
        <f t="shared" si="13"/>
        <v>5.6463653730414758E-17</v>
      </c>
      <c r="X61" s="1">
        <f t="shared" si="14"/>
        <v>3.9899547434889685E-15</v>
      </c>
      <c r="Y61" s="1">
        <f t="shared" si="15"/>
        <v>2.4365348588157282E-15</v>
      </c>
      <c r="Z61" s="1">
        <f t="shared" si="16"/>
        <v>1.5207867811535314E-13</v>
      </c>
      <c r="AA61" s="1">
        <f t="shared" si="17"/>
        <v>1.5587875396471536E-14</v>
      </c>
      <c r="AB61" s="1">
        <f>p_0*inventory[[#This Row],[CO2_flux]]+AB60</f>
        <v>0.21729999999999999</v>
      </c>
      <c r="AC61" s="1">
        <f>p_1*inventory[[#This Row],[CO2_flux]]+AC60*EXP(-1/life1_CO2)</f>
        <v>0.19434952674709283</v>
      </c>
      <c r="AD61" s="1">
        <f>p_2*inventory[[#This Row],[CO2_flux]]+AD60*EXP(-1/life2_CO2)</f>
        <v>6.0992899503164742E-2</v>
      </c>
      <c r="AE61" s="1">
        <f>p_3*inventory[[#This Row],[CO2_flux]]+AE60*EXP(-1/life3_CO2)</f>
        <v>6.1760270189857022E-7</v>
      </c>
    </row>
    <row r="62" spans="1:31">
      <c r="A62">
        <v>57</v>
      </c>
      <c r="B62" s="70">
        <v>0</v>
      </c>
      <c r="C62" s="70">
        <v>0</v>
      </c>
      <c r="D62" s="70">
        <v>0</v>
      </c>
      <c r="E62" s="22">
        <f>SUM(inventory[[#This Row],[CO2_heat]:[N2O_heat]])</f>
        <v>1.8878868994308083E-11</v>
      </c>
      <c r="F62" s="23">
        <f>SUM(inventory[[#This Row],[CO2_temp]:[N2O_temp]])</f>
        <v>1.733759265401859E-13</v>
      </c>
      <c r="G62" s="16">
        <f>SUM(inventory[[#This Row],[CO2_mass0]:[CO2_mass3]])</f>
        <v>0.47050419218709033</v>
      </c>
      <c r="H62" s="16">
        <f>inventory[[#This Row],[CH4_flux]]+H61*EXP(-1/life_CH4)</f>
        <v>1.0084313376343064E-2</v>
      </c>
      <c r="I62" s="16">
        <f>inventory[[#This Row],[N2O_flux]]+I61*EXP(-1/life_N2O)</f>
        <v>0.62433113883103808</v>
      </c>
      <c r="J62" s="18">
        <f>inventory[[#This Row],[CO2]]*A_CO2</f>
        <v>8.24182193454126E-16</v>
      </c>
      <c r="K62" s="18">
        <f>inventory[[#This Row],[CH4]]*A_CH4</f>
        <v>2.1296491059398465E-15</v>
      </c>
      <c r="L62" s="18">
        <f>inventory[[#This Row],[N2O]]*A_N2O</f>
        <v>2.2288541265090265E-13</v>
      </c>
      <c r="M62" s="4">
        <f t="shared" si="9"/>
        <v>5.8881511373850697E-14</v>
      </c>
      <c r="N62" s="4">
        <f t="shared" si="10"/>
        <v>2.5922782177517133E-12</v>
      </c>
      <c r="O62" s="4">
        <f t="shared" si="11"/>
        <v>1.6227709265182518E-11</v>
      </c>
      <c r="P62" s="20">
        <f>SUM(inventory[[#This Row],[CO2_temp_s1]:[CO2_temp_s2]])</f>
        <v>6.0083969660691871E-16</v>
      </c>
      <c r="Q62" s="20">
        <f>inventory[[#This Row],[CH4_temp_s1]]+inventory[[#This Row],[CH4_temp_s2]]</f>
        <v>6.1320013803916623E-15</v>
      </c>
      <c r="R62" s="20">
        <f>inventory[[#This Row],[N2O_temp_s1]]+inventory[[#This Row],[N2O_temp_s2]]</f>
        <v>1.6664308546318732E-13</v>
      </c>
      <c r="S62" s="84">
        <f>inventory[[#This Row],[CO2_flux]]+S61</f>
        <v>1</v>
      </c>
      <c r="T62" s="84">
        <f>inventory[[#This Row],[CH4_flux]]+T61</f>
        <v>1</v>
      </c>
      <c r="U62" s="84">
        <f>inventory[[#This Row],[N2O_flux]]+U61</f>
        <v>1</v>
      </c>
      <c r="V62" s="1">
        <f t="shared" si="12"/>
        <v>5.4364943121364394E-16</v>
      </c>
      <c r="W62" s="1">
        <f t="shared" si="13"/>
        <v>5.7190265393274722E-17</v>
      </c>
      <c r="X62" s="1">
        <f t="shared" si="14"/>
        <v>3.6990886683380004E-15</v>
      </c>
      <c r="Y62" s="1">
        <f t="shared" si="15"/>
        <v>2.4329127120536615E-15</v>
      </c>
      <c r="Z62" s="1">
        <f t="shared" si="16"/>
        <v>1.5085904916181957E-13</v>
      </c>
      <c r="AA62" s="1">
        <f t="shared" si="17"/>
        <v>1.5784036301367748E-14</v>
      </c>
      <c r="AB62" s="1">
        <f>p_0*inventory[[#This Row],[CO2_flux]]+AB61</f>
        <v>0.21729999999999999</v>
      </c>
      <c r="AC62" s="1">
        <f>p_1*inventory[[#This Row],[CO2_flux]]+AC61*EXP(-1/life1_CO2)</f>
        <v>0.19385737829745908</v>
      </c>
      <c r="AD62" s="1">
        <f>p_2*inventory[[#This Row],[CO2_flux]]+AD61*EXP(-1/life2_CO2)</f>
        <v>5.9346324331424206E-2</v>
      </c>
      <c r="AE62" s="1">
        <f>p_3*inventory[[#This Row],[CO2_flux]]+AE61*EXP(-1/life3_CO2)</f>
        <v>4.8955820703270919E-7</v>
      </c>
    </row>
    <row r="63" spans="1:31">
      <c r="A63">
        <v>58</v>
      </c>
      <c r="B63" s="70">
        <v>0</v>
      </c>
      <c r="C63" s="70">
        <v>0</v>
      </c>
      <c r="D63" s="70">
        <v>0</v>
      </c>
      <c r="E63" s="22">
        <f>SUM(inventory[[#This Row],[CO2_heat]:[N2O_heat]])</f>
        <v>1.9103704305965488E-11</v>
      </c>
      <c r="F63" s="23">
        <f>SUM(inventory[[#This Row],[CO2_temp]:[N2O_temp]])</f>
        <v>1.7208026120719875E-13</v>
      </c>
      <c r="G63" s="16">
        <f>SUM(inventory[[#This Row],[CO2_mass0]:[CO2_mass3]])</f>
        <v>0.46841106456476062</v>
      </c>
      <c r="H63" s="16">
        <f>inventory[[#This Row],[CH4_flux]]+H62*EXP(-1/life_CH4)</f>
        <v>9.302990653810907E-3</v>
      </c>
      <c r="I63" s="16">
        <f>inventory[[#This Row],[N2O_flux]]+I62*EXP(-1/life_N2O)</f>
        <v>0.61919264006623087</v>
      </c>
      <c r="J63" s="18">
        <f>inventory[[#This Row],[CO2]]*A_CO2</f>
        <v>8.2051566179809105E-16</v>
      </c>
      <c r="K63" s="18">
        <f>inventory[[#This Row],[CH4]]*A_CH4</f>
        <v>1.9646459792624703E-15</v>
      </c>
      <c r="L63" s="18">
        <f>inventory[[#This Row],[N2O]]*A_N2O</f>
        <v>2.2105097520838682E-13</v>
      </c>
      <c r="M63" s="4">
        <f t="shared" si="9"/>
        <v>5.9703853716040822E-14</v>
      </c>
      <c r="N63" s="4">
        <f t="shared" si="10"/>
        <v>2.5943242565225128E-12</v>
      </c>
      <c r="O63" s="4">
        <f t="shared" si="11"/>
        <v>1.6449676195726933E-11</v>
      </c>
      <c r="P63" s="20">
        <f>SUM(inventory[[#This Row],[CO2_temp_s1]:[CO2_temp_s2]])</f>
        <v>5.9878012075013337E-16</v>
      </c>
      <c r="Q63" s="20">
        <f>inventory[[#This Row],[CH4_temp_s1]]+inventory[[#This Row],[CH4_temp_s2]]</f>
        <v>5.8578274965550094E-15</v>
      </c>
      <c r="R63" s="20">
        <f>inventory[[#This Row],[N2O_temp_s1]]+inventory[[#This Row],[N2O_temp_s2]]</f>
        <v>1.6562365358989362E-13</v>
      </c>
      <c r="S63" s="84">
        <f>inventory[[#This Row],[CO2_flux]]+S62</f>
        <v>1</v>
      </c>
      <c r="T63" s="84">
        <f>inventory[[#This Row],[CH4_flux]]+T62</f>
        <v>1</v>
      </c>
      <c r="U63" s="84">
        <f>inventory[[#This Row],[N2O_flux]]+U62</f>
        <v>1</v>
      </c>
      <c r="V63" s="1">
        <f t="shared" si="12"/>
        <v>5.4086889405783438E-16</v>
      </c>
      <c r="W63" s="1">
        <f t="shared" si="13"/>
        <v>5.7911226692298966E-17</v>
      </c>
      <c r="X63" s="1">
        <f t="shared" si="14"/>
        <v>3.4287078959913639E-15</v>
      </c>
      <c r="Y63" s="1">
        <f t="shared" si="15"/>
        <v>2.4291196005636451E-15</v>
      </c>
      <c r="Z63" s="1">
        <f t="shared" si="16"/>
        <v>1.4964586222188211E-13</v>
      </c>
      <c r="AA63" s="1">
        <f t="shared" si="17"/>
        <v>1.5977791368011519E-14</v>
      </c>
      <c r="AB63" s="1">
        <f>p_0*inventory[[#This Row],[CO2_flux]]+AB62</f>
        <v>0.21729999999999999</v>
      </c>
      <c r="AC63" s="1">
        <f>p_1*inventory[[#This Row],[CO2_flux]]+AC62*EXP(-1/life1_CO2)</f>
        <v>0.19336647610810972</v>
      </c>
      <c r="AD63" s="1">
        <f>p_2*inventory[[#This Row],[CO2_flux]]+AD62*EXP(-1/life2_CO2)</f>
        <v>5.774420039611082E-2</v>
      </c>
      <c r="AE63" s="1">
        <f>p_3*inventory[[#This Row],[CO2_flux]]+AE62*EXP(-1/life3_CO2)</f>
        <v>3.8806054011150013E-7</v>
      </c>
    </row>
    <row r="64" spans="1:31">
      <c r="A64">
        <v>59</v>
      </c>
      <c r="B64" s="70">
        <v>0</v>
      </c>
      <c r="C64" s="70">
        <v>0</v>
      </c>
      <c r="D64" s="70">
        <v>0</v>
      </c>
      <c r="E64" s="22">
        <f>SUM(inventory[[#This Row],[CO2_heat]:[N2O_heat]])</f>
        <v>1.9326550587212316E-11</v>
      </c>
      <c r="F64" s="23">
        <f>SUM(inventory[[#This Row],[CO2_temp]:[N2O_temp]])</f>
        <v>1.7080802570708059E-13</v>
      </c>
      <c r="G64" s="16">
        <f>SUM(inventory[[#This Row],[CO2_mass0]:[CO2_mass3]])</f>
        <v>0.46636245231277124</v>
      </c>
      <c r="H64" s="16">
        <f>inventory[[#This Row],[CH4_flux]]+H63*EXP(-1/life_CH4)</f>
        <v>8.5822040504930901E-3</v>
      </c>
      <c r="I64" s="16">
        <f>inventory[[#This Row],[N2O_flux]]+I63*EXP(-1/life_N2O)</f>
        <v>0.61409643323260199</v>
      </c>
      <c r="J64" s="18">
        <f>inventory[[#This Row],[CO2]]*A_CO2</f>
        <v>8.1692710771628118E-16</v>
      </c>
      <c r="K64" s="18">
        <f>inventory[[#This Row],[CH4]]*A_CH4</f>
        <v>1.8124271332148814E-15</v>
      </c>
      <c r="L64" s="18">
        <f>inventory[[#This Row],[N2O]]*A_N2O</f>
        <v>2.1923163593084499E-13</v>
      </c>
      <c r="M64" s="4">
        <f t="shared" si="9"/>
        <v>6.0522568689318936E-14</v>
      </c>
      <c r="N64" s="4">
        <f t="shared" si="10"/>
        <v>2.5962117702135029E-12</v>
      </c>
      <c r="O64" s="4">
        <f t="shared" si="11"/>
        <v>1.6669816248309493E-11</v>
      </c>
      <c r="P64" s="20">
        <f>SUM(inventory[[#This Row],[CO2_temp_s1]:[CO2_temp_s2]])</f>
        <v>5.9677022780219209E-16</v>
      </c>
      <c r="Q64" s="20">
        <f>inventory[[#This Row],[CH4_temp_s1]]+inventory[[#This Row],[CH4_temp_s2]]</f>
        <v>5.60262527826367E-15</v>
      </c>
      <c r="R64" s="20">
        <f>inventory[[#This Row],[N2O_temp_s1]]+inventory[[#This Row],[N2O_temp_s2]]</f>
        <v>1.6460863020101473E-13</v>
      </c>
      <c r="S64" s="84">
        <f>inventory[[#This Row],[CO2_flux]]+S63</f>
        <v>1</v>
      </c>
      <c r="T64" s="84">
        <f>inventory[[#This Row],[CH4_flux]]+T63</f>
        <v>1</v>
      </c>
      <c r="U64" s="84">
        <f>inventory[[#This Row],[N2O_flux]]+U63</f>
        <v>1</v>
      </c>
      <c r="V64" s="1">
        <f t="shared" si="12"/>
        <v>5.3814359370019709E-16</v>
      </c>
      <c r="W64" s="1">
        <f t="shared" si="13"/>
        <v>5.8626634101994955E-17</v>
      </c>
      <c r="X64" s="1">
        <f t="shared" si="14"/>
        <v>3.1774554062630004E-15</v>
      </c>
      <c r="Y64" s="1">
        <f t="shared" si="15"/>
        <v>2.4251698720006691E-15</v>
      </c>
      <c r="Z64" s="1">
        <f t="shared" si="16"/>
        <v>1.4843946787345461E-13</v>
      </c>
      <c r="AA64" s="1">
        <f t="shared" si="17"/>
        <v>1.6169162327560113E-14</v>
      </c>
      <c r="AB64" s="1">
        <f>p_0*inventory[[#This Row],[CO2_flux]]+AB63</f>
        <v>0.21729999999999999</v>
      </c>
      <c r="AC64" s="1">
        <f>p_1*inventory[[#This Row],[CO2_flux]]+AC63*EXP(-1/life1_CO2)</f>
        <v>0.19287681702315818</v>
      </c>
      <c r="AD64" s="1">
        <f>p_2*inventory[[#This Row],[CO2_flux]]+AD63*EXP(-1/life2_CO2)</f>
        <v>5.618532768373366E-2</v>
      </c>
      <c r="AE64" s="1">
        <f>p_3*inventory[[#This Row],[CO2_flux]]+AE63*EXP(-1/life3_CO2)</f>
        <v>3.0760587939968427E-7</v>
      </c>
    </row>
    <row r="65" spans="1:31">
      <c r="A65">
        <v>60</v>
      </c>
      <c r="B65" s="70">
        <v>0</v>
      </c>
      <c r="C65" s="70">
        <v>0</v>
      </c>
      <c r="D65" s="70">
        <v>0</v>
      </c>
      <c r="E65" s="22">
        <f>SUM(inventory[[#This Row],[CO2_heat]:[N2O_heat]])</f>
        <v>1.9547435233307373E-11</v>
      </c>
      <c r="F65" s="23">
        <f>SUM(inventory[[#This Row],[CO2_temp]:[N2O_temp]])</f>
        <v>1.695582788463043E-13</v>
      </c>
      <c r="G65" s="16">
        <f>SUM(inventory[[#This Row],[CO2_mass0]:[CO2_mass3]])</f>
        <v>0.46435718030277218</v>
      </c>
      <c r="H65" s="16">
        <f>inventory[[#This Row],[CH4_flux]]+H64*EXP(-1/life_CH4)</f>
        <v>7.9172632871697072E-3</v>
      </c>
      <c r="I65" s="16">
        <f>inventory[[#This Row],[N2O_flux]]+I64*EXP(-1/life_N2O)</f>
        <v>0.60904217025038643</v>
      </c>
      <c r="J65" s="18">
        <f>inventory[[#This Row],[CO2]]*A_CO2</f>
        <v>8.1341447273636582E-16</v>
      </c>
      <c r="K65" s="18">
        <f>inventory[[#This Row],[CH4]]*A_CH4</f>
        <v>1.6720020542564439E-15</v>
      </c>
      <c r="L65" s="18">
        <f>inventory[[#This Row],[N2O]]*A_N2O</f>
        <v>2.1742727055424927E-13</v>
      </c>
      <c r="M65" s="4">
        <f t="shared" si="9"/>
        <v>6.1337733237209595E-14</v>
      </c>
      <c r="N65" s="4">
        <f t="shared" si="10"/>
        <v>2.5979530411925876E-12</v>
      </c>
      <c r="O65" s="4">
        <f t="shared" si="11"/>
        <v>1.6888144458877576E-11</v>
      </c>
      <c r="P65" s="20">
        <f>SUM(inventory[[#This Row],[CO2_temp_s1]:[CO2_temp_s2]])</f>
        <v>5.9480936003589338E-16</v>
      </c>
      <c r="Q65" s="20">
        <f>inventory[[#This Row],[CH4_temp_s1]]+inventory[[#This Row],[CH4_temp_s2]]</f>
        <v>5.3651302472525793E-15</v>
      </c>
      <c r="R65" s="20">
        <f>inventory[[#This Row],[N2O_temp_s1]]+inventory[[#This Row],[N2O_temp_s2]]</f>
        <v>1.6359833923901582E-13</v>
      </c>
      <c r="S65" s="84">
        <f>inventory[[#This Row],[CO2_flux]]+S64</f>
        <v>1</v>
      </c>
      <c r="T65" s="84">
        <f>inventory[[#This Row],[CH4_flux]]+T64</f>
        <v>1</v>
      </c>
      <c r="U65" s="84">
        <f>inventory[[#This Row],[N2O_flux]]+U64</f>
        <v>1</v>
      </c>
      <c r="V65" s="1">
        <f t="shared" si="12"/>
        <v>5.3547277835874412E-16</v>
      </c>
      <c r="W65" s="1">
        <f t="shared" si="13"/>
        <v>5.9336581677149315E-17</v>
      </c>
      <c r="X65" s="1">
        <f t="shared" si="14"/>
        <v>2.9440534875616333E-15</v>
      </c>
      <c r="Y65" s="1">
        <f t="shared" si="15"/>
        <v>2.4210767596909461E-15</v>
      </c>
      <c r="Z65" s="1">
        <f t="shared" si="16"/>
        <v>1.4724016851140891E-13</v>
      </c>
      <c r="AA65" s="1">
        <f t="shared" si="17"/>
        <v>1.6358170727606917E-14</v>
      </c>
      <c r="AB65" s="1">
        <f>p_0*inventory[[#This Row],[CO2_flux]]+AB64</f>
        <v>0.21729999999999999</v>
      </c>
      <c r="AC65" s="1">
        <f>p_1*inventory[[#This Row],[CO2_flux]]+AC64*EXP(-1/life1_CO2)</f>
        <v>0.19238839789470943</v>
      </c>
      <c r="AD65" s="1">
        <f>p_2*inventory[[#This Row],[CO2_flux]]+AD64*EXP(-1/life2_CO2)</f>
        <v>5.4668538576579606E-2</v>
      </c>
      <c r="AE65" s="1">
        <f>p_3*inventory[[#This Row],[CO2_flux]]+AE64*EXP(-1/life3_CO2)</f>
        <v>2.4383148313421884E-7</v>
      </c>
    </row>
    <row r="66" spans="1:31">
      <c r="A66">
        <v>61</v>
      </c>
      <c r="B66" s="70">
        <v>0</v>
      </c>
      <c r="C66" s="70">
        <v>0</v>
      </c>
      <c r="D66" s="70">
        <v>0</v>
      </c>
      <c r="E66" s="22">
        <f>SUM(inventory[[#This Row],[CO2_heat]:[N2O_heat]])</f>
        <v>1.9766384562101774E-11</v>
      </c>
      <c r="F66" s="23">
        <f>SUM(inventory[[#This Row],[CO2_temp]:[N2O_temp]])</f>
        <v>1.6833011152018534E-13</v>
      </c>
      <c r="G66" s="16">
        <f>SUM(inventory[[#This Row],[CO2_mass0]:[CO2_mass3]])</f>
        <v>0.4623941058401061</v>
      </c>
      <c r="H66" s="16">
        <f>inventory[[#This Row],[CH4_flux]]+H65*EXP(-1/life_CH4)</f>
        <v>7.3038414828605503E-3</v>
      </c>
      <c r="I66" s="16">
        <f>inventory[[#This Row],[N2O_flux]]+I65*EXP(-1/life_N2O)</f>
        <v>0.60402950590465687</v>
      </c>
      <c r="J66" s="18">
        <f>inventory[[#This Row],[CO2]]*A_CO2</f>
        <v>8.0997575520011367E-16</v>
      </c>
      <c r="K66" s="18">
        <f>inventory[[#This Row],[CH4]]*A_CH4</f>
        <v>1.5424569728654149E-15</v>
      </c>
      <c r="L66" s="18">
        <f>inventory[[#This Row],[N2O]]*A_N2O</f>
        <v>2.1563775583731512E-13</v>
      </c>
      <c r="M66" s="4">
        <f t="shared" si="9"/>
        <v>6.2149422273328662E-14</v>
      </c>
      <c r="N66" s="4">
        <f t="shared" si="10"/>
        <v>2.5995594002018365E-12</v>
      </c>
      <c r="O66" s="4">
        <f t="shared" si="11"/>
        <v>1.710467573962661E-11</v>
      </c>
      <c r="P66" s="20">
        <f>SUM(inventory[[#This Row],[CO2_temp_s1]:[CO2_temp_s2]])</f>
        <v>5.9289679802838911E-16</v>
      </c>
      <c r="Q66" s="20">
        <f>inventory[[#This Row],[CH4_temp_s1]]+inventory[[#This Row],[CH4_temp_s2]]</f>
        <v>5.1441529603550427E-15</v>
      </c>
      <c r="R66" s="20">
        <f>inventory[[#This Row],[N2O_temp_s1]]+inventory[[#This Row],[N2O_temp_s2]]</f>
        <v>1.6259306176180191E-13</v>
      </c>
      <c r="S66" s="84">
        <f>inventory[[#This Row],[CO2_flux]]+S65</f>
        <v>1</v>
      </c>
      <c r="T66" s="84">
        <f>inventory[[#This Row],[CH4_flux]]+T65</f>
        <v>1</v>
      </c>
      <c r="U66" s="84">
        <f>inventory[[#This Row],[N2O_flux]]+U65</f>
        <v>1</v>
      </c>
      <c r="V66" s="1">
        <f t="shared" si="12"/>
        <v>5.3285563690920673E-16</v>
      </c>
      <c r="W66" s="1">
        <f t="shared" si="13"/>
        <v>6.0041161119182369E-17</v>
      </c>
      <c r="X66" s="1">
        <f t="shared" si="14"/>
        <v>2.7273004913794786E-15</v>
      </c>
      <c r="Y66" s="1">
        <f t="shared" si="15"/>
        <v>2.4168524689755641E-15</v>
      </c>
      <c r="Z66" s="1">
        <f t="shared" si="16"/>
        <v>1.4604822382809818E-13</v>
      </c>
      <c r="AA66" s="1">
        <f t="shared" si="17"/>
        <v>1.6544837933703717E-14</v>
      </c>
      <c r="AB66" s="1">
        <f>p_0*inventory[[#This Row],[CO2_flux]]+AB65</f>
        <v>0.21729999999999999</v>
      </c>
      <c r="AC66" s="1">
        <f>p_1*inventory[[#This Row],[CO2_flux]]+AC65*EXP(-1/life1_CO2)</f>
        <v>0.19190121558283987</v>
      </c>
      <c r="AD66" s="1">
        <f>p_2*inventory[[#This Row],[CO2_flux]]+AD65*EXP(-1/life2_CO2)</f>
        <v>5.3192696978151169E-2</v>
      </c>
      <c r="AE66" s="1">
        <f>p_3*inventory[[#This Row],[CO2_flux]]+AE65*EXP(-1/life3_CO2)</f>
        <v>1.9327911509188752E-7</v>
      </c>
    </row>
    <row r="67" spans="1:31">
      <c r="A67">
        <v>62</v>
      </c>
      <c r="B67" s="70">
        <v>0</v>
      </c>
      <c r="C67" s="70">
        <v>0</v>
      </c>
      <c r="D67" s="70">
        <v>0</v>
      </c>
      <c r="E67" s="22">
        <f>SUM(inventory[[#This Row],[CO2_heat]:[N2O_heat]])</f>
        <v>1.9983423888844397E-11</v>
      </c>
      <c r="F67" s="23">
        <f>SUM(inventory[[#This Row],[CO2_temp]:[N2O_temp]])</f>
        <v>1.6712264835010066E-13</v>
      </c>
      <c r="G67" s="16">
        <f>SUM(inventory[[#This Row],[CO2_mass0]:[CO2_mass3]])</f>
        <v>0.4604721176253091</v>
      </c>
      <c r="H67" s="16">
        <f>inventory[[#This Row],[CH4_flux]]+H66*EXP(-1/life_CH4)</f>
        <v>6.7379469990854583E-3</v>
      </c>
      <c r="I67" s="16">
        <f>inventory[[#This Row],[N2O_flux]]+I66*EXP(-1/life_N2O)</f>
        <v>0.59905809782174502</v>
      </c>
      <c r="J67" s="18">
        <f>inventory[[#This Row],[CO2]]*A_CO2</f>
        <v>8.0660900844425377E-16</v>
      </c>
      <c r="K67" s="18">
        <f>inventory[[#This Row],[CH4]]*A_CH4</f>
        <v>1.4229489174875338E-15</v>
      </c>
      <c r="L67" s="18">
        <f>inventory[[#This Row],[N2O]]*A_N2O</f>
        <v>2.1386296955308381E-13</v>
      </c>
      <c r="M67" s="4">
        <f t="shared" si="9"/>
        <v>6.2957708737278048E-14</v>
      </c>
      <c r="N67" s="4">
        <f t="shared" si="10"/>
        <v>2.601041300088522E-12</v>
      </c>
      <c r="O67" s="4">
        <f t="shared" si="11"/>
        <v>1.7319424880018598E-11</v>
      </c>
      <c r="P67" s="20">
        <f>SUM(inventory[[#This Row],[CO2_temp_s1]:[CO2_temp_s2]])</f>
        <v>5.9103177134284571E-16</v>
      </c>
      <c r="Q67" s="20">
        <f>inventory[[#This Row],[CH4_temp_s1]]+inventory[[#This Row],[CH4_temp_s2]]</f>
        <v>4.9385757697095144E-15</v>
      </c>
      <c r="R67" s="20">
        <f>inventory[[#This Row],[N2O_temp_s1]]+inventory[[#This Row],[N2O_temp_s2]]</f>
        <v>1.615930408090483E-13</v>
      </c>
      <c r="S67" s="84">
        <f>inventory[[#This Row],[CO2_flux]]+S66</f>
        <v>1</v>
      </c>
      <c r="T67" s="84">
        <f>inventory[[#This Row],[CH4_flux]]+T66</f>
        <v>1</v>
      </c>
      <c r="U67" s="84">
        <f>inventory[[#This Row],[N2O_flux]]+U66</f>
        <v>1</v>
      </c>
      <c r="V67" s="1">
        <f t="shared" si="12"/>
        <v>5.3029130950247306E-16</v>
      </c>
      <c r="W67" s="1">
        <f t="shared" si="13"/>
        <v>6.0740461840372684E-17</v>
      </c>
      <c r="X67" s="1">
        <f t="shared" si="14"/>
        <v>2.5260675128452104E-15</v>
      </c>
      <c r="Y67" s="1">
        <f t="shared" si="15"/>
        <v>2.4125082568643045E-15</v>
      </c>
      <c r="Z67" s="1">
        <f t="shared" si="16"/>
        <v>1.4486385567817786E-13</v>
      </c>
      <c r="AA67" s="1">
        <f t="shared" si="17"/>
        <v>1.6729185130870437E-14</v>
      </c>
      <c r="AB67" s="1">
        <f>p_0*inventory[[#This Row],[CO2_flux]]+AB66</f>
        <v>0.21729999999999999</v>
      </c>
      <c r="AC67" s="1">
        <f>p_1*inventory[[#This Row],[CO2_flux]]+AC66*EXP(-1/life1_CO2)</f>
        <v>0.19141526695557706</v>
      </c>
      <c r="AD67" s="1">
        <f>p_2*inventory[[#This Row],[CO2_flux]]+AD66*EXP(-1/life2_CO2)</f>
        <v>5.1756697462214118E-2</v>
      </c>
      <c r="AE67" s="1">
        <f>p_3*inventory[[#This Row],[CO2_flux]]+AE66*EXP(-1/life3_CO2)</f>
        <v>1.5320751795673478E-7</v>
      </c>
    </row>
    <row r="68" spans="1:31">
      <c r="A68">
        <v>63</v>
      </c>
      <c r="B68" s="70">
        <v>0</v>
      </c>
      <c r="C68" s="70">
        <v>0</v>
      </c>
      <c r="D68" s="70">
        <v>0</v>
      </c>
      <c r="E68" s="22">
        <f>SUM(inventory[[#This Row],[CO2_heat]:[N2O_heat]])</f>
        <v>2.0198577595264596E-11</v>
      </c>
      <c r="F68" s="23">
        <f>SUM(inventory[[#This Row],[CO2_temp]:[N2O_temp]])</f>
        <v>1.6593504873492451E-13</v>
      </c>
      <c r="G68" s="16">
        <f>SUM(inventory[[#This Row],[CO2_mass0]:[CO2_mass3]])</f>
        <v>0.45859013477746285</v>
      </c>
      <c r="H68" s="16">
        <f>inventory[[#This Row],[CH4_flux]]+H67*EXP(-1/life_CH4)</f>
        <v>6.2158974656037914E-3</v>
      </c>
      <c r="I68" s="16">
        <f>inventory[[#This Row],[N2O_flux]]+I67*EXP(-1/life_N2O)</f>
        <v>0.59412760644585694</v>
      </c>
      <c r="J68" s="18">
        <f>inventory[[#This Row],[CO2]]*A_CO2</f>
        <v>8.0331233908968154E-16</v>
      </c>
      <c r="K68" s="18">
        <f>inventory[[#This Row],[CH4]]*A_CH4</f>
        <v>1.312700229178849E-15</v>
      </c>
      <c r="L68" s="18">
        <f>inventory[[#This Row],[N2O]]*A_N2O</f>
        <v>2.1210279048057413E-13</v>
      </c>
      <c r="M68" s="4">
        <f t="shared" si="9"/>
        <v>6.3762663648776984E-14</v>
      </c>
      <c r="N68" s="4">
        <f t="shared" si="10"/>
        <v>2.6024083838235496E-12</v>
      </c>
      <c r="O68" s="4">
        <f t="shared" si="11"/>
        <v>1.7532406547792269E-11</v>
      </c>
      <c r="P68" s="20">
        <f>SUM(inventory[[#This Row],[CO2_temp_s1]:[CO2_temp_s2]])</f>
        <v>5.8921346789164413E-16</v>
      </c>
      <c r="Q68" s="20">
        <f>inventory[[#This Row],[CH4_temp_s1]]+inventory[[#This Row],[CH4_temp_s2]]</f>
        <v>4.747349545108101E-15</v>
      </c>
      <c r="R68" s="20">
        <f>inventory[[#This Row],[N2O_temp_s1]]+inventory[[#This Row],[N2O_temp_s2]]</f>
        <v>1.6059848572192476E-13</v>
      </c>
      <c r="S68" s="84">
        <f>inventory[[#This Row],[CO2_flux]]+S67</f>
        <v>1</v>
      </c>
      <c r="T68" s="84">
        <f>inventory[[#This Row],[CH4_flux]]+T67</f>
        <v>1</v>
      </c>
      <c r="U68" s="84">
        <f>inventory[[#This Row],[N2O_flux]]+U67</f>
        <v>1</v>
      </c>
      <c r="V68" s="1">
        <f t="shared" si="12"/>
        <v>5.277788968655645E-16</v>
      </c>
      <c r="W68" s="1">
        <f t="shared" si="13"/>
        <v>6.143457102607966E-17</v>
      </c>
      <c r="X68" s="1">
        <f t="shared" si="14"/>
        <v>2.3392950395901576E-15</v>
      </c>
      <c r="Y68" s="1">
        <f t="shared" si="15"/>
        <v>2.4080545055179433E-15</v>
      </c>
      <c r="Z68" s="1">
        <f t="shared" si="16"/>
        <v>1.4368725239683236E-13</v>
      </c>
      <c r="AA68" s="1">
        <f t="shared" si="17"/>
        <v>1.6911233325092409E-14</v>
      </c>
      <c r="AB68" s="1">
        <f>p_0*inventory[[#This Row],[CO2_flux]]+AB67</f>
        <v>0.21729999999999999</v>
      </c>
      <c r="AC68" s="1">
        <f>p_1*inventory[[#This Row],[CO2_flux]]+AC67*EXP(-1/life1_CO2)</f>
        <v>0.19093054888887961</v>
      </c>
      <c r="AD68" s="1">
        <f>p_2*inventory[[#This Row],[CO2_flux]]+AD67*EXP(-1/life2_CO2)</f>
        <v>5.035946444481762E-2</v>
      </c>
      <c r="AE68" s="1">
        <f>p_3*inventory[[#This Row],[CO2_flux]]+AE67*EXP(-1/life3_CO2)</f>
        <v>1.2144376565105878E-7</v>
      </c>
    </row>
    <row r="69" spans="1:31">
      <c r="A69">
        <v>64</v>
      </c>
      <c r="B69" s="70">
        <v>0</v>
      </c>
      <c r="C69" s="70">
        <v>0</v>
      </c>
      <c r="D69" s="70">
        <v>0</v>
      </c>
      <c r="E69" s="22">
        <f>SUM(inventory[[#This Row],[CO2_heat]:[N2O_heat]])</f>
        <v>2.0411869193374917E-11</v>
      </c>
      <c r="F69" s="23">
        <f>SUM(inventory[[#This Row],[CO2_temp]:[N2O_temp]])</f>
        <v>1.6476650741354229E-13</v>
      </c>
      <c r="G69" s="16">
        <f>SUM(inventory[[#This Row],[CO2_mass0]:[CO2_mass3]])</f>
        <v>0.45674710591071777</v>
      </c>
      <c r="H69" s="16">
        <f>inventory[[#This Row],[CH4_flux]]+H68*EXP(-1/life_CH4)</f>
        <v>5.7342958186141699E-3</v>
      </c>
      <c r="I69" s="16">
        <f>inventory[[#This Row],[N2O_flux]]+I68*EXP(-1/life_N2O)</f>
        <v>0.58923769501588086</v>
      </c>
      <c r="J69" s="18">
        <f>inventory[[#This Row],[CO2]]*A_CO2</f>
        <v>8.0008390542380415E-16</v>
      </c>
      <c r="K69" s="18">
        <f>inventory[[#This Row],[CH4]]*A_CH4</f>
        <v>1.2109935012486486E-15</v>
      </c>
      <c r="L69" s="18">
        <f>inventory[[#This Row],[N2O]]*A_N2O</f>
        <v>2.103570983965028E-13</v>
      </c>
      <c r="M69" s="4">
        <f t="shared" si="9"/>
        <v>6.4564356160130095E-14</v>
      </c>
      <c r="N69" s="4">
        <f t="shared" si="10"/>
        <v>2.6036695472498843E-12</v>
      </c>
      <c r="O69" s="4">
        <f t="shared" si="11"/>
        <v>1.7743635289964903E-11</v>
      </c>
      <c r="P69" s="20">
        <f>SUM(inventory[[#This Row],[CO2_temp_s1]:[CO2_temp_s2]])</f>
        <v>5.8744104213608106E-16</v>
      </c>
      <c r="Q69" s="20">
        <f>inventory[[#This Row],[CH4_temp_s1]]+inventory[[#This Row],[CH4_temp_s2]]</f>
        <v>4.5694903938416413E-15</v>
      </c>
      <c r="R69" s="20">
        <f>inventory[[#This Row],[N2O_temp_s1]]+inventory[[#This Row],[N2O_temp_s2]]</f>
        <v>1.5960957597756456E-13</v>
      </c>
      <c r="S69" s="84">
        <f>inventory[[#This Row],[CO2_flux]]+S68</f>
        <v>1</v>
      </c>
      <c r="T69" s="84">
        <f>inventory[[#This Row],[CH4_flux]]+T68</f>
        <v>1</v>
      </c>
      <c r="U69" s="84">
        <f>inventory[[#This Row],[N2O_flux]]+U68</f>
        <v>1</v>
      </c>
      <c r="V69" s="1">
        <f t="shared" si="12"/>
        <v>5.2531746844100682E-16</v>
      </c>
      <c r="W69" s="1">
        <f t="shared" si="13"/>
        <v>6.2123573695074225E-17</v>
      </c>
      <c r="X69" s="1">
        <f t="shared" si="14"/>
        <v>2.1659896038044418E-15</v>
      </c>
      <c r="Y69" s="1">
        <f t="shared" si="15"/>
        <v>2.4035007900371995E-15</v>
      </c>
      <c r="Z69" s="1">
        <f t="shared" si="16"/>
        <v>1.4251857263275925E-13</v>
      </c>
      <c r="AA69" s="1">
        <f t="shared" si="17"/>
        <v>1.7091003344805298E-14</v>
      </c>
      <c r="AB69" s="1">
        <f>p_0*inventory[[#This Row],[CO2_flux]]+AB68</f>
        <v>0.21729999999999999</v>
      </c>
      <c r="AC69" s="1">
        <f>p_1*inventory[[#This Row],[CO2_flux]]+AC68*EXP(-1/life1_CO2)</f>
        <v>0.19044705826661706</v>
      </c>
      <c r="AD69" s="1">
        <f>p_2*inventory[[#This Row],[CO2_flux]]+AD68*EXP(-1/life2_CO2)</f>
        <v>4.8999951378666626E-2</v>
      </c>
      <c r="AE69" s="1">
        <f>p_3*inventory[[#This Row],[CO2_flux]]+AE68*EXP(-1/life3_CO2)</f>
        <v>9.6265434047918131E-8</v>
      </c>
    </row>
    <row r="70" spans="1:31">
      <c r="A70">
        <v>65</v>
      </c>
      <c r="B70" s="70">
        <v>0</v>
      </c>
      <c r="C70" s="70">
        <v>0</v>
      </c>
      <c r="D70" s="70">
        <v>0</v>
      </c>
      <c r="E70" s="22">
        <f>SUM(inventory[[#This Row],[CO2_heat]:[N2O_heat]])</f>
        <v>2.062332138440233E-11</v>
      </c>
      <c r="F70" s="23">
        <f>SUM(inventory[[#This Row],[CO2_temp]:[N2O_temp]])</f>
        <v>1.6361625462202166E-13</v>
      </c>
      <c r="G70" s="16">
        <f>SUM(inventory[[#This Row],[CO2_mass0]:[CO2_mass3]])</f>
        <v>0.45494200825699377</v>
      </c>
      <c r="H70" s="16">
        <f>inventory[[#This Row],[CH4_flux]]+H69*EXP(-1/life_CH4)</f>
        <v>5.2900081954910258E-3</v>
      </c>
      <c r="I70" s="16">
        <f>inventory[[#This Row],[N2O_flux]]+I69*EXP(-1/life_N2O)</f>
        <v>0.58438802954238545</v>
      </c>
      <c r="J70" s="18">
        <f>inventory[[#This Row],[CO2]]*A_CO2</f>
        <v>7.9692191586377586E-16</v>
      </c>
      <c r="K70" s="18">
        <f>inventory[[#This Row],[CH4]]*A_CH4</f>
        <v>1.1171669109738964E-15</v>
      </c>
      <c r="L70" s="18">
        <f>inventory[[#This Row],[N2O]]*A_N2O</f>
        <v>2.086257740670729E-13</v>
      </c>
      <c r="M70" s="4">
        <f t="shared" ref="M70:M106" si="18">M69+A_CO2*(AB69+AC69*life1_CO2*(1-EXP(-1/life1_CO2))+AD69*life2_CO2*(1-EXP(-1/life2_CO2))+AE69*life3_CO2*(1-EXP(-1/life3_CO2)))</f>
        <v>6.5362853607119264E-14</v>
      </c>
      <c r="N70" s="4">
        <f t="shared" ref="N70:N106" si="19">N69+H69*A_CH4*life_CH4*(1-EXP(-1/life_CH4))</f>
        <v>2.604832996969291E-12</v>
      </c>
      <c r="O70" s="4">
        <f t="shared" ref="O70:O106" si="20">O69+I69*A_N2O*life_N2O*(1-EXP(-1/life_N2O))</f>
        <v>1.7953125533825921E-11</v>
      </c>
      <c r="P70" s="20">
        <f>SUM(inventory[[#This Row],[CO2_temp_s1]:[CO2_temp_s2]])</f>
        <v>5.8571362225918043E-16</v>
      </c>
      <c r="Q70" s="20">
        <f>inventory[[#This Row],[CH4_temp_s1]]+inventory[[#This Row],[CH4_temp_s2]]</f>
        <v>4.4040764070181801E-15</v>
      </c>
      <c r="R70" s="20">
        <f>inventory[[#This Row],[N2O_temp_s1]]+inventory[[#This Row],[N2O_temp_s2]]</f>
        <v>1.5862646459274431E-13</v>
      </c>
      <c r="S70" s="84">
        <f>inventory[[#This Row],[CO2_flux]]+S69</f>
        <v>1</v>
      </c>
      <c r="T70" s="84">
        <f>inventory[[#This Row],[CH4_flux]]+T69</f>
        <v>1</v>
      </c>
      <c r="U70" s="84">
        <f>inventory[[#This Row],[N2O_flux]]+U69</f>
        <v>1</v>
      </c>
      <c r="V70" s="1">
        <f t="shared" ref="V70:V106" si="21">A_CO2*(AB69*clim_sens1*(1-EXP(-1/clim_time1))
+AC69*clim_sens1*life1_CO2/(life1_CO2-clim_time1)*(EXP(-1/life1_CO2)-EXP(-1/clim_time1))
+AD69*clim_sens1*life2_CO2/(life2_CO2-clim_time1)*(EXP(-1/life2_CO2)-EXP(-1/clim_time1))
+AE69*clim_sens1*life3_CO2/(life3_CO2-clim_time1)*(EXP(-1/life3_CO2)-EXP(-1/clim_time1)))
+V69*EXP(-1/clim_time1)</f>
        <v>5.2290606950110727E-16</v>
      </c>
      <c r="W70" s="1">
        <f t="shared" ref="W70:W106" si="22">A_CO2*(AB69*clim_sens2*(1-EXP(-1/clim_time2))
+AC69*clim_sens2*life1_CO2/(life1_CO2-clim_time2)*(EXP(-1/life1_CO2)-EXP(-1/clim_time2))
+AD69*clim_sens2*life2_CO2/(life2_CO2-clim_time2)*(EXP(-1/life2_CO2)-EXP(-1/clim_time2))
+AE69*clim_sens2*life3_CO2/(life3_CO2-clim_time2)*(EXP(-1/life3_CO2)-EXP(-1/clim_time2)))
+W69*EXP(-1/clim_time2)</f>
        <v>6.2807552758073134E-17</v>
      </c>
      <c r="X70" s="1">
        <f t="shared" ref="X70:X106" si="23">A_CH4*H69*clim_sens1*life_CH4/(life_CH4-clim_time1)*(EXP(-1/life_CH4)-EXP(-1/clim_time1))
+X69*EXP(-1/clim_time1)</f>
        <v>2.005220466018734E-15</v>
      </c>
      <c r="Y70" s="1">
        <f t="shared" ref="Y70:Y106" si="24">A_CH4*H69*clim_sens2*life_CH4/(life_CH4-clim_time2)*(EXP(-1/life_CH4)-EXP(-1/clim_time2))
+Y69*EXP(-1/clim_time2)</f>
        <v>2.3988559409994462E-15</v>
      </c>
      <c r="Z70" s="1">
        <f t="shared" ref="Z70:Z106" si="25">A_N2O*I69*clim_sens1*life_N2O/(life_N2O-clim_time1)*(EXP(-1/life_N2O)-EXP(-1/clim_time1))
+Z69*EXP(-1/clim_time1)</f>
        <v>1.4135794875037652E-13</v>
      </c>
      <c r="AA70" s="1">
        <f t="shared" ref="AA70:AA106" si="26">A_N2O*I69*clim_sens2*life_N2O/(life_N2O-clim_time2)*(EXP(-1/life_N2O)-EXP(-1/clim_time2))
+AA69*EXP(-1/clim_time2)</f>
        <v>1.7268515842367789E-14</v>
      </c>
      <c r="AB70" s="1">
        <f>p_0*inventory[[#This Row],[CO2_flux]]+AB69</f>
        <v>0.21729999999999999</v>
      </c>
      <c r="AC70" s="1">
        <f>p_1*inventory[[#This Row],[CO2_flux]]+AC69*EXP(-1/life1_CO2)</f>
        <v>0.18996479198054994</v>
      </c>
      <c r="AD70" s="1">
        <f>p_2*inventory[[#This Row],[CO2_flux]]+AD69*EXP(-1/life2_CO2)</f>
        <v>4.7677139969243144E-2</v>
      </c>
      <c r="AE70" s="1">
        <f>p_3*inventory[[#This Row],[CO2_flux]]+AE69*EXP(-1/life3_CO2)</f>
        <v>7.6307200643471508E-8</v>
      </c>
    </row>
    <row r="71" spans="1:31">
      <c r="A71">
        <v>66</v>
      </c>
      <c r="B71" s="70">
        <v>0</v>
      </c>
      <c r="C71" s="70">
        <v>0</v>
      </c>
      <c r="D71" s="70">
        <v>0</v>
      </c>
      <c r="E71" s="22">
        <f>SUM(inventory[[#This Row],[CO2_heat]:[N2O_heat]])</f>
        <v>2.0832956113224764E-11</v>
      </c>
      <c r="F71" s="23">
        <f>SUM(inventory[[#This Row],[CO2_temp]:[N2O_temp]])</f>
        <v>1.6248355591741595E-13</v>
      </c>
      <c r="G71" s="16">
        <f>SUM(inventory[[#This Row],[CO2_mass0]:[CO2_mass3]])</f>
        <v>0.45317384682920742</v>
      </c>
      <c r="H71" s="16">
        <f>inventory[[#This Row],[CH4_flux]]+H70*EXP(-1/life_CH4)</f>
        <v>4.8801435422153143E-3</v>
      </c>
      <c r="I71" s="16">
        <f>inventory[[#This Row],[N2O_flux]]+I70*EXP(-1/life_N2O)</f>
        <v>0.57957827878480817</v>
      </c>
      <c r="J71" s="18">
        <f>inventory[[#This Row],[CO2]]*A_CO2</f>
        <v>7.9382462749072251E-16</v>
      </c>
      <c r="K71" s="18">
        <f>inventory[[#This Row],[CH4]]*A_CH4</f>
        <v>1.0306099130078635E-15</v>
      </c>
      <c r="L71" s="18">
        <f>inventory[[#This Row],[N2O]]*A_N2O</f>
        <v>2.0690869923983009E-13</v>
      </c>
      <c r="M71" s="4">
        <f t="shared" si="18"/>
        <v>6.6158221558394931E-14</v>
      </c>
      <c r="N71" s="4">
        <f t="shared" si="19"/>
        <v>2.6059063037440699E-12</v>
      </c>
      <c r="O71" s="4">
        <f t="shared" si="20"/>
        <v>1.81608915879223E-11</v>
      </c>
      <c r="P71" s="20">
        <f>SUM(inventory[[#This Row],[CO2_temp_s1]:[CO2_temp_s2]])</f>
        <v>5.8403031643210715E-16</v>
      </c>
      <c r="Q71" s="20">
        <f>inventory[[#This Row],[CH4_temp_s1]]+inventory[[#This Row],[CH4_temp_s2]]</f>
        <v>4.2502444558560792E-15</v>
      </c>
      <c r="R71" s="20">
        <f>inventory[[#This Row],[N2O_temp_s1]]+inventory[[#This Row],[N2O_temp_s2]]</f>
        <v>1.5764928114512777E-13</v>
      </c>
      <c r="S71" s="84">
        <f>inventory[[#This Row],[CO2_flux]]+S70</f>
        <v>1</v>
      </c>
      <c r="T71" s="84">
        <f>inventory[[#This Row],[CH4_flux]]+T70</f>
        <v>1</v>
      </c>
      <c r="U71" s="84">
        <f>inventory[[#This Row],[N2O_flux]]+U70</f>
        <v>1</v>
      </c>
      <c r="V71" s="1">
        <f t="shared" si="21"/>
        <v>5.205437273575468E-16</v>
      </c>
      <c r="W71" s="1">
        <f t="shared" si="22"/>
        <v>6.3486589074560335E-17</v>
      </c>
      <c r="X71" s="1">
        <f t="shared" si="23"/>
        <v>1.8561163537059555E-15</v>
      </c>
      <c r="Y71" s="1">
        <f t="shared" si="24"/>
        <v>2.3941281021501237E-15</v>
      </c>
      <c r="Z71" s="1">
        <f t="shared" si="25"/>
        <v>1.4020548984960566E-13</v>
      </c>
      <c r="AA71" s="1">
        <f t="shared" si="26"/>
        <v>1.7443791295522105E-14</v>
      </c>
      <c r="AB71" s="1">
        <f>p_0*inventory[[#This Row],[CO2_flux]]+AB70</f>
        <v>0.21729999999999999</v>
      </c>
      <c r="AC71" s="1">
        <f>p_1*inventory[[#This Row],[CO2_flux]]+AC70*EXP(-1/life1_CO2)</f>
        <v>0.1894837469303097</v>
      </c>
      <c r="AD71" s="1">
        <f>p_2*inventory[[#This Row],[CO2_flux]]+AD70*EXP(-1/life2_CO2)</f>
        <v>4.639003941208926E-2</v>
      </c>
      <c r="AE71" s="1">
        <f>p_3*inventory[[#This Row],[CO2_flux]]+AE70*EXP(-1/life3_CO2)</f>
        <v>6.0486808454471871E-8</v>
      </c>
    </row>
    <row r="72" spans="1:31">
      <c r="A72">
        <v>67</v>
      </c>
      <c r="B72" s="70">
        <v>0</v>
      </c>
      <c r="C72" s="70">
        <v>0</v>
      </c>
      <c r="D72" s="70">
        <v>0</v>
      </c>
      <c r="E72" s="22">
        <f>SUM(inventory[[#This Row],[CO2_heat]:[N2O_heat]])</f>
        <v>2.1040794618660564E-11</v>
      </c>
      <c r="F72" s="23">
        <f>SUM(inventory[[#This Row],[CO2_temp]:[N2O_temp]])</f>
        <v>1.6136771173004426E-13</v>
      </c>
      <c r="G72" s="16">
        <f>SUM(inventory[[#This Row],[CO2_mass0]:[CO2_mass3]])</f>
        <v>0.45144165362043881</v>
      </c>
      <c r="H72" s="16">
        <f>inventory[[#This Row],[CH4_flux]]+H71*EXP(-1/life_CH4)</f>
        <v>4.5020348008015174E-3</v>
      </c>
      <c r="I72" s="16">
        <f>inventory[[#This Row],[N2O_flux]]+I71*EXP(-1/life_N2O)</f>
        <v>0.57480811422883082</v>
      </c>
      <c r="J72" s="18">
        <f>inventory[[#This Row],[CO2]]*A_CO2</f>
        <v>7.9079034464692254E-16</v>
      </c>
      <c r="K72" s="18">
        <f>inventory[[#This Row],[CH4]]*A_CH4</f>
        <v>9.5075926645923946E-16</v>
      </c>
      <c r="L72" s="18">
        <f>inventory[[#This Row],[N2O]]*A_N2O</f>
        <v>2.0520575663558581E-13</v>
      </c>
      <c r="M72" s="4">
        <f t="shared" si="18"/>
        <v>6.6950523863433702E-14</v>
      </c>
      <c r="N72" s="4">
        <f t="shared" si="19"/>
        <v>2.6068964517612728E-12</v>
      </c>
      <c r="O72" s="4">
        <f t="shared" si="20"/>
        <v>1.8366947643035857E-11</v>
      </c>
      <c r="P72" s="20">
        <f>SUM(inventory[[#This Row],[CO2_temp_s1]:[CO2_temp_s2]])</f>
        <v>5.823902182805217E-16</v>
      </c>
      <c r="Q72" s="20">
        <f>inventory[[#This Row],[CH4_temp_s1]]+inventory[[#This Row],[CH4_temp_s2]]</f>
        <v>4.1071870567643325E-15</v>
      </c>
      <c r="R72" s="20">
        <f>inventory[[#This Row],[N2O_temp_s1]]+inventory[[#This Row],[N2O_temp_s2]]</f>
        <v>1.5667813445499941E-13</v>
      </c>
      <c r="S72" s="84">
        <f>inventory[[#This Row],[CO2_flux]]+S71</f>
        <v>1</v>
      </c>
      <c r="T72" s="84">
        <f>inventory[[#This Row],[CH4_flux]]+T71</f>
        <v>1</v>
      </c>
      <c r="U72" s="84">
        <f>inventory[[#This Row],[N2O_flux]]+U71</f>
        <v>1</v>
      </c>
      <c r="V72" s="1">
        <f t="shared" si="21"/>
        <v>5.1822945677255196E-16</v>
      </c>
      <c r="W72" s="1">
        <f t="shared" si="22"/>
        <v>6.4160761507969721E-17</v>
      </c>
      <c r="X72" s="1">
        <f t="shared" si="23"/>
        <v>1.7178622731400698E-15</v>
      </c>
      <c r="Y72" s="1">
        <f t="shared" si="24"/>
        <v>2.3893247836242627E-15</v>
      </c>
      <c r="Z72" s="1">
        <f t="shared" si="25"/>
        <v>1.3906128444615692E-13</v>
      </c>
      <c r="AA72" s="1">
        <f t="shared" si="26"/>
        <v>1.7616850008842485E-14</v>
      </c>
      <c r="AB72" s="1">
        <f>p_0*inventory[[#This Row],[CO2_flux]]+AB71</f>
        <v>0.21729999999999999</v>
      </c>
      <c r="AC72" s="1">
        <f>p_1*inventory[[#This Row],[CO2_flux]]+AC71*EXP(-1/life1_CO2)</f>
        <v>0.18900392002337879</v>
      </c>
      <c r="AD72" s="1">
        <f>p_2*inventory[[#This Row],[CO2_flux]]+AD71*EXP(-1/life2_CO2)</f>
        <v>4.5137685650680562E-2</v>
      </c>
      <c r="AE72" s="1">
        <f>p_3*inventory[[#This Row],[CO2_flux]]+AE71*EXP(-1/life3_CO2)</f>
        <v>4.7946379452474217E-8</v>
      </c>
    </row>
    <row r="73" spans="1:31">
      <c r="A73">
        <v>68</v>
      </c>
      <c r="B73" s="70">
        <v>0</v>
      </c>
      <c r="C73" s="70">
        <v>0</v>
      </c>
      <c r="D73" s="70">
        <v>0</v>
      </c>
      <c r="E73" s="22">
        <f>SUM(inventory[[#This Row],[CO2_heat]:[N2O_heat]])</f>
        <v>2.1246857479931625E-11</v>
      </c>
      <c r="F73" s="23">
        <f>SUM(inventory[[#This Row],[CO2_temp]:[N2O_temp]])</f>
        <v>1.6026805669725985E-13</v>
      </c>
      <c r="G73" s="16">
        <f>SUM(inventory[[#This Row],[CO2_mass0]:[CO2_mass3]])</f>
        <v>0.44974448683530016</v>
      </c>
      <c r="H73" s="16">
        <f>inventory[[#This Row],[CH4_flux]]+H72*EXP(-1/life_CH4)</f>
        <v>4.153221554304377E-3</v>
      </c>
      <c r="I73" s="16">
        <f>inventory[[#This Row],[N2O_flux]]+I72*EXP(-1/life_N2O)</f>
        <v>0.5700772100639413</v>
      </c>
      <c r="J73" s="18">
        <f>inventory[[#This Row],[CO2]]*A_CO2</f>
        <v>7.8781741758939512E-16</v>
      </c>
      <c r="K73" s="18">
        <f>inventory[[#This Row],[CH4]]*A_CH4</f>
        <v>8.7709536978926157E-16</v>
      </c>
      <c r="L73" s="18">
        <f>inventory[[#This Row],[N2O]]*A_N2O</f>
        <v>2.0351682994040677E-13</v>
      </c>
      <c r="M73" s="4">
        <f t="shared" si="18"/>
        <v>6.7739822699121834E-14</v>
      </c>
      <c r="N73" s="4">
        <f t="shared" si="19"/>
        <v>2.6078098840799805E-12</v>
      </c>
      <c r="O73" s="4">
        <f t="shared" si="20"/>
        <v>1.8571307773152524E-11</v>
      </c>
      <c r="P73" s="20">
        <f>SUM(inventory[[#This Row],[CO2_temp_s1]:[CO2_temp_s2]])</f>
        <v>5.8079241164476639E-16</v>
      </c>
      <c r="Q73" s="20">
        <f>inventory[[#This Row],[CH4_temp_s1]]+inventory[[#This Row],[CH4_temp_s2]]</f>
        <v>3.9741493200190654E-15</v>
      </c>
      <c r="R73" s="20">
        <f>inventory[[#This Row],[N2O_temp_s1]]+inventory[[#This Row],[N2O_temp_s2]]</f>
        <v>1.5571311496559602E-13</v>
      </c>
      <c r="S73" s="84">
        <f>inventory[[#This Row],[CO2_flux]]+S72</f>
        <v>1</v>
      </c>
      <c r="T73" s="84">
        <f>inventory[[#This Row],[CH4_flux]]+T72</f>
        <v>1</v>
      </c>
      <c r="U73" s="84">
        <f>inventory[[#This Row],[N2O_flux]]+U72</f>
        <v>1</v>
      </c>
      <c r="V73" s="1">
        <f t="shared" si="21"/>
        <v>5.159622646654709E-16</v>
      </c>
      <c r="W73" s="1">
        <f t="shared" si="22"/>
        <v>6.4830146979295432E-17</v>
      </c>
      <c r="X73" s="1">
        <f t="shared" si="23"/>
        <v>1.5896964089746276E-15</v>
      </c>
      <c r="Y73" s="1">
        <f t="shared" si="24"/>
        <v>2.3844529110444382E-15</v>
      </c>
      <c r="Z73" s="1">
        <f t="shared" si="25"/>
        <v>1.379254028504243E-13</v>
      </c>
      <c r="AA73" s="1">
        <f t="shared" si="26"/>
        <v>1.7787712115171724E-14</v>
      </c>
      <c r="AB73" s="1">
        <f>p_0*inventory[[#This Row],[CO2_flux]]+AB72</f>
        <v>0.21729999999999999</v>
      </c>
      <c r="AC73" s="1">
        <f>p_1*inventory[[#This Row],[CO2_flux]]+AC72*EXP(-1/life1_CO2)</f>
        <v>0.18852530817507082</v>
      </c>
      <c r="AD73" s="1">
        <f>p_2*inventory[[#This Row],[CO2_flux]]+AD72*EXP(-1/life2_CO2)</f>
        <v>4.3919140654334173E-2</v>
      </c>
      <c r="AE73" s="1">
        <f>p_3*inventory[[#This Row],[CO2_flux]]+AE72*EXP(-1/life3_CO2)</f>
        <v>3.8005895191692568E-8</v>
      </c>
    </row>
    <row r="74" spans="1:31">
      <c r="A74">
        <v>69</v>
      </c>
      <c r="B74" s="70">
        <v>0</v>
      </c>
      <c r="C74" s="70">
        <v>0</v>
      </c>
      <c r="D74" s="70">
        <v>0</v>
      </c>
      <c r="E74" s="22">
        <f>SUM(inventory[[#This Row],[CO2_heat]:[N2O_heat]])</f>
        <v>2.1451164659595993E-11</v>
      </c>
      <c r="F74" s="23">
        <f>SUM(inventory[[#This Row],[CO2_temp]:[N2O_temp]])</f>
        <v>1.5918395882402205E-13</v>
      </c>
      <c r="G74" s="16">
        <f>SUM(inventory[[#This Row],[CO2_mass0]:[CO2_mass3]])</f>
        <v>0.44808143015044327</v>
      </c>
      <c r="H74" s="16">
        <f>inventory[[#This Row],[CH4_flux]]+H73*EXP(-1/life_CH4)</f>
        <v>3.8314340164735082E-3</v>
      </c>
      <c r="I74" s="16">
        <f>inventory[[#This Row],[N2O_flux]]+I73*EXP(-1/life_N2O)</f>
        <v>0.56538524316118033</v>
      </c>
      <c r="J74" s="18">
        <f>inventory[[#This Row],[CO2]]*A_CO2</f>
        <v>7.8490424119453136E-16</v>
      </c>
      <c r="K74" s="18">
        <f>inventory[[#This Row],[CH4]]*A_CH4</f>
        <v>8.0913887967742745E-16</v>
      </c>
      <c r="L74" s="18">
        <f>inventory[[#This Row],[N2O]]*A_N2O</f>
        <v>2.0184180379767056E-13</v>
      </c>
      <c r="M74" s="4">
        <f t="shared" si="18"/>
        <v>6.852617861501822E-14</v>
      </c>
      <c r="N74" s="4">
        <f t="shared" si="19"/>
        <v>2.6086525445573673E-12</v>
      </c>
      <c r="O74" s="4">
        <f t="shared" si="20"/>
        <v>1.8773985936423606E-11</v>
      </c>
      <c r="P74" s="20">
        <f>SUM(inventory[[#This Row],[CO2_temp_s1]:[CO2_temp_s2]])</f>
        <v>5.7923597471681842E-16</v>
      </c>
      <c r="Q74" s="20">
        <f>inventory[[#This Row],[CH4_temp_s1]]+inventory[[#This Row],[CH4_temp_s2]]</f>
        <v>3.8504259934375881E-15</v>
      </c>
      <c r="R74" s="20">
        <f>inventory[[#This Row],[N2O_temp_s1]]+inventory[[#This Row],[N2O_temp_s2]]</f>
        <v>1.5475429685586764E-13</v>
      </c>
      <c r="S74" s="84">
        <f>inventory[[#This Row],[CO2_flux]]+S73</f>
        <v>1</v>
      </c>
      <c r="T74" s="84">
        <f>inventory[[#This Row],[CH4_flux]]+T73</f>
        <v>1</v>
      </c>
      <c r="U74" s="84">
        <f>inventory[[#This Row],[N2O_flux]]+U73</f>
        <v>1</v>
      </c>
      <c r="V74" s="1">
        <f t="shared" si="21"/>
        <v>5.137411541976286E-16</v>
      </c>
      <c r="W74" s="1">
        <f t="shared" si="22"/>
        <v>6.5494820519189828E-17</v>
      </c>
      <c r="X74" s="1">
        <f t="shared" si="23"/>
        <v>1.4709071226229398E-15</v>
      </c>
      <c r="Y74" s="1">
        <f t="shared" si="24"/>
        <v>2.3795188708146482E-15</v>
      </c>
      <c r="Z74" s="1">
        <f t="shared" si="25"/>
        <v>1.367978992788218E-13</v>
      </c>
      <c r="AA74" s="1">
        <f t="shared" si="26"/>
        <v>1.7956397577045841E-14</v>
      </c>
      <c r="AB74" s="1">
        <f>p_0*inventory[[#This Row],[CO2_flux]]+AB73</f>
        <v>0.21729999999999999</v>
      </c>
      <c r="AC74" s="1">
        <f>p_1*inventory[[#This Row],[CO2_flux]]+AC73*EXP(-1/life1_CO2)</f>
        <v>0.1880479083085107</v>
      </c>
      <c r="AD74" s="1">
        <f>p_2*inventory[[#This Row],[CO2_flux]]+AD73*EXP(-1/life2_CO2)</f>
        <v>4.27334917156105E-2</v>
      </c>
      <c r="AE74" s="1">
        <f>p_3*inventory[[#This Row],[CO2_flux]]+AE73*EXP(-1/life3_CO2)</f>
        <v>3.012632206679333E-8</v>
      </c>
    </row>
    <row r="75" spans="1:31">
      <c r="A75">
        <v>70</v>
      </c>
      <c r="B75" s="70">
        <v>0</v>
      </c>
      <c r="C75" s="70">
        <v>0</v>
      </c>
      <c r="D75" s="70">
        <v>0</v>
      </c>
      <c r="E75" s="22">
        <f>SUM(inventory[[#This Row],[CO2_heat]:[N2O_heat]])</f>
        <v>2.1653735543222877E-11</v>
      </c>
      <c r="F75" s="23">
        <f>SUM(inventory[[#This Row],[CO2_temp]:[N2O_temp]])</f>
        <v>1.5811481850889031E-13</v>
      </c>
      <c r="G75" s="16">
        <f>SUM(inventory[[#This Row],[CO2_mass0]:[CO2_mass3]])</f>
        <v>0.44645159200167894</v>
      </c>
      <c r="H75" s="16">
        <f>inventory[[#This Row],[CH4_flux]]+H74*EXP(-1/life_CH4)</f>
        <v>3.5345782618738846E-3</v>
      </c>
      <c r="I75" s="16">
        <f>inventory[[#This Row],[N2O_flux]]+I74*EXP(-1/life_N2O)</f>
        <v>0.5607318930510713</v>
      </c>
      <c r="J75" s="18">
        <f>inventory[[#This Row],[CO2]]*A_CO2</f>
        <v>7.8204925370934082E-16</v>
      </c>
      <c r="K75" s="18">
        <f>inventory[[#This Row],[CH4]]*A_CH4</f>
        <v>7.4644759185417601E-16</v>
      </c>
      <c r="L75" s="18">
        <f>inventory[[#This Row],[N2O]]*A_N2O</f>
        <v>2.0018056380018669E-13</v>
      </c>
      <c r="M75" s="4">
        <f t="shared" si="18"/>
        <v>6.9309650577345685E-14</v>
      </c>
      <c r="N75" s="4">
        <f t="shared" si="19"/>
        <v>2.6094299165263756E-12</v>
      </c>
      <c r="O75" s="4">
        <f t="shared" si="20"/>
        <v>1.8974995976119156E-11</v>
      </c>
      <c r="P75" s="20">
        <f>SUM(inventory[[#This Row],[CO2_temp_s1]:[CO2_temp_s2]])</f>
        <v>5.7771998362729313E-16</v>
      </c>
      <c r="Q75" s="20">
        <f>inventory[[#This Row],[CH4_temp_s1]]+inventory[[#This Row],[CH4_temp_s2]]</f>
        <v>3.7353586095614244E-15</v>
      </c>
      <c r="R75" s="20">
        <f>inventory[[#This Row],[N2O_temp_s1]]+inventory[[#This Row],[N2O_temp_s2]]</f>
        <v>1.5380173991570159E-13</v>
      </c>
      <c r="S75" s="84">
        <f>inventory[[#This Row],[CO2_flux]]+S74</f>
        <v>1</v>
      </c>
      <c r="T75" s="84">
        <f>inventory[[#This Row],[CH4_flux]]+T74</f>
        <v>1</v>
      </c>
      <c r="U75" s="84">
        <f>inventory[[#This Row],[N2O_flux]]+U74</f>
        <v>1</v>
      </c>
      <c r="V75" s="1">
        <f t="shared" si="21"/>
        <v>5.1156512830868955E-16</v>
      </c>
      <c r="W75" s="1">
        <f t="shared" si="22"/>
        <v>6.6154855318603578E-17</v>
      </c>
      <c r="X75" s="1">
        <f t="shared" si="23"/>
        <v>1.3608300576565726E-15</v>
      </c>
      <c r="Y75" s="1">
        <f t="shared" si="24"/>
        <v>2.374528551904852E-15</v>
      </c>
      <c r="Z75" s="1">
        <f t="shared" si="25"/>
        <v>1.3567881372759457E-13</v>
      </c>
      <c r="AA75" s="1">
        <f t="shared" si="26"/>
        <v>1.8122926188107016E-14</v>
      </c>
      <c r="AB75" s="1">
        <f>p_0*inventory[[#This Row],[CO2_flux]]+AB74</f>
        <v>0.21729999999999999</v>
      </c>
      <c r="AC75" s="1">
        <f>p_1*inventory[[#This Row],[CO2_flux]]+AC74*EXP(-1/life1_CO2)</f>
        <v>0.18757171735461486</v>
      </c>
      <c r="AD75" s="1">
        <f>p_2*inventory[[#This Row],[CO2_flux]]+AD74*EXP(-1/life2_CO2)</f>
        <v>4.1579850766682448E-2</v>
      </c>
      <c r="AE75" s="1">
        <f>p_3*inventory[[#This Row],[CO2_flux]]+AE74*EXP(-1/life3_CO2)</f>
        <v>2.3880381627494026E-8</v>
      </c>
    </row>
    <row r="76" spans="1:31">
      <c r="A76">
        <v>71</v>
      </c>
      <c r="B76" s="70">
        <v>0</v>
      </c>
      <c r="C76" s="70">
        <v>0</v>
      </c>
      <c r="D76" s="70">
        <v>0</v>
      </c>
      <c r="E76" s="22">
        <f>SUM(inventory[[#This Row],[CO2_heat]:[N2O_heat]])</f>
        <v>2.1854588976061936E-11</v>
      </c>
      <c r="F76" s="23">
        <f>SUM(inventory[[#This Row],[CO2_temp]:[N2O_temp]])</f>
        <v>1.5706006746823929E-13</v>
      </c>
      <c r="G76" s="16">
        <f>SUM(inventory[[#This Row],[CO2_mass0]:[CO2_mass3]])</f>
        <v>0.44485410489561256</v>
      </c>
      <c r="H76" s="16">
        <f>inventory[[#This Row],[CH4_flux]]+H75*EXP(-1/life_CH4)</f>
        <v>3.2607226003621283E-3</v>
      </c>
      <c r="I76" s="16">
        <f>inventory[[#This Row],[N2O_flux]]+I75*EXP(-1/life_N2O)</f>
        <v>0.55611684190173127</v>
      </c>
      <c r="J76" s="18">
        <f>inventory[[#This Row],[CO2]]*A_CO2</f>
        <v>7.7925093554564436E-16</v>
      </c>
      <c r="K76" s="18">
        <f>inventory[[#This Row],[CH4]]*A_CH4</f>
        <v>6.8861356360360094E-16</v>
      </c>
      <c r="L76" s="18">
        <f>inventory[[#This Row],[N2O]]*A_N2O</f>
        <v>1.9853299648238221E-13</v>
      </c>
      <c r="M76" s="4">
        <f t="shared" si="18"/>
        <v>7.0090296011755256E-14</v>
      </c>
      <c r="N76" s="4">
        <f t="shared" si="19"/>
        <v>2.6101470584766828E-12</v>
      </c>
      <c r="O76" s="4">
        <f t="shared" si="20"/>
        <v>1.9174351621573499E-11</v>
      </c>
      <c r="P76" s="20">
        <f>SUM(inventory[[#This Row],[CO2_temp_s1]:[CO2_temp_s2]])</f>
        <v>5.762435155472712E-16</v>
      </c>
      <c r="Q76" s="20">
        <f>inventory[[#This Row],[CH4_temp_s1]]+inventory[[#This Row],[CH4_temp_s2]]</f>
        <v>3.6283327424189463E-15</v>
      </c>
      <c r="R76" s="20">
        <f>inventory[[#This Row],[N2O_temp_s1]]+inventory[[#This Row],[N2O_temp_s2]]</f>
        <v>1.5285549121027309E-13</v>
      </c>
      <c r="S76" s="84">
        <f>inventory[[#This Row],[CO2_flux]]+S75</f>
        <v>1</v>
      </c>
      <c r="T76" s="84">
        <f>inventory[[#This Row],[CH4_flux]]+T75</f>
        <v>1</v>
      </c>
      <c r="U76" s="84">
        <f>inventory[[#This Row],[N2O_flux]]+U75</f>
        <v>1</v>
      </c>
      <c r="V76" s="1">
        <f t="shared" si="21"/>
        <v>5.0943319276925262E-16</v>
      </c>
      <c r="W76" s="1">
        <f t="shared" si="22"/>
        <v>6.6810322778018593E-17</v>
      </c>
      <c r="X76" s="1">
        <f t="shared" si="23"/>
        <v>1.2588453580208815E-15</v>
      </c>
      <c r="Y76" s="1">
        <f t="shared" si="24"/>
        <v>2.3694873843980647E-15</v>
      </c>
      <c r="Z76" s="1">
        <f t="shared" si="25"/>
        <v>1.3456817363576824E-13</v>
      </c>
      <c r="AA76" s="1">
        <f t="shared" si="26"/>
        <v>1.8287317574504849E-14</v>
      </c>
      <c r="AB76" s="1">
        <f>p_0*inventory[[#This Row],[CO2_flux]]+AB75</f>
        <v>0.21729999999999999</v>
      </c>
      <c r="AC76" s="1">
        <f>p_1*inventory[[#This Row],[CO2_flux]]+AC75*EXP(-1/life1_CO2)</f>
        <v>0.18709673225207155</v>
      </c>
      <c r="AD76" s="1">
        <f>p_2*inventory[[#This Row],[CO2_flux]]+AD75*EXP(-1/life2_CO2)</f>
        <v>4.0457353714160073E-2</v>
      </c>
      <c r="AE76" s="1">
        <f>p_3*inventory[[#This Row],[CO2_flux]]+AE75*EXP(-1/life3_CO2)</f>
        <v>1.8929380938383312E-8</v>
      </c>
    </row>
    <row r="77" spans="1:31">
      <c r="A77">
        <v>72</v>
      </c>
      <c r="B77" s="70">
        <v>0</v>
      </c>
      <c r="C77" s="70">
        <v>0</v>
      </c>
      <c r="D77" s="70">
        <v>0</v>
      </c>
      <c r="E77" s="22">
        <f>SUM(inventory[[#This Row],[CO2_heat]:[N2O_heat]])</f>
        <v>2.2053743296939002E-11</v>
      </c>
      <c r="F77" s="23">
        <f>SUM(inventory[[#This Row],[CO2_temp]:[N2O_temp]])</f>
        <v>1.5601916758644165E-13</v>
      </c>
      <c r="G77" s="16">
        <f>SUM(inventory[[#This Row],[CO2_mass0]:[CO2_mass3]])</f>
        <v>0.44328812474404006</v>
      </c>
      <c r="H77" s="16">
        <f>inventory[[#This Row],[CH4_flux]]+H76*EXP(-1/life_CH4)</f>
        <v>3.0080850072550253E-3</v>
      </c>
      <c r="I77" s="16">
        <f>inventory[[#This Row],[N2O_flux]]+I76*EXP(-1/life_N2O)</f>
        <v>0.55153977449716296</v>
      </c>
      <c r="J77" s="18">
        <f>inventory[[#This Row],[CO2]]*A_CO2</f>
        <v>7.7650780811413479E-16</v>
      </c>
      <c r="K77" s="18">
        <f>inventory[[#This Row],[CH4]]*A_CH4</f>
        <v>6.3526045921183271E-16</v>
      </c>
      <c r="L77" s="18">
        <f>inventory[[#This Row],[N2O]]*A_N2O</f>
        <v>1.9689898931255196E-13</v>
      </c>
      <c r="M77" s="4">
        <f t="shared" si="18"/>
        <v>7.0868170844904771E-14</v>
      </c>
      <c r="N77" s="4">
        <f t="shared" si="19"/>
        <v>2.6108086369711407E-12</v>
      </c>
      <c r="O77" s="4">
        <f t="shared" si="20"/>
        <v>1.9372066489122957E-11</v>
      </c>
      <c r="P77" s="20">
        <f>SUM(inventory[[#This Row],[CO2_temp_s1]:[CO2_temp_s2]])</f>
        <v>5.7480565136222065E-16</v>
      </c>
      <c r="Q77" s="20">
        <f>inventory[[#This Row],[CH4_temp_s1]]+inventory[[#This Row],[CH4_temp_s2]]</f>
        <v>3.5287753778864466E-15</v>
      </c>
      <c r="R77" s="20">
        <f>inventory[[#This Row],[N2O_temp_s1]]+inventory[[#This Row],[N2O_temp_s2]]</f>
        <v>1.5191558655719298E-13</v>
      </c>
      <c r="S77" s="84">
        <f>inventory[[#This Row],[CO2_flux]]+S76</f>
        <v>1</v>
      </c>
      <c r="T77" s="84">
        <f>inventory[[#This Row],[CH4_flux]]+T76</f>
        <v>1</v>
      </c>
      <c r="U77" s="84">
        <f>inventory[[#This Row],[N2O_flux]]+U76</f>
        <v>1</v>
      </c>
      <c r="V77" s="1">
        <f t="shared" si="21"/>
        <v>5.0734435880690052E-16</v>
      </c>
      <c r="W77" s="1">
        <f t="shared" si="22"/>
        <v>6.7461292555320133E-17</v>
      </c>
      <c r="X77" s="1">
        <f t="shared" si="23"/>
        <v>1.1643750028355975E-15</v>
      </c>
      <c r="Y77" s="1">
        <f t="shared" si="24"/>
        <v>2.364400375050849E-15</v>
      </c>
      <c r="Z77" s="1">
        <f t="shared" si="25"/>
        <v>1.334659953609069E-13</v>
      </c>
      <c r="AA77" s="1">
        <f t="shared" si="26"/>
        <v>1.8449591196286081E-14</v>
      </c>
      <c r="AB77" s="1">
        <f>p_0*inventory[[#This Row],[CO2_flux]]+AB76</f>
        <v>0.21729999999999999</v>
      </c>
      <c r="AC77" s="1">
        <f>p_1*inventory[[#This Row],[CO2_flux]]+AC76*EXP(-1/life1_CO2)</f>
        <v>0.18662294994732109</v>
      </c>
      <c r="AD77" s="1">
        <f>p_2*inventory[[#This Row],[CO2_flux]]+AD76*EXP(-1/life2_CO2)</f>
        <v>3.9365159791872377E-2</v>
      </c>
      <c r="AE77" s="1">
        <f>p_3*inventory[[#This Row],[CO2_flux]]+AE76*EXP(-1/life3_CO2)</f>
        <v>1.5004846584942588E-8</v>
      </c>
    </row>
    <row r="78" spans="1:31">
      <c r="A78">
        <v>73</v>
      </c>
      <c r="B78" s="70">
        <v>0</v>
      </c>
      <c r="C78" s="70">
        <v>0</v>
      </c>
      <c r="D78" s="70">
        <v>0</v>
      </c>
      <c r="E78" s="22">
        <f>SUM(inventory[[#This Row],[CO2_heat]:[N2O_heat]])</f>
        <v>2.2251216369592652E-11</v>
      </c>
      <c r="F78" s="23">
        <f>SUM(inventory[[#This Row],[CO2_temp]:[N2O_temp]])</f>
        <v>1.5499160971538641E-13</v>
      </c>
      <c r="G78" s="16">
        <f>SUM(inventory[[#This Row],[CO2_mass0]:[CO2_mass3]])</f>
        <v>0.44175283021962436</v>
      </c>
      <c r="H78" s="16">
        <f>inventory[[#This Row],[CH4_flux]]+H77*EXP(-1/life_CH4)</f>
        <v>2.775021527396275E-3</v>
      </c>
      <c r="I78" s="16">
        <f>inventory[[#This Row],[N2O_flux]]+I77*EXP(-1/life_N2O)</f>
        <v>0.54700037821572478</v>
      </c>
      <c r="J78" s="18">
        <f>inventory[[#This Row],[CO2]]*A_CO2</f>
        <v>7.738184326957158E-16</v>
      </c>
      <c r="K78" s="18">
        <f>inventory[[#This Row],[CH4]]*A_CH4</f>
        <v>5.860411010874812E-16</v>
      </c>
      <c r="L78" s="18">
        <f>inventory[[#This Row],[N2O]]*A_N2O</f>
        <v>1.9527843068517244E-13</v>
      </c>
      <c r="M78" s="4">
        <f t="shared" si="18"/>
        <v>7.1643329544890434E-14</v>
      </c>
      <c r="N78" s="4">
        <f t="shared" si="19"/>
        <v>2.6114189570118828E-12</v>
      </c>
      <c r="O78" s="4">
        <f t="shared" si="20"/>
        <v>1.956815408303588E-11</v>
      </c>
      <c r="P78" s="20">
        <f>SUM(inventory[[#This Row],[CO2_temp_s1]:[CO2_temp_s2]])</f>
        <v>5.7340547796865675E-16</v>
      </c>
      <c r="Q78" s="20">
        <f>inventory[[#This Row],[CH4_temp_s1]]+inventory[[#This Row],[CH4_temp_s2]]</f>
        <v>3.4361523999511892E-15</v>
      </c>
      <c r="R78" s="20">
        <f>inventory[[#This Row],[N2O_temp_s1]]+inventory[[#This Row],[N2O_temp_s2]]</f>
        <v>1.5098205183746657E-13</v>
      </c>
      <c r="S78" s="84">
        <f>inventory[[#This Row],[CO2_flux]]+S77</f>
        <v>1</v>
      </c>
      <c r="T78" s="84">
        <f>inventory[[#This Row],[CH4_flux]]+T77</f>
        <v>1</v>
      </c>
      <c r="U78" s="84">
        <f>inventory[[#This Row],[N2O_flux]]+U77</f>
        <v>1</v>
      </c>
      <c r="V78" s="1">
        <f t="shared" si="21"/>
        <v>5.0529764535630478E-16</v>
      </c>
      <c r="W78" s="1">
        <f t="shared" si="22"/>
        <v>6.8107832612351993E-17</v>
      </c>
      <c r="X78" s="1">
        <f t="shared" si="23"/>
        <v>1.0768802598525935E-15</v>
      </c>
      <c r="Y78" s="1">
        <f t="shared" si="24"/>
        <v>2.359272140098596E-15</v>
      </c>
      <c r="Z78" s="1">
        <f t="shared" si="25"/>
        <v>1.3237228548869373E-13</v>
      </c>
      <c r="AA78" s="1">
        <f t="shared" si="26"/>
        <v>1.8609766348772831E-14</v>
      </c>
      <c r="AB78" s="1">
        <f>p_0*inventory[[#This Row],[CO2_flux]]+AB77</f>
        <v>0.21729999999999999</v>
      </c>
      <c r="AC78" s="1">
        <f>p_1*inventory[[#This Row],[CO2_flux]]+AC77*EXP(-1/life1_CO2)</f>
        <v>0.18615036739453633</v>
      </c>
      <c r="AD78" s="1">
        <f>p_2*inventory[[#This Row],[CO2_flux]]+AD77*EXP(-1/life2_CO2)</f>
        <v>3.8302450931121584E-2</v>
      </c>
      <c r="AE78" s="1">
        <f>p_3*inventory[[#This Row],[CO2_flux]]+AE77*EXP(-1/life3_CO2)</f>
        <v>1.1893966409706165E-8</v>
      </c>
    </row>
    <row r="79" spans="1:31">
      <c r="A79">
        <v>74</v>
      </c>
      <c r="B79" s="70">
        <v>0</v>
      </c>
      <c r="C79" s="70">
        <v>0</v>
      </c>
      <c r="D79" s="70">
        <v>0</v>
      </c>
      <c r="E79" s="22">
        <f>SUM(inventory[[#This Row],[CO2_heat]:[N2O_heat]])</f>
        <v>2.2447025611649271E-11</v>
      </c>
      <c r="F79" s="23">
        <f>SUM(inventory[[#This Row],[CO2_temp]:[N2O_temp]])</f>
        <v>1.5397691244291227E-13</v>
      </c>
      <c r="G79" s="16">
        <f>SUM(inventory[[#This Row],[CO2_mass0]:[CO2_mass3]])</f>
        <v>0.44024742213159063</v>
      </c>
      <c r="H79" s="16">
        <f>inventory[[#This Row],[CH4_flux]]+H78*EXP(-1/life_CH4)</f>
        <v>2.5600155776647855E-3</v>
      </c>
      <c r="I79" s="16">
        <f>inventory[[#This Row],[N2O_flux]]+I78*EXP(-1/life_N2O)</f>
        <v>0.54249834300877786</v>
      </c>
      <c r="J79" s="18">
        <f>inventory[[#This Row],[CO2]]*A_CO2</f>
        <v>7.7118140934790715E-16</v>
      </c>
      <c r="K79" s="18">
        <f>inventory[[#This Row],[CH4]]*A_CH4</f>
        <v>5.4063521061886702E-16</v>
      </c>
      <c r="L79" s="18">
        <f>inventory[[#This Row],[N2O]]*A_N2O</f>
        <v>1.9367120991327878E-13</v>
      </c>
      <c r="M79" s="4">
        <f t="shared" si="18"/>
        <v>7.2415825160567396E-14</v>
      </c>
      <c r="N79" s="4">
        <f t="shared" si="19"/>
        <v>2.6119819900536934E-12</v>
      </c>
      <c r="O79" s="4">
        <f t="shared" si="20"/>
        <v>1.976262779643501E-11</v>
      </c>
      <c r="P79" s="20">
        <f>SUM(inventory[[#This Row],[CO2_temp_s1]:[CO2_temp_s2]])</f>
        <v>5.7204209023833356E-16</v>
      </c>
      <c r="Q79" s="20">
        <f>inventory[[#This Row],[CH4_temp_s1]]+inventory[[#This Row],[CH4_temp_s2]]</f>
        <v>3.3499661937551244E-15</v>
      </c>
      <c r="R79" s="20">
        <f>inventory[[#This Row],[N2O_temp_s1]]+inventory[[#This Row],[N2O_temp_s2]]</f>
        <v>1.5005490415891882E-13</v>
      </c>
      <c r="S79" s="84">
        <f>inventory[[#This Row],[CO2_flux]]+S78</f>
        <v>1</v>
      </c>
      <c r="T79" s="84">
        <f>inventory[[#This Row],[CH4_flux]]+T78</f>
        <v>1</v>
      </c>
      <c r="U79" s="84">
        <f>inventory[[#This Row],[N2O_flux]]+U78</f>
        <v>1</v>
      </c>
      <c r="V79" s="1">
        <f t="shared" si="21"/>
        <v>5.0329208097813788E-16</v>
      </c>
      <c r="W79" s="1">
        <f t="shared" si="22"/>
        <v>6.8750009260195673E-17</v>
      </c>
      <c r="X79" s="1">
        <f t="shared" si="23"/>
        <v>9.9585925823605269E-16</v>
      </c>
      <c r="Y79" s="1">
        <f t="shared" si="24"/>
        <v>2.3541069355190717E-15</v>
      </c>
      <c r="Z79" s="1">
        <f t="shared" si="25"/>
        <v>1.3128704199498936E-13</v>
      </c>
      <c r="AA79" s="1">
        <f t="shared" si="26"/>
        <v>1.8767862163929469E-14</v>
      </c>
      <c r="AB79" s="1">
        <f>p_0*inventory[[#This Row],[CO2_flux]]+AB78</f>
        <v>0.21729999999999999</v>
      </c>
      <c r="AC79" s="1">
        <f>p_1*inventory[[#This Row],[CO2_flux]]+AC78*EXP(-1/life1_CO2)</f>
        <v>0.185678981555603</v>
      </c>
      <c r="AD79" s="1">
        <f>p_2*inventory[[#This Row],[CO2_flux]]+AD78*EXP(-1/life2_CO2)</f>
        <v>3.726843114793809E-2</v>
      </c>
      <c r="AE79" s="1">
        <f>p_3*inventory[[#This Row],[CO2_flux]]+AE78*EXP(-1/life3_CO2)</f>
        <v>9.4280495408184029E-9</v>
      </c>
    </row>
    <row r="80" spans="1:31">
      <c r="A80">
        <v>75</v>
      </c>
      <c r="B80" s="70">
        <v>0</v>
      </c>
      <c r="C80" s="70">
        <v>0</v>
      </c>
      <c r="D80" s="70">
        <v>0</v>
      </c>
      <c r="E80" s="22">
        <f>SUM(inventory[[#This Row],[CO2_heat]:[N2O_heat]])</f>
        <v>2.2641188021418966E-11</v>
      </c>
      <c r="F80" s="23">
        <f>SUM(inventory[[#This Row],[CO2_temp]:[N2O_temp]])</f>
        <v>1.5297462084646088E-13</v>
      </c>
      <c r="G80" s="16">
        <f>SUM(inventory[[#This Row],[CO2_mass0]:[CO2_mass3]])</f>
        <v>0.43877112282035641</v>
      </c>
      <c r="H80" s="16">
        <f>inventory[[#This Row],[CH4_flux]]+H79*EXP(-1/life_CH4)</f>
        <v>2.3616680783141528E-3</v>
      </c>
      <c r="I80" s="16">
        <f>inventory[[#This Row],[N2O_flux]]+I79*EXP(-1/life_N2O)</f>
        <v>0.53803336137950986</v>
      </c>
      <c r="J80" s="18">
        <f>inventory[[#This Row],[CO2]]*A_CO2</f>
        <v>7.6859537584441816E-16</v>
      </c>
      <c r="K80" s="18">
        <f>inventory[[#This Row],[CH4]]*A_CH4</f>
        <v>4.9874732406742191E-16</v>
      </c>
      <c r="L80" s="18">
        <f>inventory[[#This Row],[N2O]]*A_N2O</f>
        <v>1.9207721722090497E-13</v>
      </c>
      <c r="M80" s="4">
        <f t="shared" si="18"/>
        <v>7.3185709359793436E-14</v>
      </c>
      <c r="N80" s="4">
        <f t="shared" si="19"/>
        <v>2.6125013998469312E-12</v>
      </c>
      <c r="O80" s="4">
        <f t="shared" si="20"/>
        <v>1.9955500912212241E-11</v>
      </c>
      <c r="P80" s="20">
        <f>SUM(inventory[[#This Row],[CO2_temp_s1]:[CO2_temp_s2]])</f>
        <v>5.7071459268958943E-16</v>
      </c>
      <c r="Q80" s="20">
        <f>inventory[[#This Row],[CH4_temp_s1]]+inventory[[#This Row],[CH4_temp_s2]]</f>
        <v>3.2697533651233874E-15</v>
      </c>
      <c r="R80" s="20">
        <f>inventory[[#This Row],[N2O_temp_s1]]+inventory[[#This Row],[N2O_temp_s2]]</f>
        <v>1.491341528886479E-13</v>
      </c>
      <c r="S80" s="84">
        <f>inventory[[#This Row],[CO2_flux]]+S79</f>
        <v>1</v>
      </c>
      <c r="T80" s="84">
        <f>inventory[[#This Row],[CH4_flux]]+T79</f>
        <v>1</v>
      </c>
      <c r="U80" s="84">
        <f>inventory[[#This Row],[N2O_flux]]+U79</f>
        <v>1</v>
      </c>
      <c r="V80" s="1">
        <f t="shared" si="21"/>
        <v>5.0132670548637703E-16</v>
      </c>
      <c r="W80" s="1">
        <f t="shared" si="22"/>
        <v>6.9387887203212362E-17</v>
      </c>
      <c r="X80" s="1">
        <f t="shared" si="23"/>
        <v>9.2084468017223154E-16</v>
      </c>
      <c r="Y80" s="1">
        <f t="shared" si="24"/>
        <v>2.3489086849511561E-15</v>
      </c>
      <c r="Z80" s="1">
        <f t="shared" si="25"/>
        <v>1.3021025527692968E-13</v>
      </c>
      <c r="AA80" s="1">
        <f t="shared" si="26"/>
        <v>1.8923897611718218E-14</v>
      </c>
      <c r="AB80" s="1">
        <f>p_0*inventory[[#This Row],[CO2_flux]]+AB79</f>
        <v>0.21729999999999999</v>
      </c>
      <c r="AC80" s="1">
        <f>p_1*inventory[[#This Row],[CO2_flux]]+AC79*EXP(-1/life1_CO2)</f>
        <v>0.18520878940010022</v>
      </c>
      <c r="AD80" s="1">
        <f>p_2*inventory[[#This Row],[CO2_flux]]+AD79*EXP(-1/life2_CO2)</f>
        <v>3.6262325946877227E-2</v>
      </c>
      <c r="AE80" s="1">
        <f>p_3*inventory[[#This Row],[CO2_flux]]+AE79*EXP(-1/life3_CO2)</f>
        <v>7.4733789454448315E-9</v>
      </c>
    </row>
    <row r="81" spans="1:31">
      <c r="A81">
        <v>76</v>
      </c>
      <c r="B81" s="70">
        <v>0</v>
      </c>
      <c r="C81" s="70">
        <v>0</v>
      </c>
      <c r="D81" s="70">
        <v>0</v>
      </c>
      <c r="E81" s="22">
        <f>SUM(inventory[[#This Row],[CO2_heat]:[N2O_heat]])</f>
        <v>2.2833720202680675E-11</v>
      </c>
      <c r="F81" s="23">
        <f>SUM(inventory[[#This Row],[CO2_temp]:[N2O_temp]])</f>
        <v>1.5198430524543255E-13</v>
      </c>
      <c r="G81" s="16">
        <f>SUM(inventory[[#This Row],[CO2_mass0]:[CO2_mass3]])</f>
        <v>0.43732317557015266</v>
      </c>
      <c r="H81" s="16">
        <f>inventory[[#This Row],[CH4_flux]]+H80*EXP(-1/life_CH4)</f>
        <v>2.1786883489262857E-3</v>
      </c>
      <c r="I81" s="16">
        <f>inventory[[#This Row],[N2O_flux]]+I80*EXP(-1/life_N2O)</f>
        <v>0.53360512836193186</v>
      </c>
      <c r="J81" s="18">
        <f>inventory[[#This Row],[CO2]]*A_CO2</f>
        <v>7.660590066462363E-16</v>
      </c>
      <c r="K81" s="18">
        <f>inventory[[#This Row],[CH4]]*A_CH4</f>
        <v>4.6010486993562662E-16</v>
      </c>
      <c r="L81" s="18">
        <f>inventory[[#This Row],[N2O]]*A_N2O</f>
        <v>1.9049634373558561E-13</v>
      </c>
      <c r="M81" s="4">
        <f t="shared" si="18"/>
        <v>7.3953032466628176E-14</v>
      </c>
      <c r="N81" s="4">
        <f t="shared" si="19"/>
        <v>2.6129805662781656E-12</v>
      </c>
      <c r="O81" s="4">
        <f t="shared" si="20"/>
        <v>2.0146786603935883E-11</v>
      </c>
      <c r="P81" s="20">
        <f>SUM(inventory[[#This Row],[CO2_temp_s1]:[CO2_temp_s2]])</f>
        <v>5.6942210090090086E-16</v>
      </c>
      <c r="Q81" s="20">
        <f>inventory[[#This Row],[CH4_temp_s1]]+inventory[[#This Row],[CH4_temp_s2]]</f>
        <v>3.1950825753223544E-15</v>
      </c>
      <c r="R81" s="20">
        <f>inventory[[#This Row],[N2O_temp_s1]]+inventory[[#This Row],[N2O_temp_s2]]</f>
        <v>1.482198005692093E-13</v>
      </c>
      <c r="S81" s="84">
        <f>inventory[[#This Row],[CO2_flux]]+S80</f>
        <v>1</v>
      </c>
      <c r="T81" s="84">
        <f>inventory[[#This Row],[CH4_flux]]+T80</f>
        <v>1</v>
      </c>
      <c r="U81" s="84">
        <f>inventory[[#This Row],[N2O_flux]]+U80</f>
        <v>1</v>
      </c>
      <c r="V81" s="1">
        <f t="shared" si="21"/>
        <v>4.9940057131901624E-16</v>
      </c>
      <c r="W81" s="1">
        <f t="shared" si="22"/>
        <v>7.0021529581884588E-17</v>
      </c>
      <c r="X81" s="1">
        <f t="shared" si="23"/>
        <v>8.5140156987190181E-16</v>
      </c>
      <c r="Y81" s="1">
        <f t="shared" si="24"/>
        <v>2.3436810054504527E-15</v>
      </c>
      <c r="Z81" s="1">
        <f t="shared" si="25"/>
        <v>1.2914190906776575E-13</v>
      </c>
      <c r="AA81" s="1">
        <f t="shared" si="26"/>
        <v>1.9077891501443562E-14</v>
      </c>
      <c r="AB81" s="1">
        <f>p_0*inventory[[#This Row],[CO2_flux]]+AB80</f>
        <v>0.21729999999999999</v>
      </c>
      <c r="AC81" s="1">
        <f>p_1*inventory[[#This Row],[CO2_flux]]+AC80*EXP(-1/life1_CO2)</f>
        <v>0.18473978790528095</v>
      </c>
      <c r="AD81" s="1">
        <f>p_2*inventory[[#This Row],[CO2_flux]]+AD80*EXP(-1/life2_CO2)</f>
        <v>3.528338174091121E-2</v>
      </c>
      <c r="AE81" s="1">
        <f>p_3*inventory[[#This Row],[CO2_flux]]+AE80*EXP(-1/life3_CO2)</f>
        <v>5.9239604777649389E-9</v>
      </c>
    </row>
    <row r="82" spans="1:31">
      <c r="A82">
        <v>77</v>
      </c>
      <c r="B82" s="70">
        <v>0</v>
      </c>
      <c r="C82" s="70">
        <v>0</v>
      </c>
      <c r="D82" s="70">
        <v>0</v>
      </c>
      <c r="E82" s="22">
        <f>SUM(inventory[[#This Row],[CO2_heat]:[N2O_heat]])</f>
        <v>2.3024638387611607E-11</v>
      </c>
      <c r="F82" s="23">
        <f>SUM(inventory[[#This Row],[CO2_temp]:[N2O_temp]])</f>
        <v>1.5100555996329891E-13</v>
      </c>
      <c r="G82" s="16">
        <f>SUM(inventory[[#This Row],[CO2_mass0]:[CO2_mass3]])</f>
        <v>0.43590284403880969</v>
      </c>
      <c r="H82" s="16">
        <f>inventory[[#This Row],[CH4_flux]]+H81*EXP(-1/life_CH4)</f>
        <v>2.0098857097376297E-3</v>
      </c>
      <c r="I82" s="16">
        <f>inventory[[#This Row],[N2O_flux]]+I81*EXP(-1/life_N2O)</f>
        <v>0.52921334150004895</v>
      </c>
      <c r="J82" s="18">
        <f>inventory[[#This Row],[CO2]]*A_CO2</f>
        <v>7.6357101190278281E-16</v>
      </c>
      <c r="K82" s="18">
        <f>inventory[[#This Row],[CH4]]*A_CH4</f>
        <v>4.244563952985986E-16</v>
      </c>
      <c r="L82" s="18">
        <f>inventory[[#This Row],[N2O]]*A_N2O</f>
        <v>1.8892848148092E-13</v>
      </c>
      <c r="M82" s="4">
        <f t="shared" si="18"/>
        <v>7.4717843497518442E-14</v>
      </c>
      <c r="N82" s="4">
        <f t="shared" si="19"/>
        <v>2.6134226073636647E-12</v>
      </c>
      <c r="O82" s="4">
        <f t="shared" si="20"/>
        <v>2.0336497936750425E-11</v>
      </c>
      <c r="P82" s="20">
        <f>SUM(inventory[[#This Row],[CO2_temp_s1]:[CO2_temp_s2]])</f>
        <v>5.6816374269765626E-16</v>
      </c>
      <c r="Q82" s="20">
        <f>inventory[[#This Row],[CH4_temp_s1]]+inventory[[#This Row],[CH4_temp_s2]]</f>
        <v>3.1255524890171945E-15</v>
      </c>
      <c r="R82" s="20">
        <f>inventory[[#This Row],[N2O_temp_s1]]+inventory[[#This Row],[N2O_temp_s2]]</f>
        <v>1.4731184373158406E-13</v>
      </c>
      <c r="S82" s="84">
        <f>inventory[[#This Row],[CO2_flux]]+S81</f>
        <v>1</v>
      </c>
      <c r="T82" s="84">
        <f>inventory[[#This Row],[CH4_flux]]+T81</f>
        <v>1</v>
      </c>
      <c r="U82" s="84">
        <f>inventory[[#This Row],[N2O_flux]]+U81</f>
        <v>1</v>
      </c>
      <c r="V82" s="1">
        <f t="shared" si="21"/>
        <v>4.9751274468316375E-16</v>
      </c>
      <c r="W82" s="1">
        <f t="shared" si="22"/>
        <v>7.065099801449256E-17</v>
      </c>
      <c r="X82" s="1">
        <f t="shared" si="23"/>
        <v>7.8712525776783445E-16</v>
      </c>
      <c r="Y82" s="1">
        <f t="shared" si="24"/>
        <v>2.3384272312493602E-15</v>
      </c>
      <c r="Z82" s="1">
        <f t="shared" si="25"/>
        <v>1.2808198124849849E-13</v>
      </c>
      <c r="AA82" s="1">
        <f t="shared" si="26"/>
        <v>1.9229862483085573E-14</v>
      </c>
      <c r="AB82" s="1">
        <f>p_0*inventory[[#This Row],[CO2_flux]]+AB81</f>
        <v>0.21729999999999999</v>
      </c>
      <c r="AC82" s="1">
        <f>p_1*inventory[[#This Row],[CO2_flux]]+AC81*EXP(-1/life1_CO2)</f>
        <v>0.18427197405605267</v>
      </c>
      <c r="AD82" s="1">
        <f>p_2*inventory[[#This Row],[CO2_flux]]+AD81*EXP(-1/life2_CO2)</f>
        <v>3.4330865286981795E-2</v>
      </c>
      <c r="AE82" s="1">
        <f>p_3*inventory[[#This Row],[CO2_flux]]+AE81*EXP(-1/life3_CO2)</f>
        <v>4.6957752307623918E-9</v>
      </c>
    </row>
    <row r="83" spans="1:31">
      <c r="A83">
        <v>78</v>
      </c>
      <c r="B83" s="70">
        <v>0</v>
      </c>
      <c r="C83" s="70">
        <v>0</v>
      </c>
      <c r="D83" s="70">
        <v>0</v>
      </c>
      <c r="E83" s="22">
        <f>SUM(inventory[[#This Row],[CO2_heat]:[N2O_heat]])</f>
        <v>2.3213958458004264E-11</v>
      </c>
      <c r="F83" s="23">
        <f>SUM(inventory[[#This Row],[CO2_temp]:[N2O_temp]])</f>
        <v>1.5003800210843922E-13</v>
      </c>
      <c r="G83" s="16">
        <f>SUM(inventory[[#This Row],[CO2_mass0]:[CO2_mass3]])</f>
        <v>0.43450941170397228</v>
      </c>
      <c r="H83" s="16">
        <f>inventory[[#This Row],[CH4_flux]]+H82*EXP(-1/life_CH4)</f>
        <v>1.8541617336864061E-3</v>
      </c>
      <c r="I83" s="16">
        <f>inventory[[#This Row],[N2O_flux]]+I82*EXP(-1/life_N2O)</f>
        <v>0.52485770082720173</v>
      </c>
      <c r="J83" s="18">
        <f>inventory[[#This Row],[CO2]]*A_CO2</f>
        <v>7.6113013648184807E-16</v>
      </c>
      <c r="K83" s="18">
        <f>inventory[[#This Row],[CH4]]*A_CH4</f>
        <v>3.9156992955776993E-16</v>
      </c>
      <c r="L83" s="18">
        <f>inventory[[#This Row],[N2O]]*A_N2O</f>
        <v>1.8737352336919697E-13</v>
      </c>
      <c r="M83" s="4">
        <f t="shared" si="18"/>
        <v>7.5480190196499346E-14</v>
      </c>
      <c r="N83" s="4">
        <f t="shared" si="19"/>
        <v>2.6138303995388511E-12</v>
      </c>
      <c r="O83" s="4">
        <f t="shared" si="20"/>
        <v>2.0524647868268914E-11</v>
      </c>
      <c r="P83" s="20">
        <f>SUM(inventory[[#This Row],[CO2_temp_s1]:[CO2_temp_s2]])</f>
        <v>5.6693865913958758E-16</v>
      </c>
      <c r="Q83" s="20">
        <f>inventory[[#This Row],[CH4_temp_s1]]+inventory[[#This Row],[CH4_temp_s2]]</f>
        <v>3.0607898327820113E-15</v>
      </c>
      <c r="R83" s="20">
        <f>inventory[[#This Row],[N2O_temp_s1]]+inventory[[#This Row],[N2O_temp_s2]]</f>
        <v>1.4641027361651762E-13</v>
      </c>
      <c r="S83" s="84">
        <f>inventory[[#This Row],[CO2_flux]]+S82</f>
        <v>1</v>
      </c>
      <c r="T83" s="84">
        <f>inventory[[#This Row],[CH4_flux]]+T82</f>
        <v>1</v>
      </c>
      <c r="U83" s="84">
        <f>inventory[[#This Row],[N2O_flux]]+U82</f>
        <v>1</v>
      </c>
      <c r="V83" s="1">
        <f t="shared" si="21"/>
        <v>4.9566230650192858E-16</v>
      </c>
      <c r="W83" s="1">
        <f t="shared" si="22"/>
        <v>7.1276352637659014E-17</v>
      </c>
      <c r="X83" s="1">
        <f t="shared" si="23"/>
        <v>7.2763939710578622E-16</v>
      </c>
      <c r="Y83" s="1">
        <f t="shared" si="24"/>
        <v>2.333150435676225E-15</v>
      </c>
      <c r="Z83" s="1">
        <f t="shared" si="25"/>
        <v>1.270304445678954E-13</v>
      </c>
      <c r="AA83" s="1">
        <f t="shared" si="26"/>
        <v>1.9379829048622216E-14</v>
      </c>
      <c r="AB83" s="1">
        <f>p_0*inventory[[#This Row],[CO2_flux]]+AB82</f>
        <v>0.21729999999999999</v>
      </c>
      <c r="AC83" s="1">
        <f>p_1*inventory[[#This Row],[CO2_flux]]+AC82*EXP(-1/life1_CO2)</f>
        <v>0.18380534484495792</v>
      </c>
      <c r="AD83" s="1">
        <f>p_2*inventory[[#This Row],[CO2_flux]]+AD82*EXP(-1/life2_CO2)</f>
        <v>3.3404063136790847E-2</v>
      </c>
      <c r="AE83" s="1">
        <f>p_3*inventory[[#This Row],[CO2_flux]]+AE82*EXP(-1/life3_CO2)</f>
        <v>3.7222235193170954E-9</v>
      </c>
    </row>
    <row r="84" spans="1:31">
      <c r="A84">
        <v>79</v>
      </c>
      <c r="B84" s="70">
        <v>0</v>
      </c>
      <c r="C84" s="70">
        <v>0</v>
      </c>
      <c r="D84" s="70">
        <v>0</v>
      </c>
      <c r="E84" s="22">
        <f>SUM(inventory[[#This Row],[CO2_heat]:[N2O_heat]])</f>
        <v>2.3401695964903164E-11</v>
      </c>
      <c r="F84" s="23">
        <f>SUM(inventory[[#This Row],[CO2_temp]:[N2O_temp]])</f>
        <v>1.4908127038088392E-13</v>
      </c>
      <c r="G84" s="16">
        <f>SUM(inventory[[#This Row],[CO2_mass0]:[CO2_mass3]])</f>
        <v>0.43314218132508586</v>
      </c>
      <c r="H84" s="16">
        <f>inventory[[#This Row],[CH4_flux]]+H83*EXP(-1/life_CH4)</f>
        <v>1.7105030987636428E-3</v>
      </c>
      <c r="I84" s="16">
        <f>inventory[[#This Row],[N2O_flux]]+I83*EXP(-1/life_N2O)</f>
        <v>0.52053790884557838</v>
      </c>
      <c r="J84" s="18">
        <f>inventory[[#This Row],[CO2]]*A_CO2</f>
        <v>7.5873515902715273E-16</v>
      </c>
      <c r="K84" s="18">
        <f>inventory[[#This Row],[CH4]]*A_CH4</f>
        <v>3.6123147496932799E-16</v>
      </c>
      <c r="L84" s="18">
        <f>inventory[[#This Row],[N2O]]*A_N2O</f>
        <v>1.8583136319408075E-13</v>
      </c>
      <c r="M84" s="4">
        <f t="shared" si="18"/>
        <v>7.6240119069439156E-14</v>
      </c>
      <c r="N84" s="4">
        <f t="shared" si="19"/>
        <v>2.6142065963757478E-12</v>
      </c>
      <c r="O84" s="4">
        <f t="shared" si="20"/>
        <v>2.0711249249457978E-11</v>
      </c>
      <c r="P84" s="20">
        <f>SUM(inventory[[#This Row],[CO2_temp_s1]:[CO2_temp_s2]])</f>
        <v>5.6574600533313172E-16</v>
      </c>
      <c r="Q84" s="20">
        <f>inventory[[#This Row],[CH4_temp_s1]]+inventory[[#This Row],[CH4_temp_s2]]</f>
        <v>3.0004475610334249E-15</v>
      </c>
      <c r="R84" s="20">
        <f>inventory[[#This Row],[N2O_temp_s1]]+inventory[[#This Row],[N2O_temp_s2]]</f>
        <v>1.4551507681451736E-13</v>
      </c>
      <c r="S84" s="84">
        <f>inventory[[#This Row],[CO2_flux]]+S83</f>
        <v>1</v>
      </c>
      <c r="T84" s="84">
        <f>inventory[[#This Row],[CH4_flux]]+T83</f>
        <v>1</v>
      </c>
      <c r="U84" s="84">
        <f>inventory[[#This Row],[N2O_flux]]+U83</f>
        <v>1</v>
      </c>
      <c r="V84" s="1">
        <f t="shared" si="21"/>
        <v>4.938483531873372E-16</v>
      </c>
      <c r="W84" s="1">
        <f t="shared" si="22"/>
        <v>7.1897652145794574E-17</v>
      </c>
      <c r="X84" s="1">
        <f t="shared" si="23"/>
        <v>6.7259410965722307E-16</v>
      </c>
      <c r="Y84" s="1">
        <f t="shared" si="24"/>
        <v>2.3278534513762017E-15</v>
      </c>
      <c r="Z84" s="1">
        <f t="shared" si="25"/>
        <v>1.2598726728117658E-13</v>
      </c>
      <c r="AA84" s="1">
        <f t="shared" si="26"/>
        <v>1.952780953334078E-14</v>
      </c>
      <c r="AB84" s="1">
        <f>p_0*inventory[[#This Row],[CO2_flux]]+AB83</f>
        <v>0.21729999999999999</v>
      </c>
      <c r="AC84" s="1">
        <f>p_1*inventory[[#This Row],[CO2_flux]]+AC83*EXP(-1/life1_CO2)</f>
        <v>0.18333989727215494</v>
      </c>
      <c r="AD84" s="1">
        <f>p_2*inventory[[#This Row],[CO2_flux]]+AD83*EXP(-1/life2_CO2)</f>
        <v>3.2502281102417499E-2</v>
      </c>
      <c r="AE84" s="1">
        <f>p_3*inventory[[#This Row],[CO2_flux]]+AE83*EXP(-1/life3_CO2)</f>
        <v>2.9505134396110981E-9</v>
      </c>
    </row>
    <row r="85" spans="1:31">
      <c r="A85">
        <v>80</v>
      </c>
      <c r="B85" s="70">
        <v>0</v>
      </c>
      <c r="C85" s="70">
        <v>0</v>
      </c>
      <c r="D85" s="70">
        <v>0</v>
      </c>
      <c r="E85" s="22">
        <f>SUM(inventory[[#This Row],[CO2_heat]:[N2O_heat]])</f>
        <v>2.3587866146783147E-11</v>
      </c>
      <c r="F85" s="23">
        <f>SUM(inventory[[#This Row],[CO2_temp]:[N2O_temp]])</f>
        <v>1.4813502391062166E-13</v>
      </c>
      <c r="G85" s="16">
        <f>SUM(inventory[[#This Row],[CO2_mass0]:[CO2_mass3]])</f>
        <v>0.43180047442055813</v>
      </c>
      <c r="H85" s="16">
        <f>inventory[[#This Row],[CH4_flux]]+H84*EXP(-1/life_CH4)</f>
        <v>1.5779749941570457E-3</v>
      </c>
      <c r="I85" s="16">
        <f>inventory[[#This Row],[N2O_flux]]+I84*EXP(-1/life_N2O)</f>
        <v>0.51625367050589466</v>
      </c>
      <c r="J85" s="18">
        <f>inventory[[#This Row],[CO2]]*A_CO2</f>
        <v>7.563848910424915E-16</v>
      </c>
      <c r="K85" s="18">
        <f>inventory[[#This Row],[CH4]]*A_CH4</f>
        <v>3.3324361412503405E-16</v>
      </c>
      <c r="L85" s="18">
        <f>inventory[[#This Row],[N2O]]*A_N2O</f>
        <v>1.843018956233568E-13</v>
      </c>
      <c r="M85" s="4">
        <f t="shared" si="18"/>
        <v>7.699767541735515E-14</v>
      </c>
      <c r="N85" s="4">
        <f t="shared" si="19"/>
        <v>2.6145536458502171E-12</v>
      </c>
      <c r="O85" s="4">
        <f t="shared" si="20"/>
        <v>2.0896314825515574E-11</v>
      </c>
      <c r="P85" s="20">
        <f>SUM(inventory[[#This Row],[CO2_temp_s1]:[CO2_temp_s2]])</f>
        <v>5.6458495109020054E-16</v>
      </c>
      <c r="Q85" s="20">
        <f>inventory[[#This Row],[CH4_temp_s1]]+inventory[[#This Row],[CH4_temp_s2]]</f>
        <v>2.9442031258907674E-15</v>
      </c>
      <c r="R85" s="20">
        <f>inventory[[#This Row],[N2O_temp_s1]]+inventory[[#This Row],[N2O_temp_s2]]</f>
        <v>1.4462623583364068E-13</v>
      </c>
      <c r="S85" s="84">
        <f>inventory[[#This Row],[CO2_flux]]+S84</f>
        <v>1</v>
      </c>
      <c r="T85" s="84">
        <f>inventory[[#This Row],[CH4_flux]]+T84</f>
        <v>1</v>
      </c>
      <c r="U85" s="84">
        <f>inventory[[#This Row],[N2O_flux]]+U84</f>
        <v>1</v>
      </c>
      <c r="V85" s="1">
        <f t="shared" si="21"/>
        <v>4.920699972607256E-16</v>
      </c>
      <c r="W85" s="1">
        <f t="shared" si="22"/>
        <v>7.2514953829474915E-17</v>
      </c>
      <c r="X85" s="1">
        <f t="shared" si="23"/>
        <v>6.2166423692536093E-16</v>
      </c>
      <c r="Y85" s="1">
        <f t="shared" si="24"/>
        <v>2.3225388889654064E-15</v>
      </c>
      <c r="Z85" s="1">
        <f t="shared" si="25"/>
        <v>1.2495241371650224E-13</v>
      </c>
      <c r="AA85" s="1">
        <f t="shared" si="26"/>
        <v>1.9673822117138448E-14</v>
      </c>
      <c r="AB85" s="1">
        <f>p_0*inventory[[#This Row],[CO2_flux]]+AB84</f>
        <v>0.21729999999999999</v>
      </c>
      <c r="AC85" s="1">
        <f>p_1*inventory[[#This Row],[CO2_flux]]+AC84*EXP(-1/life1_CO2)</f>
        <v>0.18287562834539847</v>
      </c>
      <c r="AD85" s="1">
        <f>p_2*inventory[[#This Row],[CO2_flux]]+AD84*EXP(-1/life2_CO2)</f>
        <v>3.1624843736361548E-2</v>
      </c>
      <c r="AE85" s="1">
        <f>p_3*inventory[[#This Row],[CO2_flux]]+AE84*EXP(-1/life3_CO2)</f>
        <v>2.3387981705415933E-9</v>
      </c>
    </row>
    <row r="86" spans="1:31">
      <c r="A86">
        <v>81</v>
      </c>
      <c r="B86" s="70">
        <v>0</v>
      </c>
      <c r="C86" s="70">
        <v>0</v>
      </c>
      <c r="D86" s="70">
        <v>0</v>
      </c>
      <c r="E86" s="22">
        <f>SUM(inventory[[#This Row],[CO2_heat]:[N2O_heat]])</f>
        <v>2.3772483946381683E-11</v>
      </c>
      <c r="F86" s="23">
        <f>SUM(inventory[[#This Row],[CO2_temp]:[N2O_temp]])</f>
        <v>1.4719894113182924E-13</v>
      </c>
      <c r="G86" s="16">
        <f>SUM(inventory[[#This Row],[CO2_mass0]:[CO2_mass3]])</f>
        <v>0.43048363075955104</v>
      </c>
      <c r="H86" s="16">
        <f>inventory[[#This Row],[CH4_flux]]+H85*EXP(-1/life_CH4)</f>
        <v>1.4557150372803839E-3</v>
      </c>
      <c r="I86" s="16">
        <f>inventory[[#This Row],[N2O_flux]]+I85*EXP(-1/life_N2O)</f>
        <v>0.51200469318724195</v>
      </c>
      <c r="J86" s="18">
        <f>inventory[[#This Row],[CO2]]*A_CO2</f>
        <v>7.5407817600150541E-16</v>
      </c>
      <c r="K86" s="18">
        <f>inventory[[#This Row],[CH4]]*A_CH4</f>
        <v>3.0742422532406372E-16</v>
      </c>
      <c r="L86" s="18">
        <f>inventory[[#This Row],[N2O]]*A_N2O</f>
        <v>1.8278501619173754E-13</v>
      </c>
      <c r="M86" s="4">
        <f t="shared" si="18"/>
        <v>7.7752903368826474E-14</v>
      </c>
      <c r="N86" s="4">
        <f t="shared" si="19"/>
        <v>2.6148738062713493E-12</v>
      </c>
      <c r="O86" s="4">
        <f t="shared" si="20"/>
        <v>2.1079857236741506E-11</v>
      </c>
      <c r="P86" s="20">
        <f>SUM(inventory[[#This Row],[CO2_temp_s1]:[CO2_temp_s2]])</f>
        <v>5.6345468145235067E-16</v>
      </c>
      <c r="Q86" s="20">
        <f>inventory[[#This Row],[CH4_temp_s1]]+inventory[[#This Row],[CH4_temp_s2]]</f>
        <v>2.89175684719531E-15</v>
      </c>
      <c r="R86" s="20">
        <f>inventory[[#This Row],[N2O_temp_s1]]+inventory[[#This Row],[N2O_temp_s2]]</f>
        <v>1.4374372960318158E-13</v>
      </c>
      <c r="S86" s="84">
        <f>inventory[[#This Row],[CO2_flux]]+S85</f>
        <v>1</v>
      </c>
      <c r="T86" s="84">
        <f>inventory[[#This Row],[CH4_flux]]+T85</f>
        <v>1</v>
      </c>
      <c r="U86" s="84">
        <f>inventory[[#This Row],[N2O_flux]]+U85</f>
        <v>1</v>
      </c>
      <c r="V86" s="1">
        <f t="shared" si="21"/>
        <v>4.9032636783957118E-16</v>
      </c>
      <c r="W86" s="1">
        <f t="shared" si="22"/>
        <v>7.3128313612779457E-17</v>
      </c>
      <c r="X86" s="1">
        <f t="shared" si="23"/>
        <v>5.7454769295556072E-16</v>
      </c>
      <c r="Y86" s="1">
        <f t="shared" si="24"/>
        <v>2.3172091542397493E-15</v>
      </c>
      <c r="Z86" s="1">
        <f t="shared" si="25"/>
        <v>1.2392584477736941E-13</v>
      </c>
      <c r="AA86" s="1">
        <f t="shared" si="26"/>
        <v>1.9817884825812169E-14</v>
      </c>
      <c r="AB86" s="1">
        <f>p_0*inventory[[#This Row],[CO2_flux]]+AB85</f>
        <v>0.21729999999999999</v>
      </c>
      <c r="AC86" s="1">
        <f>p_1*inventory[[#This Row],[CO2_flux]]+AC85*EXP(-1/life1_CO2)</f>
        <v>0.18241253508002045</v>
      </c>
      <c r="AD86" s="1">
        <f>p_2*inventory[[#This Row],[CO2_flux]]+AD85*EXP(-1/life2_CO2)</f>
        <v>3.0771093825623739E-2</v>
      </c>
      <c r="AE86" s="1">
        <f>p_3*inventory[[#This Row],[CO2_flux]]+AE85*EXP(-1/life3_CO2)</f>
        <v>1.8539067841865828E-9</v>
      </c>
    </row>
    <row r="87" spans="1:31">
      <c r="A87">
        <v>82</v>
      </c>
      <c r="B87" s="70">
        <v>0</v>
      </c>
      <c r="C87" s="70">
        <v>0</v>
      </c>
      <c r="D87" s="70">
        <v>0</v>
      </c>
      <c r="E87" s="22">
        <f>SUM(inventory[[#This Row],[CO2_heat]:[N2O_heat]])</f>
        <v>2.3955564026288965E-11</v>
      </c>
      <c r="F87" s="23">
        <f>SUM(inventory[[#This Row],[CO2_temp]:[N2O_temp]])</f>
        <v>1.4627271869628172E-13</v>
      </c>
      <c r="G87" s="16">
        <f>SUM(inventory[[#This Row],[CO2_mass0]:[CO2_mass3]])</f>
        <v>0.42919100786790032</v>
      </c>
      <c r="H87" s="16">
        <f>inventory[[#This Row],[CH4_flux]]+H86*EXP(-1/life_CH4)</f>
        <v>1.3429276621054797E-3</v>
      </c>
      <c r="I87" s="16">
        <f>inventory[[#This Row],[N2O_flux]]+I86*EXP(-1/life_N2O)</f>
        <v>0.50779068667710037</v>
      </c>
      <c r="J87" s="18">
        <f>inventory[[#This Row],[CO2]]*A_CO2</f>
        <v>7.5181388848220083E-16</v>
      </c>
      <c r="K87" s="18">
        <f>inventory[[#This Row],[CH4]]*A_CH4</f>
        <v>2.8360529747657936E-16</v>
      </c>
      <c r="L87" s="18">
        <f>inventory[[#This Row],[N2O]]*A_N2O</f>
        <v>1.8128062129372704E-13</v>
      </c>
      <c r="M87" s="4">
        <f t="shared" si="18"/>
        <v>7.8505845911529188E-14</v>
      </c>
      <c r="N87" s="4">
        <f t="shared" si="19"/>
        <v>2.615169160976658E-12</v>
      </c>
      <c r="O87" s="4">
        <f t="shared" si="20"/>
        <v>2.1261889019400779E-11</v>
      </c>
      <c r="P87" s="20">
        <f>SUM(inventory[[#This Row],[CO2_temp_s1]:[CO2_temp_s2]])</f>
        <v>5.6235439709715916E-16</v>
      </c>
      <c r="Q87" s="20">
        <f>inventory[[#This Row],[CH4_temp_s1]]+inventory[[#This Row],[CH4_temp_s2]]</f>
        <v>2.8428303787319807E-15</v>
      </c>
      <c r="R87" s="20">
        <f>inventory[[#This Row],[N2O_temp_s1]]+inventory[[#This Row],[N2O_temp_s2]]</f>
        <v>1.4286753392045258E-13</v>
      </c>
      <c r="S87" s="84">
        <f>inventory[[#This Row],[CO2_flux]]+S86</f>
        <v>1</v>
      </c>
      <c r="T87" s="84">
        <f>inventory[[#This Row],[CH4_flux]]+T86</f>
        <v>1</v>
      </c>
      <c r="U87" s="84">
        <f>inventory[[#This Row],[N2O_flux]]+U86</f>
        <v>1</v>
      </c>
      <c r="V87" s="1">
        <f t="shared" si="21"/>
        <v>4.8861661100753863E-16</v>
      </c>
      <c r="W87" s="1">
        <f t="shared" si="22"/>
        <v>7.373778608962053E-17</v>
      </c>
      <c r="X87" s="1">
        <f t="shared" si="23"/>
        <v>5.3096391468155267E-16</v>
      </c>
      <c r="Y87" s="1">
        <f t="shared" si="24"/>
        <v>2.3118664640504281E-15</v>
      </c>
      <c r="Z87" s="1">
        <f t="shared" si="25"/>
        <v>1.2290751838811473E-13</v>
      </c>
      <c r="AA87" s="1">
        <f t="shared" si="26"/>
        <v>1.9960015532337865E-14</v>
      </c>
      <c r="AB87" s="1">
        <f>p_0*inventory[[#This Row],[CO2_flux]]+AB86</f>
        <v>0.21729999999999999</v>
      </c>
      <c r="AC87" s="1">
        <f>p_1*inventory[[#This Row],[CO2_flux]]+AC86*EXP(-1/life1_CO2)</f>
        <v>0.18195061449891084</v>
      </c>
      <c r="AD87" s="1">
        <f>p_2*inventory[[#This Row],[CO2_flux]]+AD86*EXP(-1/life2_CO2)</f>
        <v>2.9940391899443929E-2</v>
      </c>
      <c r="AE87" s="1">
        <f>p_3*inventory[[#This Row],[CO2_flux]]+AE86*EXP(-1/life3_CO2)</f>
        <v>1.4695455160447388E-9</v>
      </c>
    </row>
    <row r="88" spans="1:31">
      <c r="A88">
        <v>83</v>
      </c>
      <c r="B88" s="70">
        <v>0</v>
      </c>
      <c r="C88" s="70">
        <v>0</v>
      </c>
      <c r="D88" s="70">
        <v>0</v>
      </c>
      <c r="E88" s="22">
        <f>SUM(inventory[[#This Row],[CO2_heat]:[N2O_heat]])</f>
        <v>2.4137120783391469E-11</v>
      </c>
      <c r="F88" s="23">
        <f>SUM(inventory[[#This Row],[CO2_temp]:[N2O_temp]])</f>
        <v>1.4535607042827106E-13</v>
      </c>
      <c r="G88" s="16">
        <f>SUM(inventory[[#This Row],[CO2_mass0]:[CO2_mass3]])</f>
        <v>0.42792198054769892</v>
      </c>
      <c r="H88" s="16">
        <f>inventory[[#This Row],[CH4_flux]]+H87*EXP(-1/life_CH4)</f>
        <v>1.2388789422807397E-3</v>
      </c>
      <c r="I88" s="16">
        <f>inventory[[#This Row],[N2O_flux]]+I87*EXP(-1/life_N2O)</f>
        <v>0.50361136315151689</v>
      </c>
      <c r="J88" s="18">
        <f>inventory[[#This Row],[CO2]]*A_CO2</f>
        <v>7.4959093332540405E-16</v>
      </c>
      <c r="K88" s="18">
        <f>inventory[[#This Row],[CH4]]*A_CH4</f>
        <v>2.6163183682741235E-16</v>
      </c>
      <c r="L88" s="18">
        <f>inventory[[#This Row],[N2O]]*A_N2O</f>
        <v>1.7978860817654468E-13</v>
      </c>
      <c r="M88" s="4">
        <f t="shared" si="18"/>
        <v>7.9256544922917932E-14</v>
      </c>
      <c r="N88" s="4">
        <f t="shared" si="19"/>
        <v>2.6154416318887078E-12</v>
      </c>
      <c r="O88" s="4">
        <f t="shared" si="20"/>
        <v>2.1442422606579842E-11</v>
      </c>
      <c r="P88" s="20">
        <f>SUM(inventory[[#This Row],[CO2_temp_s1]:[CO2_temp_s2]])</f>
        <v>5.6128331464166044E-16</v>
      </c>
      <c r="Q88" s="20">
        <f>inventory[[#This Row],[CH4_temp_s1]]+inventory[[#This Row],[CH4_temp_s2]]</f>
        <v>2.7971652665766771E-15</v>
      </c>
      <c r="R88" s="20">
        <f>inventory[[#This Row],[N2O_temp_s1]]+inventory[[#This Row],[N2O_temp_s2]]</f>
        <v>1.4199762184705273E-13</v>
      </c>
      <c r="S88" s="84">
        <f>inventory[[#This Row],[CO2_flux]]+S87</f>
        <v>1</v>
      </c>
      <c r="T88" s="84">
        <f>inventory[[#This Row],[CH4_flux]]+T87</f>
        <v>1</v>
      </c>
      <c r="U88" s="84">
        <f>inventory[[#This Row],[N2O_flux]]+U87</f>
        <v>1</v>
      </c>
      <c r="V88" s="1">
        <f t="shared" si="21"/>
        <v>4.8693989008256948E-16</v>
      </c>
      <c r="W88" s="1">
        <f t="shared" si="22"/>
        <v>7.4343424559090914E-17</v>
      </c>
      <c r="X88" s="1">
        <f t="shared" si="23"/>
        <v>4.9065240562728657E-16</v>
      </c>
      <c r="Y88" s="1">
        <f t="shared" si="24"/>
        <v>2.3065128609493905E-15</v>
      </c>
      <c r="Z88" s="1">
        <f t="shared" si="25"/>
        <v>1.2189738988891364E-13</v>
      </c>
      <c r="AA88" s="1">
        <f t="shared" si="26"/>
        <v>2.0100231958139093E-14</v>
      </c>
      <c r="AB88" s="1">
        <f>p_0*inventory[[#This Row],[CO2_flux]]+AB87</f>
        <v>0.21729999999999999</v>
      </c>
      <c r="AC88" s="1">
        <f>p_1*inventory[[#This Row],[CO2_flux]]+AC87*EXP(-1/life1_CO2)</f>
        <v>0.18148986363249853</v>
      </c>
      <c r="AD88" s="1">
        <f>p_2*inventory[[#This Row],[CO2_flux]]+AD87*EXP(-1/life2_CO2)</f>
        <v>2.9132115750328442E-2</v>
      </c>
      <c r="AE88" s="1">
        <f>p_3*inventory[[#This Row],[CO2_flux]]+AE87*EXP(-1/life3_CO2)</f>
        <v>1.1648719569655841E-9</v>
      </c>
    </row>
    <row r="89" spans="1:31">
      <c r="A89">
        <v>84</v>
      </c>
      <c r="B89" s="70">
        <v>0</v>
      </c>
      <c r="C89" s="70">
        <v>0</v>
      </c>
      <c r="D89" s="70">
        <v>0</v>
      </c>
      <c r="E89" s="22">
        <f>SUM(inventory[[#This Row],[CO2_heat]:[N2O_heat]])</f>
        <v>2.4317168362257261E-11</v>
      </c>
      <c r="F89" s="23">
        <f>SUM(inventory[[#This Row],[CO2_temp]:[N2O_temp]])</f>
        <v>1.4444872632257812E-13</v>
      </c>
      <c r="G89" s="16">
        <f>SUM(inventory[[#This Row],[CO2_mass0]:[CO2_mass3]])</f>
        <v>0.42667594041010481</v>
      </c>
      <c r="H89" s="16">
        <f>inventory[[#This Row],[CH4_flux]]+H88*EXP(-1/life_CH4)</f>
        <v>1.1428918153493903E-3</v>
      </c>
      <c r="I89" s="16">
        <f>inventory[[#This Row],[N2O_flux]]+I88*EXP(-1/life_N2O)</f>
        <v>0.49946643715544659</v>
      </c>
      <c r="J89" s="18">
        <f>inventory[[#This Row],[CO2]]*A_CO2</f>
        <v>7.4740824481638047E-16</v>
      </c>
      <c r="K89" s="18">
        <f>inventory[[#This Row],[CH4]]*A_CH4</f>
        <v>2.4136085838572369E-16</v>
      </c>
      <c r="L89" s="18">
        <f>inventory[[#This Row],[N2O]]*A_N2O</f>
        <v>1.7830887493310703E-13</v>
      </c>
      <c r="M89" s="4">
        <f t="shared" si="18"/>
        <v>8.000504120007765E-14</v>
      </c>
      <c r="N89" s="4">
        <f t="shared" si="19"/>
        <v>2.6156929920213848E-12</v>
      </c>
      <c r="O89" s="4">
        <f t="shared" si="20"/>
        <v>2.1621470329035798E-11</v>
      </c>
      <c r="P89" s="20">
        <f>SUM(inventory[[#This Row],[CO2_temp_s1]:[CO2_temp_s2]])</f>
        <v>5.6024066685598213E-16</v>
      </c>
      <c r="Q89" s="20">
        <f>inventory[[#This Row],[CH4_temp_s1]]+inventory[[#This Row],[CH4_temp_s2]]</f>
        <v>2.7545215954291543E-15</v>
      </c>
      <c r="R89" s="20">
        <f>inventory[[#This Row],[N2O_temp_s1]]+inventory[[#This Row],[N2O_temp_s2]]</f>
        <v>1.4113396406029297E-13</v>
      </c>
      <c r="S89" s="84">
        <f>inventory[[#This Row],[CO2_flux]]+S88</f>
        <v>1</v>
      </c>
      <c r="T89" s="84">
        <f>inventory[[#This Row],[CH4_flux]]+T88</f>
        <v>1</v>
      </c>
      <c r="U89" s="84">
        <f>inventory[[#This Row],[N2O_flux]]+U88</f>
        <v>1</v>
      </c>
      <c r="V89" s="1">
        <f t="shared" si="21"/>
        <v>4.8529538579612519E-16</v>
      </c>
      <c r="W89" s="1">
        <f t="shared" si="22"/>
        <v>7.4945281059856926E-17</v>
      </c>
      <c r="X89" s="1">
        <f t="shared" si="23"/>
        <v>4.5337136872909248E-16</v>
      </c>
      <c r="Y89" s="1">
        <f t="shared" si="24"/>
        <v>2.3011502267000618E-15</v>
      </c>
      <c r="Z89" s="1">
        <f t="shared" si="25"/>
        <v>1.2089541238594772E-13</v>
      </c>
      <c r="AA89" s="1">
        <f t="shared" si="26"/>
        <v>2.0238551674345243E-14</v>
      </c>
      <c r="AB89" s="1">
        <f>p_0*inventory[[#This Row],[CO2_flux]]+AB88</f>
        <v>0.21729999999999999</v>
      </c>
      <c r="AC89" s="1">
        <f>p_1*inventory[[#This Row],[CO2_flux]]+AC88*EXP(-1/life1_CO2)</f>
        <v>0.18103027951873216</v>
      </c>
      <c r="AD89" s="1">
        <f>p_2*inventory[[#This Row],[CO2_flux]]+AD88*EXP(-1/life2_CO2)</f>
        <v>2.8345659968007857E-2</v>
      </c>
      <c r="AE89" s="1">
        <f>p_3*inventory[[#This Row],[CO2_flux]]+AE88*EXP(-1/life3_CO2)</f>
        <v>9.2336485077167173E-10</v>
      </c>
    </row>
    <row r="90" spans="1:31">
      <c r="A90">
        <v>85</v>
      </c>
      <c r="B90" s="70">
        <v>0</v>
      </c>
      <c r="C90" s="70">
        <v>0</v>
      </c>
      <c r="D90" s="70">
        <v>0</v>
      </c>
      <c r="E90" s="22">
        <f>SUM(inventory[[#This Row],[CO2_heat]:[N2O_heat]])</f>
        <v>2.4495720667544578E-11</v>
      </c>
      <c r="F90" s="23">
        <f>SUM(inventory[[#This Row],[CO2_temp]:[N2O_temp]])</f>
        <v>1.4355043158639038E-13</v>
      </c>
      <c r="G90" s="16">
        <f>SUM(inventory[[#This Row],[CO2_mass0]:[CO2_mass3]])</f>
        <v>0.42545229542096552</v>
      </c>
      <c r="H90" s="16">
        <f>inventory[[#This Row],[CH4_flux]]+H89*EXP(-1/life_CH4)</f>
        <v>1.0543416769906073E-3</v>
      </c>
      <c r="I90" s="16">
        <f>inventory[[#This Row],[N2O_flux]]+I89*EXP(-1/life_N2O)</f>
        <v>0.49535562558325541</v>
      </c>
      <c r="J90" s="18">
        <f>inventory[[#This Row],[CO2]]*A_CO2</f>
        <v>7.4526478588890516E-16</v>
      </c>
      <c r="K90" s="18">
        <f>inventory[[#This Row],[CH4]]*A_CH4</f>
        <v>2.2266045549770691E-16</v>
      </c>
      <c r="L90" s="18">
        <f>inventory[[#This Row],[N2O]]*A_N2O</f>
        <v>1.7684132049506721E-13</v>
      </c>
      <c r="M90" s="4">
        <f t="shared" si="18"/>
        <v>8.075137448876821E-14</v>
      </c>
      <c r="N90" s="4">
        <f t="shared" si="19"/>
        <v>2.6159248770171963E-12</v>
      </c>
      <c r="O90" s="4">
        <f t="shared" si="20"/>
        <v>2.1799044416038615E-11</v>
      </c>
      <c r="P90" s="20">
        <f>SUM(inventory[[#This Row],[CO2_temp_s1]:[CO2_temp_s2]])</f>
        <v>5.592257027987933E-16</v>
      </c>
      <c r="Q90" s="20">
        <f>inventory[[#This Row],[CH4_temp_s1]]+inventory[[#This Row],[CH4_temp_s2]]</f>
        <v>2.7146767187757912E-15</v>
      </c>
      <c r="R90" s="20">
        <f>inventory[[#This Row],[N2O_temp_s1]]+inventory[[#This Row],[N2O_temp_s2]]</f>
        <v>1.4027652916481581E-13</v>
      </c>
      <c r="S90" s="84">
        <f>inventory[[#This Row],[CO2_flux]]+S89</f>
        <v>1</v>
      </c>
      <c r="T90" s="84">
        <f>inventory[[#This Row],[CH4_flux]]+T89</f>
        <v>1</v>
      </c>
      <c r="U90" s="84">
        <f>inventory[[#This Row],[N2O_flux]]+U89</f>
        <v>1</v>
      </c>
      <c r="V90" s="1">
        <f t="shared" si="21"/>
        <v>4.8368229639517031E-16</v>
      </c>
      <c r="W90" s="1">
        <f t="shared" si="22"/>
        <v>7.5543406403622964E-17</v>
      </c>
      <c r="X90" s="1">
        <f t="shared" si="23"/>
        <v>4.188964240345275E-16</v>
      </c>
      <c r="Y90" s="1">
        <f t="shared" si="24"/>
        <v>2.2957802947412638E-15</v>
      </c>
      <c r="Z90" s="1">
        <f t="shared" si="25"/>
        <v>1.1990153706177646E-13</v>
      </c>
      <c r="AA90" s="1">
        <f t="shared" si="26"/>
        <v>2.0374992103039339E-14</v>
      </c>
      <c r="AB90" s="1">
        <f>p_0*inventory[[#This Row],[CO2_flux]]+AB89</f>
        <v>0.21729999999999999</v>
      </c>
      <c r="AC90" s="1">
        <f>p_1*inventory[[#This Row],[CO2_flux]]+AC89*EXP(-1/life1_CO2)</f>
        <v>0.18057185920306118</v>
      </c>
      <c r="AD90" s="1">
        <f>p_2*inventory[[#This Row],[CO2_flux]]+AD89*EXP(-1/life2_CO2)</f>
        <v>2.7580435485976149E-2</v>
      </c>
      <c r="AE90" s="1">
        <f>p_3*inventory[[#This Row],[CO2_flux]]+AE89*EXP(-1/life3_CO2)</f>
        <v>7.3192821111563738E-10</v>
      </c>
    </row>
    <row r="91" spans="1:31">
      <c r="A91">
        <v>86</v>
      </c>
      <c r="B91" s="70">
        <v>0</v>
      </c>
      <c r="C91" s="70">
        <v>0</v>
      </c>
      <c r="D91" s="70">
        <v>0</v>
      </c>
      <c r="E91" s="22">
        <f>SUM(inventory[[#This Row],[CO2_heat]:[N2O_heat]])</f>
        <v>2.4672791375508749E-11</v>
      </c>
      <c r="F91" s="23">
        <f>SUM(inventory[[#This Row],[CO2_temp]:[N2O_temp]])</f>
        <v>1.4266094572551373E-13</v>
      </c>
      <c r="G91" s="16">
        <f>SUM(inventory[[#This Row],[CO2_mass0]:[CO2_mass3]])</f>
        <v>0.42425046945886946</v>
      </c>
      <c r="H91" s="16">
        <f>inventory[[#This Row],[CH4_flux]]+H90*EXP(-1/life_CH4)</f>
        <v>9.7265231661452644E-4</v>
      </c>
      <c r="I91" s="16">
        <f>inventory[[#This Row],[N2O_flux]]+I90*EXP(-1/life_N2O)</f>
        <v>0.49127864765938367</v>
      </c>
      <c r="J91" s="18">
        <f>inventory[[#This Row],[CO2]]*A_CO2</f>
        <v>7.4315954735110153E-16</v>
      </c>
      <c r="K91" s="18">
        <f>inventory[[#This Row],[CH4]]*A_CH4</f>
        <v>2.0540894150788621E-16</v>
      </c>
      <c r="L91" s="18">
        <f>inventory[[#This Row],[N2O]]*A_N2O</f>
        <v>1.7538584462591199E-13</v>
      </c>
      <c r="M91" s="4">
        <f t="shared" si="18"/>
        <v>8.1495583511684049E-14</v>
      </c>
      <c r="N91" s="4">
        <f t="shared" si="19"/>
        <v>2.61613879579067E-12</v>
      </c>
      <c r="O91" s="4">
        <f t="shared" si="20"/>
        <v>2.1975156996206395E-11</v>
      </c>
      <c r="P91" s="20">
        <f>SUM(inventory[[#This Row],[CO2_temp_s1]:[CO2_temp_s2]])</f>
        <v>5.5823768788482567E-16</v>
      </c>
      <c r="Q91" s="20">
        <f>inventory[[#This Row],[CH4_temp_s1]]+inventory[[#This Row],[CH4_temp_s2]]</f>
        <v>2.6774240687498082E-15</v>
      </c>
      <c r="R91" s="20">
        <f>inventory[[#This Row],[N2O_temp_s1]]+inventory[[#This Row],[N2O_temp_s2]]</f>
        <v>1.3942528396887911E-13</v>
      </c>
      <c r="S91" s="84">
        <f>inventory[[#This Row],[CO2_flux]]+S90</f>
        <v>1</v>
      </c>
      <c r="T91" s="84">
        <f>inventory[[#This Row],[CH4_flux]]+T90</f>
        <v>1</v>
      </c>
      <c r="U91" s="84">
        <f>inventory[[#This Row],[N2O_flux]]+U90</f>
        <v>1</v>
      </c>
      <c r="V91" s="1">
        <f t="shared" si="21"/>
        <v>4.8209983767713242E-16</v>
      </c>
      <c r="W91" s="1">
        <f t="shared" si="22"/>
        <v>7.613785020769323E-17</v>
      </c>
      <c r="X91" s="1">
        <f t="shared" si="23"/>
        <v>3.8701940706438577E-16</v>
      </c>
      <c r="Y91" s="1">
        <f t="shared" si="24"/>
        <v>2.2904046616854225E-15</v>
      </c>
      <c r="Z91" s="1">
        <f t="shared" si="25"/>
        <v>1.1891571345038353E-13</v>
      </c>
      <c r="AA91" s="1">
        <f t="shared" si="26"/>
        <v>2.0509570518495567E-14</v>
      </c>
      <c r="AB91" s="1">
        <f>p_0*inventory[[#This Row],[CO2_flux]]+AB90</f>
        <v>0.21729999999999999</v>
      </c>
      <c r="AC91" s="1">
        <f>p_1*inventory[[#This Row],[CO2_flux]]+AC90*EXP(-1/life1_CO2)</f>
        <v>0.18011459973841676</v>
      </c>
      <c r="AD91" s="1">
        <f>p_2*inventory[[#This Row],[CO2_flux]]+AD90*EXP(-1/life2_CO2)</f>
        <v>2.6835869140271539E-2</v>
      </c>
      <c r="AE91" s="1">
        <f>p_3*inventory[[#This Row],[CO2_flux]]+AE90*EXP(-1/life3_CO2)</f>
        <v>5.8018117733117914E-10</v>
      </c>
    </row>
    <row r="92" spans="1:31">
      <c r="A92">
        <v>87</v>
      </c>
      <c r="B92" s="70">
        <v>0</v>
      </c>
      <c r="C92" s="70">
        <v>0</v>
      </c>
      <c r="D92" s="70">
        <v>0</v>
      </c>
      <c r="E92" s="22">
        <f>SUM(inventory[[#This Row],[CO2_heat]:[N2O_heat]])</f>
        <v>2.4848393944676865E-11</v>
      </c>
      <c r="F92" s="23">
        <f>SUM(inventory[[#This Row],[CO2_temp]:[N2O_temp]])</f>
        <v>1.417800416747783E-13</v>
      </c>
      <c r="G92" s="16">
        <f>SUM(inventory[[#This Row],[CO2_mass0]:[CO2_mass3]])</f>
        <v>0.42306990188525662</v>
      </c>
      <c r="H92" s="16">
        <f>inventory[[#This Row],[CH4_flux]]+H91*EXP(-1/life_CH4)</f>
        <v>8.972921678633718E-4</v>
      </c>
      <c r="I92" s="16">
        <f>inventory[[#This Row],[N2O_flux]]+I91*EXP(-1/life_N2O)</f>
        <v>0.48723522491916843</v>
      </c>
      <c r="J92" s="18">
        <f>inventory[[#This Row],[CO2]]*A_CO2</f>
        <v>7.4109154713240383E-16</v>
      </c>
      <c r="K92" s="18">
        <f>inventory[[#This Row],[CH4]]*A_CH4</f>
        <v>1.894940579236565E-16</v>
      </c>
      <c r="L92" s="18">
        <f>inventory[[#This Row],[N2O]]*A_N2O</f>
        <v>1.7394234791411526E-13</v>
      </c>
      <c r="M92" s="4">
        <f t="shared" si="18"/>
        <v>8.2237705995950286E-14</v>
      </c>
      <c r="N92" s="4">
        <f t="shared" si="19"/>
        <v>2.6163361403471144E-12</v>
      </c>
      <c r="O92" s="4">
        <f t="shared" si="20"/>
        <v>2.2149820098333802E-11</v>
      </c>
      <c r="P92" s="20">
        <f>SUM(inventory[[#This Row],[CO2_temp_s1]:[CO2_temp_s2]])</f>
        <v>5.5727590389353305E-16</v>
      </c>
      <c r="Q92" s="20">
        <f>inventory[[#This Row],[CH4_temp_s1]]+inventory[[#This Row],[CH4_temp_s2]]</f>
        <v>2.6425720416115299E-15</v>
      </c>
      <c r="R92" s="20">
        <f>inventory[[#This Row],[N2O_temp_s1]]+inventory[[#This Row],[N2O_temp_s2]]</f>
        <v>1.3858019372927324E-13</v>
      </c>
      <c r="S92" s="84">
        <f>inventory[[#This Row],[CO2_flux]]+S91</f>
        <v>1</v>
      </c>
      <c r="T92" s="84">
        <f>inventory[[#This Row],[CH4_flux]]+T91</f>
        <v>1</v>
      </c>
      <c r="U92" s="84">
        <f>inventory[[#This Row],[N2O_flux]]+U91</f>
        <v>1</v>
      </c>
      <c r="V92" s="1">
        <f t="shared" si="21"/>
        <v>4.8054724296687805E-16</v>
      </c>
      <c r="W92" s="1">
        <f t="shared" si="22"/>
        <v>7.6728660926654973E-17</v>
      </c>
      <c r="X92" s="1">
        <f t="shared" si="23"/>
        <v>3.5754724368563616E-16</v>
      </c>
      <c r="Y92" s="1">
        <f t="shared" si="24"/>
        <v>2.2850247979258939E-15</v>
      </c>
      <c r="Z92" s="1">
        <f t="shared" si="25"/>
        <v>1.1793788968086668E-13</v>
      </c>
      <c r="AA92" s="1">
        <f t="shared" si="26"/>
        <v>2.0642304048406559E-14</v>
      </c>
      <c r="AB92" s="1">
        <f>p_0*inventory[[#This Row],[CO2_flux]]+AB91</f>
        <v>0.21729999999999999</v>
      </c>
      <c r="AC92" s="1">
        <f>p_1*inventory[[#This Row],[CO2_flux]]+AC91*EXP(-1/life1_CO2)</f>
        <v>0.17965849818519294</v>
      </c>
      <c r="AD92" s="1">
        <f>p_2*inventory[[#This Row],[CO2_flux]]+AD91*EXP(-1/life2_CO2)</f>
        <v>2.6111403240168588E-2</v>
      </c>
      <c r="AE92" s="1">
        <f>p_3*inventory[[#This Row],[CO2_flux]]+AE91*EXP(-1/life3_CO2)</f>
        <v>4.5989510093663002E-10</v>
      </c>
    </row>
    <row r="93" spans="1:31">
      <c r="A93">
        <v>88</v>
      </c>
      <c r="B93" s="70">
        <v>0</v>
      </c>
      <c r="C93" s="70">
        <v>0</v>
      </c>
      <c r="D93" s="70">
        <v>0</v>
      </c>
      <c r="E93" s="22">
        <f>SUM(inventory[[#This Row],[CO2_heat]:[N2O_heat]])</f>
        <v>2.5022541625754128E-11</v>
      </c>
      <c r="F93" s="23">
        <f>SUM(inventory[[#This Row],[CO2_temp]:[N2O_temp]])</f>
        <v>1.4090750497217372E-13</v>
      </c>
      <c r="G93" s="16">
        <f>SUM(inventory[[#This Row],[CO2_mass0]:[CO2_mass3]])</f>
        <v>0.42191004712623492</v>
      </c>
      <c r="H93" s="16">
        <f>inventory[[#This Row],[CH4_flux]]+H92*EXP(-1/life_CH4)</f>
        <v>8.2777084962008395E-4</v>
      </c>
      <c r="I93" s="16">
        <f>inventory[[#This Row],[N2O_flux]]+I92*EXP(-1/life_N2O)</f>
        <v>0.4832250811898241</v>
      </c>
      <c r="J93" s="18">
        <f>inventory[[#This Row],[CO2]]*A_CO2</f>
        <v>7.3905982955102559E-16</v>
      </c>
      <c r="K93" s="18">
        <f>inventory[[#This Row],[CH4]]*A_CH4</f>
        <v>1.7481224393045947E-16</v>
      </c>
      <c r="L93" s="18">
        <f>inventory[[#This Row],[N2O]]*A_N2O</f>
        <v>1.7251073176634814E-13</v>
      </c>
      <c r="M93" s="4">
        <f t="shared" si="18"/>
        <v>8.2977778699876057E-14</v>
      </c>
      <c r="N93" s="4">
        <f t="shared" si="19"/>
        <v>2.6165181948406302E-12</v>
      </c>
      <c r="O93" s="4">
        <f t="shared" si="20"/>
        <v>2.2323045652213622E-11</v>
      </c>
      <c r="P93" s="20">
        <f>SUM(inventory[[#This Row],[CO2_temp_s1]:[CO2_temp_s2]])</f>
        <v>5.5633964892689461E-16</v>
      </c>
      <c r="Q93" s="20">
        <f>inventory[[#This Row],[CH4_temp_s1]]+inventory[[#This Row],[CH4_temp_s2]]</f>
        <v>2.6099429548517843E-15</v>
      </c>
      <c r="R93" s="20">
        <f>inventory[[#This Row],[N2O_temp_s1]]+inventory[[#This Row],[N2O_temp_s2]]</f>
        <v>1.3774122236839504E-13</v>
      </c>
      <c r="S93" s="84">
        <f>inventory[[#This Row],[CO2_flux]]+S92</f>
        <v>1</v>
      </c>
      <c r="T93" s="84">
        <f>inventory[[#This Row],[CH4_flux]]+T92</f>
        <v>1</v>
      </c>
      <c r="U93" s="84">
        <f>inventory[[#This Row],[N2O_flux]]+U92</f>
        <v>1</v>
      </c>
      <c r="V93" s="1">
        <f t="shared" si="21"/>
        <v>4.7902376304368723E-16</v>
      </c>
      <c r="W93" s="1">
        <f t="shared" si="22"/>
        <v>7.7315885883207369E-17</v>
      </c>
      <c r="X93" s="1">
        <f t="shared" si="23"/>
        <v>3.3030089742935736E-16</v>
      </c>
      <c r="Y93" s="1">
        <f t="shared" si="24"/>
        <v>2.2796420574224271E-15</v>
      </c>
      <c r="Z93" s="1">
        <f t="shared" si="25"/>
        <v>1.1696801269329444E-13</v>
      </c>
      <c r="AA93" s="1">
        <f t="shared" si="26"/>
        <v>2.0773209675100586E-14</v>
      </c>
      <c r="AB93" s="1">
        <f>p_0*inventory[[#This Row],[CO2_flux]]+AB92</f>
        <v>0.21729999999999999</v>
      </c>
      <c r="AC93" s="1">
        <f>p_1*inventory[[#This Row],[CO2_flux]]+AC92*EXP(-1/life1_CO2)</f>
        <v>0.17920355161122764</v>
      </c>
      <c r="AD93" s="1">
        <f>p_2*inventory[[#This Row],[CO2_flux]]+AD92*EXP(-1/life2_CO2)</f>
        <v>2.5406495150459948E-2</v>
      </c>
      <c r="AE93" s="1">
        <f>p_3*inventory[[#This Row],[CO2_flux]]+AE92*EXP(-1/life3_CO2)</f>
        <v>3.6454733819257059E-10</v>
      </c>
    </row>
    <row r="94" spans="1:31">
      <c r="A94">
        <v>89</v>
      </c>
      <c r="B94" s="70">
        <v>0</v>
      </c>
      <c r="C94" s="70">
        <v>0</v>
      </c>
      <c r="D94" s="70">
        <v>0</v>
      </c>
      <c r="E94" s="22">
        <f>SUM(inventory[[#This Row],[CO2_heat]:[N2O_heat]])</f>
        <v>2.5195247470820914E-11</v>
      </c>
      <c r="F94" s="23">
        <f>SUM(inventory[[#This Row],[CO2_temp]:[N2O_temp]])</f>
        <v>1.4004313297595172E-13</v>
      </c>
      <c r="G94" s="16">
        <f>SUM(inventory[[#This Row],[CO2_mass0]:[CO2_mass3]])</f>
        <v>0.4207703742657663</v>
      </c>
      <c r="H94" s="16">
        <f>inventory[[#This Row],[CH4_flux]]+H93*EXP(-1/life_CH4)</f>
        <v>7.6363597501621103E-4</v>
      </c>
      <c r="I94" s="16">
        <f>inventory[[#This Row],[N2O_flux]]+I93*EXP(-1/life_N2O)</f>
        <v>0.47924794257157916</v>
      </c>
      <c r="J94" s="18">
        <f>inventory[[#This Row],[CO2]]*A_CO2</f>
        <v>7.3706346460134269E-16</v>
      </c>
      <c r="K94" s="18">
        <f>inventory[[#This Row],[CH4]]*A_CH4</f>
        <v>1.6126796250420806E-16</v>
      </c>
      <c r="L94" s="18">
        <f>inventory[[#This Row],[N2O]]*A_N2O</f>
        <v>1.7109089840074493E-13</v>
      </c>
      <c r="M94" s="4">
        <f t="shared" si="18"/>
        <v>8.3715837438985361E-14</v>
      </c>
      <c r="N94" s="4">
        <f t="shared" si="19"/>
        <v>2.6166861439303155E-12</v>
      </c>
      <c r="O94" s="4">
        <f t="shared" si="20"/>
        <v>2.2494845489451612E-11</v>
      </c>
      <c r="P94" s="20">
        <f>SUM(inventory[[#This Row],[CO2_temp_s1]:[CO2_temp_s2]])</f>
        <v>5.5542823732342764E-16</v>
      </c>
      <c r="Q94" s="20">
        <f>inventory[[#This Row],[CH4_temp_s1]]+inventory[[#This Row],[CH4_temp_s2]]</f>
        <v>2.5793720720222216E-15</v>
      </c>
      <c r="R94" s="20">
        <f>inventory[[#This Row],[N2O_temp_s1]]+inventory[[#This Row],[N2O_temp_s2]]</f>
        <v>1.3690833266660606E-13</v>
      </c>
      <c r="S94" s="84">
        <f>inventory[[#This Row],[CO2_flux]]+S93</f>
        <v>1</v>
      </c>
      <c r="T94" s="84">
        <f>inventory[[#This Row],[CH4_flux]]+T93</f>
        <v>1</v>
      </c>
      <c r="U94" s="84">
        <f>inventory[[#This Row],[N2O_flux]]+U93</f>
        <v>1</v>
      </c>
      <c r="V94" s="1">
        <f t="shared" si="21"/>
        <v>4.7752866602526845E-16</v>
      </c>
      <c r="W94" s="1">
        <f t="shared" si="22"/>
        <v>7.789957129815924E-17</v>
      </c>
      <c r="X94" s="1">
        <f t="shared" si="23"/>
        <v>3.0511438529377519E-16</v>
      </c>
      <c r="Y94" s="1">
        <f t="shared" si="24"/>
        <v>2.2742576867284463E-15</v>
      </c>
      <c r="Z94" s="1">
        <f t="shared" si="25"/>
        <v>1.1600602842985739E-13</v>
      </c>
      <c r="AA94" s="1">
        <f t="shared" si="26"/>
        <v>2.0902304236748681E-14</v>
      </c>
      <c r="AB94" s="1">
        <f>p_0*inventory[[#This Row],[CO2_flux]]+AB93</f>
        <v>0.21729999999999999</v>
      </c>
      <c r="AC94" s="1">
        <f>p_1*inventory[[#This Row],[CO2_flux]]+AC93*EXP(-1/life1_CO2)</f>
        <v>0.17874975709178384</v>
      </c>
      <c r="AD94" s="1">
        <f>p_2*inventory[[#This Row],[CO2_flux]]+AD93*EXP(-1/life2_CO2)</f>
        <v>2.4720616885014916E-2</v>
      </c>
      <c r="AE94" s="1">
        <f>p_3*inventory[[#This Row],[CO2_flux]]+AE93*EXP(-1/life3_CO2)</f>
        <v>2.8896755262805096E-10</v>
      </c>
    </row>
    <row r="95" spans="1:31">
      <c r="A95">
        <v>90</v>
      </c>
      <c r="B95" s="70">
        <v>0</v>
      </c>
      <c r="C95" s="70">
        <v>0</v>
      </c>
      <c r="D95" s="70">
        <v>0</v>
      </c>
      <c r="E95" s="22">
        <f>SUM(inventory[[#This Row],[CO2_heat]:[N2O_heat]])</f>
        <v>2.5366524341874996E-11</v>
      </c>
      <c r="F95" s="23">
        <f>SUM(inventory[[#This Row],[CO2_temp]:[N2O_temp]])</f>
        <v>1.3918673412369976E-13</v>
      </c>
      <c r="G95" s="16">
        <f>SUM(inventory[[#This Row],[CO2_mass0]:[CO2_mass3]])</f>
        <v>0.41965036664989852</v>
      </c>
      <c r="H95" s="16">
        <f>inventory[[#This Row],[CH4_flux]]+H94*EXP(-1/life_CH4)</f>
        <v>7.044702076747433E-4</v>
      </c>
      <c r="I95" s="16">
        <f>inventory[[#This Row],[N2O_flux]]+I94*EXP(-1/life_N2O)</f>
        <v>0.47530353741896847</v>
      </c>
      <c r="J95" s="18">
        <f>inventory[[#This Row],[CO2]]*A_CO2</f>
        <v>7.3510154726062713E-16</v>
      </c>
      <c r="K95" s="18">
        <f>inventory[[#This Row],[CH4]]*A_CH4</f>
        <v>1.4877307873586022E-16</v>
      </c>
      <c r="L95" s="18">
        <f>inventory[[#This Row],[N2O]]*A_N2O</f>
        <v>1.6968275084022432E-13</v>
      </c>
      <c r="M95" s="4">
        <f t="shared" si="18"/>
        <v>8.4451917111345014E-14</v>
      </c>
      <c r="N95" s="4">
        <f t="shared" si="19"/>
        <v>2.6168410804890431E-12</v>
      </c>
      <c r="O95" s="4">
        <f t="shared" si="20"/>
        <v>2.2665231344274608E-11</v>
      </c>
      <c r="P95" s="20">
        <f>SUM(inventory[[#This Row],[CO2_temp_s1]:[CO2_temp_s2]])</f>
        <v>5.545409995346441E-16</v>
      </c>
      <c r="Q95" s="20">
        <f>inventory[[#This Row],[CH4_temp_s1]]+inventory[[#This Row],[CH4_temp_s2]]</f>
        <v>2.5507066915126781E-15</v>
      </c>
      <c r="R95" s="20">
        <f>inventory[[#This Row],[N2O_temp_s1]]+inventory[[#This Row],[N2O_temp_s2]]</f>
        <v>1.3608148643265243E-13</v>
      </c>
      <c r="S95" s="84">
        <f>inventory[[#This Row],[CO2_flux]]+S94</f>
        <v>1</v>
      </c>
      <c r="T95" s="84">
        <f>inventory[[#This Row],[CH4_flux]]+T94</f>
        <v>1</v>
      </c>
      <c r="U95" s="84">
        <f>inventory[[#This Row],[N2O_flux]]+U94</f>
        <v>1</v>
      </c>
      <c r="V95" s="1">
        <f t="shared" si="21"/>
        <v>4.7606123721502603E-16</v>
      </c>
      <c r="W95" s="1">
        <f t="shared" si="22"/>
        <v>7.8479762319618068E-17</v>
      </c>
      <c r="X95" s="1">
        <f t="shared" si="23"/>
        <v>2.8183385819378555E-16</v>
      </c>
      <c r="Y95" s="1">
        <f t="shared" si="24"/>
        <v>2.2688728333188925E-15</v>
      </c>
      <c r="Z95" s="1">
        <f t="shared" si="25"/>
        <v>1.1505188200409062E-13</v>
      </c>
      <c r="AA95" s="1">
        <f t="shared" si="26"/>
        <v>2.1029604428561802E-14</v>
      </c>
      <c r="AB95" s="1">
        <f>p_0*inventory[[#This Row],[CO2_flux]]+AB94</f>
        <v>0.21729999999999999</v>
      </c>
      <c r="AC95" s="1">
        <f>p_1*inventory[[#This Row],[CO2_flux]]+AC94*EXP(-1/life1_CO2)</f>
        <v>0.17829711170953083</v>
      </c>
      <c r="AD95" s="1">
        <f>p_2*inventory[[#This Row],[CO2_flux]]+AD94*EXP(-1/life2_CO2)</f>
        <v>2.4053254711310361E-2</v>
      </c>
      <c r="AE95" s="1">
        <f>p_3*inventory[[#This Row],[CO2_flux]]+AE94*EXP(-1/life3_CO2)</f>
        <v>2.2905734790397971E-10</v>
      </c>
    </row>
    <row r="96" spans="1:31">
      <c r="A96">
        <v>91</v>
      </c>
      <c r="B96" s="70">
        <v>0</v>
      </c>
      <c r="C96" s="70">
        <v>0</v>
      </c>
      <c r="D96" s="70">
        <v>0</v>
      </c>
      <c r="E96" s="22">
        <f>SUM(inventory[[#This Row],[CO2_heat]:[N2O_heat]])</f>
        <v>2.5536384918769161E-11</v>
      </c>
      <c r="F96" s="23">
        <f>SUM(inventory[[#This Row],[CO2_temp]:[N2O_temp]])</f>
        <v>1.3833812723220431E-13</v>
      </c>
      <c r="G96" s="16">
        <f>SUM(inventory[[#This Row],[CO2_mass0]:[CO2_mass3]])</f>
        <v>0.41854952150173125</v>
      </c>
      <c r="H96" s="16">
        <f>inventory[[#This Row],[CH4_flux]]+H95*EXP(-1/life_CH4)</f>
        <v>6.4988854603236922E-4</v>
      </c>
      <c r="I96" s="16">
        <f>inventory[[#This Row],[N2O_flux]]+I95*EXP(-1/life_N2O)</f>
        <v>0.47139159632227934</v>
      </c>
      <c r="J96" s="18">
        <f>inventory[[#This Row],[CO2]]*A_CO2</f>
        <v>7.3317319681458248E-16</v>
      </c>
      <c r="K96" s="18">
        <f>inventory[[#This Row],[CH4]]*A_CH4</f>
        <v>1.3724628632279602E-16</v>
      </c>
      <c r="L96" s="18">
        <f>inventory[[#This Row],[N2O]]*A_N2O</f>
        <v>1.682861929058658E-13</v>
      </c>
      <c r="M96" s="4">
        <f t="shared" si="18"/>
        <v>8.5186051722208746E-14</v>
      </c>
      <c r="N96" s="4">
        <f t="shared" si="19"/>
        <v>2.6169840127149651E-12</v>
      </c>
      <c r="O96" s="4">
        <f t="shared" si="20"/>
        <v>2.2834214854331989E-11</v>
      </c>
      <c r="P96" s="20">
        <f>SUM(inventory[[#This Row],[CO2_temp_s1]:[CO2_temp_s2]])</f>
        <v>5.5367728196944642E-16</v>
      </c>
      <c r="Q96" s="20">
        <f>inventory[[#This Row],[CH4_temp_s1]]+inventory[[#This Row],[CH4_temp_s2]]</f>
        <v>2.5238052956238643E-15</v>
      </c>
      <c r="R96" s="20">
        <f>inventory[[#This Row],[N2O_temp_s1]]+inventory[[#This Row],[N2O_temp_s2]]</f>
        <v>1.35260644654611E-13</v>
      </c>
      <c r="S96" s="84">
        <f>inventory[[#This Row],[CO2_flux]]+S95</f>
        <v>1</v>
      </c>
      <c r="T96" s="84">
        <f>inventory[[#This Row],[CH4_flux]]+T95</f>
        <v>1</v>
      </c>
      <c r="U96" s="84">
        <f>inventory[[#This Row],[N2O_flux]]+U95</f>
        <v>1</v>
      </c>
      <c r="V96" s="1">
        <f t="shared" si="21"/>
        <v>4.7462077891805406E-16</v>
      </c>
      <c r="W96" s="1">
        <f t="shared" si="22"/>
        <v>7.9056503051392324E-17</v>
      </c>
      <c r="X96" s="1">
        <f t="shared" si="23"/>
        <v>2.6031674235104817E-16</v>
      </c>
      <c r="Y96" s="1">
        <f t="shared" si="24"/>
        <v>2.2634885532728162E-15</v>
      </c>
      <c r="Z96" s="1">
        <f t="shared" si="25"/>
        <v>1.1410551785063285E-13</v>
      </c>
      <c r="AA96" s="1">
        <f t="shared" si="26"/>
        <v>2.1155126803978133E-14</v>
      </c>
      <c r="AB96" s="1">
        <f>p_0*inventory[[#This Row],[CO2_flux]]+AB95</f>
        <v>0.21729999999999999</v>
      </c>
      <c r="AC96" s="1">
        <f>p_1*inventory[[#This Row],[CO2_flux]]+AC95*EXP(-1/life1_CO2)</f>
        <v>0.17784561255452538</v>
      </c>
      <c r="AD96" s="1">
        <f>p_2*inventory[[#This Row],[CO2_flux]]+AD95*EXP(-1/life2_CO2)</f>
        <v>2.3403908765637787E-2</v>
      </c>
      <c r="AE96" s="1">
        <f>p_3*inventory[[#This Row],[CO2_flux]]+AE95*EXP(-1/life3_CO2)</f>
        <v>1.8156802779978158E-10</v>
      </c>
    </row>
    <row r="97" spans="1:31">
      <c r="A97">
        <v>92</v>
      </c>
      <c r="B97" s="70">
        <v>0</v>
      </c>
      <c r="C97" s="70">
        <v>0</v>
      </c>
      <c r="D97" s="70">
        <v>0</v>
      </c>
      <c r="E97" s="22">
        <f>SUM(inventory[[#This Row],[CO2_heat]:[N2O_heat]])</f>
        <v>2.5704841706590586E-11</v>
      </c>
      <c r="F97" s="23">
        <f>SUM(inventory[[#This Row],[CO2_temp]:[N2O_temp]])</f>
        <v>1.3749714083678238E-13</v>
      </c>
      <c r="G97" s="16">
        <f>SUM(inventory[[#This Row],[CO2_mass0]:[CO2_mass3]])</f>
        <v>0.41746734954681586</v>
      </c>
      <c r="H97" s="16">
        <f>inventory[[#This Row],[CH4_flux]]+H96*EXP(-1/life_CH4)</f>
        <v>5.995358180697826E-4</v>
      </c>
      <c r="I97" s="16">
        <f>inventory[[#This Row],[N2O_flux]]+I96*EXP(-1/life_N2O)</f>
        <v>0.46751185208915041</v>
      </c>
      <c r="J97" s="18">
        <f>inventory[[#This Row],[CO2]]*A_CO2</f>
        <v>7.3127755620115715E-16</v>
      </c>
      <c r="K97" s="18">
        <f>inventory[[#This Row],[CH4]]*A_CH4</f>
        <v>1.2661257849508056E-16</v>
      </c>
      <c r="L97" s="18">
        <f>inventory[[#This Row],[N2O]]*A_N2O</f>
        <v>1.669011292103404E-13</v>
      </c>
      <c r="M97" s="4">
        <f t="shared" si="18"/>
        <v>8.5918274407996042E-14</v>
      </c>
      <c r="N97" s="4">
        <f t="shared" si="19"/>
        <v>2.6171158706920289E-12</v>
      </c>
      <c r="O97" s="4">
        <f t="shared" si="20"/>
        <v>2.3001807561490562E-11</v>
      </c>
      <c r="P97" s="20">
        <f>SUM(inventory[[#This Row],[CO2_temp_s1]:[CO2_temp_s2]])</f>
        <v>5.5283644681130843E-16</v>
      </c>
      <c r="Q97" s="20">
        <f>inventory[[#This Row],[CH4_temp_s1]]+inventory[[#This Row],[CH4_temp_s2]]</f>
        <v>2.4985367564203633E-15</v>
      </c>
      <c r="R97" s="20">
        <f>inventory[[#This Row],[N2O_temp_s1]]+inventory[[#This Row],[N2O_temp_s2]]</f>
        <v>1.3444576763355071E-13</v>
      </c>
      <c r="S97" s="84">
        <f>inventory[[#This Row],[CO2_flux]]+S96</f>
        <v>1</v>
      </c>
      <c r="T97" s="84">
        <f>inventory[[#This Row],[CH4_flux]]+T96</f>
        <v>1</v>
      </c>
      <c r="U97" s="84">
        <f>inventory[[#This Row],[N2O_flux]]+U96</f>
        <v>1</v>
      </c>
      <c r="V97" s="1">
        <f t="shared" si="21"/>
        <v>4.7320661023067996E-16</v>
      </c>
      <c r="W97" s="1">
        <f t="shared" si="22"/>
        <v>7.9629836580628508E-17</v>
      </c>
      <c r="X97" s="1">
        <f t="shared" si="23"/>
        <v>2.4043093805964645E-16</v>
      </c>
      <c r="Y97" s="1">
        <f t="shared" si="24"/>
        <v>2.258105818360717E-15</v>
      </c>
      <c r="Z97" s="1">
        <f t="shared" si="25"/>
        <v>1.1316687985771013E-13</v>
      </c>
      <c r="AA97" s="1">
        <f t="shared" si="26"/>
        <v>2.127888777584057E-14</v>
      </c>
      <c r="AB97" s="1">
        <f>p_0*inventory[[#This Row],[CO2_flux]]+AB96</f>
        <v>0.21729999999999999</v>
      </c>
      <c r="AC97" s="1">
        <f>p_1*inventory[[#This Row],[CO2_flux]]+AC96*EXP(-1/life1_CO2)</f>
        <v>0.1773952567241931</v>
      </c>
      <c r="AD97" s="1">
        <f>p_2*inventory[[#This Row],[CO2_flux]]+AD96*EXP(-1/life2_CO2)</f>
        <v>2.2772092678698352E-2</v>
      </c>
      <c r="AE97" s="1">
        <f>p_3*inventory[[#This Row],[CO2_flux]]+AE96*EXP(-1/life3_CO2)</f>
        <v>1.4392443211610884E-10</v>
      </c>
    </row>
    <row r="98" spans="1:31">
      <c r="A98">
        <v>93</v>
      </c>
      <c r="B98" s="70">
        <v>0</v>
      </c>
      <c r="C98" s="70">
        <v>0</v>
      </c>
      <c r="D98" s="70">
        <v>0</v>
      </c>
      <c r="E98" s="22">
        <f>SUM(inventory[[#This Row],[CO2_heat]:[N2O_heat]])</f>
        <v>2.5871907042524692E-11</v>
      </c>
      <c r="F98" s="23">
        <f>SUM(inventory[[#This Row],[CO2_temp]:[N2O_temp]])</f>
        <v>1.3666361256865547E-13</v>
      </c>
      <c r="G98" s="16">
        <f>SUM(inventory[[#This Row],[CO2_mass0]:[CO2_mass3]])</f>
        <v>0.41640337464870036</v>
      </c>
      <c r="H98" s="16">
        <f>inventory[[#This Row],[CH4_flux]]+H97*EXP(-1/life_CH4)</f>
        <v>5.5308437014783233E-4</v>
      </c>
      <c r="I98" s="16">
        <f>inventory[[#This Row],[N2O_flux]]+I97*EXP(-1/life_N2O)</f>
        <v>0.46366403972632197</v>
      </c>
      <c r="J98" s="18">
        <f>inventory[[#This Row],[CO2]]*A_CO2</f>
        <v>7.2941379137212825E-16</v>
      </c>
      <c r="K98" s="18">
        <f>inventory[[#This Row],[CH4]]*A_CH4</f>
        <v>1.1680275993384237E-16</v>
      </c>
      <c r="L98" s="18">
        <f>inventory[[#This Row],[N2O]]*A_N2O</f>
        <v>1.6552746515139561E-13</v>
      </c>
      <c r="M98" s="4">
        <f t="shared" si="18"/>
        <v>8.6648617459623753E-14</v>
      </c>
      <c r="N98" s="4">
        <f t="shared" si="19"/>
        <v>2.6172375124421883E-12</v>
      </c>
      <c r="O98" s="4">
        <f t="shared" si="20"/>
        <v>2.316802091262288E-11</v>
      </c>
      <c r="P98" s="20">
        <f>SUM(inventory[[#This Row],[CO2_temp_s1]:[CO2_temp_s2]])</f>
        <v>5.5201787181250549E-16</v>
      </c>
      <c r="Q98" s="20">
        <f>inventory[[#This Row],[CH4_temp_s1]]+inventory[[#This Row],[CH4_temp_s2]]</f>
        <v>2.4747795949914535E-15</v>
      </c>
      <c r="R98" s="20">
        <f>inventory[[#This Row],[N2O_temp_s1]]+inventory[[#This Row],[N2O_temp_s2]]</f>
        <v>1.3363681510185151E-13</v>
      </c>
      <c r="S98" s="84">
        <f>inventory[[#This Row],[CO2_flux]]+S97</f>
        <v>1</v>
      </c>
      <c r="T98" s="84">
        <f>inventory[[#This Row],[CH4_flux]]+T97</f>
        <v>1</v>
      </c>
      <c r="U98" s="84">
        <f>inventory[[#This Row],[N2O_flux]]+U97</f>
        <v>1</v>
      </c>
      <c r="V98" s="1">
        <f t="shared" si="21"/>
        <v>4.7181806680780206E-16</v>
      </c>
      <c r="W98" s="1">
        <f t="shared" si="22"/>
        <v>8.0199805004703398E-17</v>
      </c>
      <c r="X98" s="1">
        <f t="shared" si="23"/>
        <v>2.2205407240870778E-16</v>
      </c>
      <c r="Y98" s="1">
        <f t="shared" si="24"/>
        <v>2.2527255225827458E-15</v>
      </c>
      <c r="Z98" s="1">
        <f t="shared" si="25"/>
        <v>1.1223591148428701E-13</v>
      </c>
      <c r="AA98" s="1">
        <f t="shared" si="26"/>
        <v>2.1400903617564506E-14</v>
      </c>
      <c r="AB98" s="1">
        <f>p_0*inventory[[#This Row],[CO2_flux]]+AB97</f>
        <v>0.21729999999999999</v>
      </c>
      <c r="AC98" s="1">
        <f>p_1*inventory[[#This Row],[CO2_flux]]+AC97*EXP(-1/life1_CO2)</f>
        <v>0.17694604132330971</v>
      </c>
      <c r="AD98" s="1">
        <f>p_2*inventory[[#This Row],[CO2_flux]]+AD97*EXP(-1/life2_CO2)</f>
        <v>2.215733321130537E-2</v>
      </c>
      <c r="AE98" s="1">
        <f>p_3*inventory[[#This Row],[CO2_flux]]+AE97*EXP(-1/life3_CO2)</f>
        <v>1.1408529580321487E-10</v>
      </c>
    </row>
    <row r="99" spans="1:31">
      <c r="A99">
        <v>94</v>
      </c>
      <c r="B99" s="70">
        <v>0</v>
      </c>
      <c r="C99" s="70">
        <v>0</v>
      </c>
      <c r="D99" s="70">
        <v>0</v>
      </c>
      <c r="E99" s="22">
        <f>SUM(inventory[[#This Row],[CO2_heat]:[N2O_heat]])</f>
        <v>2.6037593102242992E-11</v>
      </c>
      <c r="F99" s="23">
        <f>SUM(inventory[[#This Row],[CO2_temp]:[N2O_temp]])</f>
        <v>1.3583738856886834E-13</v>
      </c>
      <c r="G99" s="16">
        <f>SUM(inventory[[#This Row],[CO2_mass0]:[CO2_mass3]])</f>
        <v>0.41535713345433656</v>
      </c>
      <c r="H99" s="16">
        <f>inventory[[#This Row],[CH4_flux]]+H98*EXP(-1/life_CH4)</f>
        <v>5.1023193491038271E-4</v>
      </c>
      <c r="I99" s="16">
        <f>inventory[[#This Row],[N2O_flux]]+I98*EXP(-1/life_N2O)</f>
        <v>0.4598478964215364</v>
      </c>
      <c r="J99" s="18">
        <f>inventory[[#This Row],[CO2]]*A_CO2</f>
        <v>7.2758109067196117E-16</v>
      </c>
      <c r="K99" s="18">
        <f>inventory[[#This Row],[CH4]]*A_CH4</f>
        <v>1.0775299650573734E-16</v>
      </c>
      <c r="L99" s="18">
        <f>inventory[[#This Row],[N2O]]*A_N2O</f>
        <v>1.6416510690539389E-13</v>
      </c>
      <c r="M99" s="4">
        <f t="shared" si="18"/>
        <v>8.7377112345207872E-14</v>
      </c>
      <c r="N99" s="4">
        <f t="shared" si="19"/>
        <v>2.6173497295086968E-12</v>
      </c>
      <c r="O99" s="4">
        <f t="shared" si="20"/>
        <v>2.3332866260389088E-11</v>
      </c>
      <c r="P99" s="20">
        <f>SUM(inventory[[#This Row],[CO2_temp_s1]:[CO2_temp_s2]])</f>
        <v>5.5122095006914567E-16</v>
      </c>
      <c r="Q99" s="20">
        <f>inventory[[#This Row],[CH4_temp_s1]]+inventory[[#This Row],[CH4_temp_s2]]</f>
        <v>2.4524212908933312E-15</v>
      </c>
      <c r="R99" s="20">
        <f>inventory[[#This Row],[N2O_temp_s1]]+inventory[[#This Row],[N2O_temp_s2]]</f>
        <v>1.3283374632790587E-13</v>
      </c>
      <c r="S99" s="84">
        <f>inventory[[#This Row],[CO2_flux]]+S98</f>
        <v>1</v>
      </c>
      <c r="T99" s="84">
        <f>inventory[[#This Row],[CH4_flux]]+T98</f>
        <v>1</v>
      </c>
      <c r="U99" s="84">
        <f>inventory[[#This Row],[N2O_flux]]+U98</f>
        <v>1</v>
      </c>
      <c r="V99" s="1">
        <f t="shared" si="21"/>
        <v>4.704545006117538E-16</v>
      </c>
      <c r="W99" s="1">
        <f t="shared" si="22"/>
        <v>8.0766449457391865E-17</v>
      </c>
      <c r="X99" s="1">
        <f t="shared" si="23"/>
        <v>2.0507280269300896E-16</v>
      </c>
      <c r="Y99" s="1">
        <f t="shared" si="24"/>
        <v>2.2473484882003223E-15</v>
      </c>
      <c r="Z99" s="1">
        <f t="shared" si="25"/>
        <v>1.1131255586360993E-13</v>
      </c>
      <c r="AA99" s="1">
        <f t="shared" si="26"/>
        <v>2.1521190464295953E-14</v>
      </c>
      <c r="AB99" s="1">
        <f>p_0*inventory[[#This Row],[CO2_flux]]+AB98</f>
        <v>0.21729999999999999</v>
      </c>
      <c r="AC99" s="1">
        <f>p_1*inventory[[#This Row],[CO2_flux]]+AC98*EXP(-1/life1_CO2)</f>
        <v>0.1764979634639825</v>
      </c>
      <c r="AD99" s="1">
        <f>p_2*inventory[[#This Row],[CO2_flux]]+AD98*EXP(-1/life2_CO2)</f>
        <v>2.1559169899921488E-2</v>
      </c>
      <c r="AE99" s="1">
        <f>p_3*inventory[[#This Row],[CO2_flux]]+AE98*EXP(-1/life3_CO2)</f>
        <v>9.043255913635995E-11</v>
      </c>
    </row>
    <row r="100" spans="1:31">
      <c r="A100">
        <v>95</v>
      </c>
      <c r="B100" s="70">
        <v>0</v>
      </c>
      <c r="C100" s="70">
        <v>0</v>
      </c>
      <c r="D100" s="70">
        <v>0</v>
      </c>
      <c r="E100" s="22">
        <f>SUM(inventory[[#This Row],[CO2_heat]:[N2O_heat]])</f>
        <v>2.6201911905851294E-11</v>
      </c>
      <c r="F100" s="23">
        <f>SUM(inventory[[#This Row],[CO2_temp]:[N2O_temp]])</f>
        <v>1.3501832293720821E-13</v>
      </c>
      <c r="G100" s="16">
        <f>SUM(inventory[[#This Row],[CO2_mass0]:[CO2_mass3]])</f>
        <v>0.41432817504908026</v>
      </c>
      <c r="H100" s="16">
        <f>inventory[[#This Row],[CH4_flux]]+H99*EXP(-1/life_CH4)</f>
        <v>4.706996643799723E-4</v>
      </c>
      <c r="I100" s="16">
        <f>inventory[[#This Row],[N2O_flux]]+I99*EXP(-1/life_N2O)</f>
        <v>0.45606316152558762</v>
      </c>
      <c r="J100" s="18">
        <f>inventory[[#This Row],[CO2]]*A_CO2</f>
        <v>7.2577866423347379E-16</v>
      </c>
      <c r="K100" s="18">
        <f>inventory[[#This Row],[CH4]]*A_CH4</f>
        <v>9.9404399883545612E-17</v>
      </c>
      <c r="L100" s="18">
        <f>inventory[[#This Row],[N2O]]*A_N2O</f>
        <v>1.6281396142090427E-13</v>
      </c>
      <c r="M100" s="4">
        <f t="shared" si="18"/>
        <v>8.8103789732152715E-14</v>
      </c>
      <c r="N100" s="4">
        <f t="shared" si="19"/>
        <v>2.6174532521068118E-12</v>
      </c>
      <c r="O100" s="4">
        <f t="shared" si="20"/>
        <v>2.349635486401233E-11</v>
      </c>
      <c r="P100" s="20">
        <f>SUM(inventory[[#This Row],[CO2_temp_s1]:[CO2_temp_s2]])</f>
        <v>5.504450897803046E-16</v>
      </c>
      <c r="Q100" s="20">
        <f>inventory[[#This Row],[CH4_temp_s1]]+inventory[[#This Row],[CH4_temp_s2]]</f>
        <v>2.4313576386939707E-15</v>
      </c>
      <c r="R100" s="20">
        <f>inventory[[#This Row],[N2O_temp_s1]]+inventory[[#This Row],[N2O_temp_s2]]</f>
        <v>1.3203652020873394E-13</v>
      </c>
      <c r="S100" s="84">
        <f>inventory[[#This Row],[CO2_flux]]+S99</f>
        <v>1</v>
      </c>
      <c r="T100" s="84">
        <f>inventory[[#This Row],[CH4_flux]]+T99</f>
        <v>1</v>
      </c>
      <c r="U100" s="84">
        <f>inventory[[#This Row],[N2O_flux]]+U99</f>
        <v>1</v>
      </c>
      <c r="V100" s="1">
        <f t="shared" si="21"/>
        <v>4.6911527964597479E-16</v>
      </c>
      <c r="W100" s="1">
        <f t="shared" si="22"/>
        <v>8.1329810134329778E-17</v>
      </c>
      <c r="X100" s="1">
        <f t="shared" si="23"/>
        <v>1.8938216739355901E-16</v>
      </c>
      <c r="Y100" s="1">
        <f t="shared" si="24"/>
        <v>2.2419754713004118E-15</v>
      </c>
      <c r="Z100" s="1">
        <f t="shared" si="25"/>
        <v>1.1039675589467381E-13</v>
      </c>
      <c r="AA100" s="1">
        <f t="shared" si="26"/>
        <v>2.1639764314060134E-14</v>
      </c>
      <c r="AB100" s="1">
        <f>p_0*inventory[[#This Row],[CO2_flux]]+AB99</f>
        <v>0.21729999999999999</v>
      </c>
      <c r="AC100" s="1">
        <f>p_1*inventory[[#This Row],[CO2_flux]]+AC99*EXP(-1/life1_CO2)</f>
        <v>0.17605102026563169</v>
      </c>
      <c r="AD100" s="1">
        <f>p_2*inventory[[#This Row],[CO2_flux]]+AD99*EXP(-1/life2_CO2)</f>
        <v>2.0977154711764961E-2</v>
      </c>
      <c r="AE100" s="1">
        <f>p_3*inventory[[#This Row],[CO2_flux]]+AE99*EXP(-1/life3_CO2)</f>
        <v>7.1683626661734839E-11</v>
      </c>
    </row>
    <row r="101" spans="1:31">
      <c r="A101">
        <v>96</v>
      </c>
      <c r="B101" s="70">
        <v>0</v>
      </c>
      <c r="C101" s="70">
        <v>0</v>
      </c>
      <c r="D101" s="70">
        <v>0</v>
      </c>
      <c r="E101" s="22">
        <f>SUM(inventory[[#This Row],[CO2_heat]:[N2O_heat]])</f>
        <v>2.6364875323431842E-11</v>
      </c>
      <c r="F101" s="23">
        <f>SUM(inventory[[#This Row],[CO2_temp]:[N2O_temp]])</f>
        <v>1.3420627721455522E-13</v>
      </c>
      <c r="G101" s="16">
        <f>SUM(inventory[[#This Row],[CO2_mass0]:[CO2_mass3]])</f>
        <v>0.41331606062102055</v>
      </c>
      <c r="H101" s="16">
        <f>inventory[[#This Row],[CH4_flux]]+H100*EXP(-1/life_CH4)</f>
        <v>4.342303154472938E-4</v>
      </c>
      <c r="I101" s="16">
        <f>inventory[[#This Row],[N2O_flux]]+I100*EXP(-1/life_N2O)</f>
        <v>0.45230957653451848</v>
      </c>
      <c r="J101" s="18">
        <f>inventory[[#This Row],[CO2]]*A_CO2</f>
        <v>7.2400574338984159E-16</v>
      </c>
      <c r="K101" s="18">
        <f>inventory[[#This Row],[CH4]]*A_CH4</f>
        <v>9.1702644349957471E-17</v>
      </c>
      <c r="L101" s="18">
        <f>inventory[[#This Row],[N2O]]*A_N2O</f>
        <v>1.6147393641234693E-13</v>
      </c>
      <c r="M101" s="4">
        <f t="shared" si="18"/>
        <v>8.8828679508643934E-14</v>
      </c>
      <c r="N101" s="4">
        <f t="shared" si="19"/>
        <v>2.6175487538754284E-12</v>
      </c>
      <c r="O101" s="4">
        <f t="shared" si="20"/>
        <v>2.3658497890047771E-11</v>
      </c>
      <c r="P101" s="20">
        <f>SUM(inventory[[#This Row],[CO2_temp_s1]:[CO2_temp_s2]])</f>
        <v>5.4968971399415799E-16</v>
      </c>
      <c r="Q101" s="20">
        <f>inventory[[#This Row],[CH4_temp_s1]]+inventory[[#This Row],[CH4_temp_s2]]</f>
        <v>2.411492148689579E-15</v>
      </c>
      <c r="R101" s="20">
        <f>inventory[[#This Row],[N2O_temp_s1]]+inventory[[#This Row],[N2O_temp_s2]]</f>
        <v>1.3124509535187147E-13</v>
      </c>
      <c r="S101" s="84">
        <f>inventory[[#This Row],[CO2_flux]]+S100</f>
        <v>1</v>
      </c>
      <c r="T101" s="84">
        <f>inventory[[#This Row],[CH4_flux]]+T100</f>
        <v>1</v>
      </c>
      <c r="U101" s="84">
        <f>inventory[[#This Row],[N2O_flux]]+U100</f>
        <v>1</v>
      </c>
      <c r="V101" s="1">
        <f t="shared" si="21"/>
        <v>4.6779978767636698E-16</v>
      </c>
      <c r="W101" s="1">
        <f t="shared" si="22"/>
        <v>8.1889926317791007E-17</v>
      </c>
      <c r="X101" s="1">
        <f t="shared" si="23"/>
        <v>1.7488498176090688E-16</v>
      </c>
      <c r="Y101" s="1">
        <f t="shared" si="24"/>
        <v>2.2366071669286722E-15</v>
      </c>
      <c r="Z101" s="1">
        <f t="shared" si="25"/>
        <v>1.0948845432297088E-13</v>
      </c>
      <c r="AA101" s="1">
        <f t="shared" si="26"/>
        <v>2.1756641028900584E-14</v>
      </c>
      <c r="AB101" s="1">
        <f>p_0*inventory[[#This Row],[CO2_flux]]+AB100</f>
        <v>0.21729999999999999</v>
      </c>
      <c r="AC101" s="1">
        <f>p_1*inventory[[#This Row],[CO2_flux]]+AC100*EXP(-1/life1_CO2)</f>
        <v>0.17560520885497197</v>
      </c>
      <c r="AD101" s="1">
        <f>p_2*inventory[[#This Row],[CO2_flux]]+AD100*EXP(-1/life2_CO2)</f>
        <v>2.0410851709226772E-2</v>
      </c>
      <c r="AE101" s="1">
        <f>p_3*inventory[[#This Row],[CO2_flux]]+AE100*EXP(-1/life3_CO2)</f>
        <v>5.6821817058508345E-11</v>
      </c>
    </row>
    <row r="102" spans="1:31">
      <c r="A102">
        <v>97</v>
      </c>
      <c r="B102" s="70">
        <v>0</v>
      </c>
      <c r="C102" s="70">
        <v>0</v>
      </c>
      <c r="D102" s="70">
        <v>0</v>
      </c>
      <c r="E102" s="22">
        <f>SUM(inventory[[#This Row],[CO2_heat]:[N2O_heat]])</f>
        <v>2.6526495080210412E-11</v>
      </c>
      <c r="F102" s="23">
        <f>SUM(inventory[[#This Row],[CO2_temp]:[N2O_temp]])</f>
        <v>1.3340111989708924E-13</v>
      </c>
      <c r="G102" s="16">
        <f>SUM(inventory[[#This Row],[CO2_mass0]:[CO2_mass3]])</f>
        <v>0.41232036313438247</v>
      </c>
      <c r="H102" s="16">
        <f>inventory[[#This Row],[CH4_flux]]+H101*EXP(-1/life_CH4)</f>
        <v>4.0058657594717225E-4</v>
      </c>
      <c r="I102" s="16">
        <f>inventory[[#This Row],[N2O_flux]]+I101*EXP(-1/life_N2O)</f>
        <v>0.4485868850719642</v>
      </c>
      <c r="J102" s="18">
        <f>inventory[[#This Row],[CO2]]*A_CO2</f>
        <v>7.2226158010249762E-16</v>
      </c>
      <c r="K102" s="18">
        <f>inventory[[#This Row],[CH4]]*A_CH4</f>
        <v>8.4597613291026854E-17</v>
      </c>
      <c r="L102" s="18">
        <f>inventory[[#This Row],[N2O]]*A_N2O</f>
        <v>1.6014494035368974E-13</v>
      </c>
      <c r="M102" s="4">
        <f t="shared" si="18"/>
        <v>8.9551810804561506E-14</v>
      </c>
      <c r="N102" s="4">
        <f t="shared" si="19"/>
        <v>2.6176368562605592E-12</v>
      </c>
      <c r="O102" s="4">
        <f t="shared" si="20"/>
        <v>2.3819306413145291E-11</v>
      </c>
      <c r="P102" s="20">
        <f>SUM(inventory[[#This Row],[CO2_temp_s1]:[CO2_temp_s2]])</f>
        <v>5.4895426034365601E-16</v>
      </c>
      <c r="Q102" s="20">
        <f>inventory[[#This Row],[CH4_temp_s1]]+inventory[[#This Row],[CH4_temp_s2]]</f>
        <v>2.3927354890080637E-15</v>
      </c>
      <c r="R102" s="20">
        <f>inventory[[#This Row],[N2O_temp_s1]]+inventory[[#This Row],[N2O_temp_s2]]</f>
        <v>1.3045943014773751E-13</v>
      </c>
      <c r="S102" s="84">
        <f>inventory[[#This Row],[CO2_flux]]+S101</f>
        <v>1</v>
      </c>
      <c r="T102" s="84">
        <f>inventory[[#This Row],[CH4_flux]]+T101</f>
        <v>1</v>
      </c>
      <c r="U102" s="84">
        <f>inventory[[#This Row],[N2O_flux]]+U101</f>
        <v>1</v>
      </c>
      <c r="V102" s="1">
        <f t="shared" si="21"/>
        <v>4.6650742394285877E-16</v>
      </c>
      <c r="W102" s="1">
        <f t="shared" si="22"/>
        <v>8.2446836400797212E-17</v>
      </c>
      <c r="X102" s="1">
        <f t="shared" si="23"/>
        <v>1.6149127518318904E-16</v>
      </c>
      <c r="Y102" s="1">
        <f t="shared" si="24"/>
        <v>2.2312442138248749E-15</v>
      </c>
      <c r="Z102" s="1">
        <f t="shared" si="25"/>
        <v>1.0858759381172868E-13</v>
      </c>
      <c r="AA102" s="1">
        <f t="shared" si="26"/>
        <v>2.1871836336008843E-14</v>
      </c>
      <c r="AB102" s="1">
        <f>p_0*inventory[[#This Row],[CO2_flux]]+AB101</f>
        <v>0.21729999999999999</v>
      </c>
      <c r="AC102" s="1">
        <f>p_1*inventory[[#This Row],[CO2_flux]]+AC101*EXP(-1/life1_CO2)</f>
        <v>0.17516052636599402</v>
      </c>
      <c r="AD102" s="1">
        <f>p_2*inventory[[#This Row],[CO2_flux]]+AD101*EXP(-1/life2_CO2)</f>
        <v>1.9859836723347197E-2</v>
      </c>
      <c r="AE102" s="1">
        <f>p_3*inventory[[#This Row],[CO2_flux]]+AE101*EXP(-1/life3_CO2)</f>
        <v>4.5041232484880674E-11</v>
      </c>
    </row>
    <row r="103" spans="1:31">
      <c r="A103">
        <v>98</v>
      </c>
      <c r="B103" s="70">
        <v>0</v>
      </c>
      <c r="C103" s="70">
        <v>0</v>
      </c>
      <c r="D103" s="70">
        <v>0</v>
      </c>
      <c r="E103" s="22">
        <f>SUM(inventory[[#This Row],[CO2_heat]:[N2O_heat]])</f>
        <v>2.6686782761376925E-11</v>
      </c>
      <c r="F103" s="23">
        <f>SUM(inventory[[#This Row],[CO2_temp]:[N2O_temp]])</f>
        <v>1.3260272598078586E-13</v>
      </c>
      <c r="G103" s="16">
        <f>SUM(inventory[[#This Row],[CO2_mass0]:[CO2_mass3]])</f>
        <v>0.41134066701175637</v>
      </c>
      <c r="H103" s="16">
        <f>inventory[[#This Row],[CH4_flux]]+H102*EXP(-1/life_CH4)</f>
        <v>3.6954952042853663E-4</v>
      </c>
      <c r="I103" s="16">
        <f>inventory[[#This Row],[N2O_flux]]+I102*EXP(-1/life_N2O)</f>
        <v>0.44489483287164167</v>
      </c>
      <c r="J103" s="18">
        <f>inventory[[#This Row],[CO2]]*A_CO2</f>
        <v>7.2054544640449345E-16</v>
      </c>
      <c r="K103" s="18">
        <f>inventory[[#This Row],[CH4]]*A_CH4</f>
        <v>7.8043073078965611E-17</v>
      </c>
      <c r="L103" s="18">
        <f>inventory[[#This Row],[N2O]]*A_N2O</f>
        <v>1.5882688247219705E-13</v>
      </c>
      <c r="M103" s="4">
        <f t="shared" si="18"/>
        <v>9.02732120118284E-14</v>
      </c>
      <c r="N103" s="4">
        <f t="shared" si="19"/>
        <v>2.6177181325591888E-12</v>
      </c>
      <c r="O103" s="4">
        <f t="shared" si="20"/>
        <v>2.3978791416805907E-11</v>
      </c>
      <c r="P103" s="20">
        <f>SUM(inventory[[#This Row],[CO2_temp_s1]:[CO2_temp_s2]])</f>
        <v>5.4823818077396459E-16</v>
      </c>
      <c r="Q103" s="20">
        <f>inventory[[#This Row],[CH4_temp_s1]]+inventory[[#This Row],[CH4_temp_s2]]</f>
        <v>2.3750049664591036E-15</v>
      </c>
      <c r="R103" s="20">
        <f>inventory[[#This Row],[N2O_temp_s1]]+inventory[[#This Row],[N2O_temp_s2]]</f>
        <v>1.2967948283355278E-13</v>
      </c>
      <c r="S103" s="84">
        <f>inventory[[#This Row],[CO2_flux]]+S102</f>
        <v>1</v>
      </c>
      <c r="T103" s="84">
        <f>inventory[[#This Row],[CH4_flux]]+T102</f>
        <v>1</v>
      </c>
      <c r="U103" s="84">
        <f>inventory[[#This Row],[N2O_flux]]+U102</f>
        <v>1</v>
      </c>
      <c r="V103" s="1">
        <f t="shared" si="21"/>
        <v>4.6523760286338639E-16</v>
      </c>
      <c r="W103" s="1">
        <f t="shared" si="22"/>
        <v>8.3000577910578189E-17</v>
      </c>
      <c r="X103" s="1">
        <f t="shared" si="23"/>
        <v>1.491177676676855E-16</v>
      </c>
      <c r="Y103" s="1">
        <f t="shared" si="24"/>
        <v>2.2258871987914182E-15</v>
      </c>
      <c r="Z103" s="1">
        <f t="shared" si="25"/>
        <v>1.0769411700470794E-13</v>
      </c>
      <c r="AA103" s="1">
        <f t="shared" si="26"/>
        <v>2.1985365828844839E-14</v>
      </c>
      <c r="AB103" s="1">
        <f>p_0*inventory[[#This Row],[CO2_flux]]+AB102</f>
        <v>0.21729999999999999</v>
      </c>
      <c r="AC103" s="1">
        <f>p_1*inventory[[#This Row],[CO2_flux]]+AC102*EXP(-1/life1_CO2)</f>
        <v>0.17471696993994607</v>
      </c>
      <c r="AD103" s="1">
        <f>p_2*inventory[[#This Row],[CO2_flux]]+AD102*EXP(-1/life2_CO2)</f>
        <v>1.9323697036107246E-2</v>
      </c>
      <c r="AE103" s="1">
        <f>p_3*inventory[[#This Row],[CO2_flux]]+AE102*EXP(-1/life3_CO2)</f>
        <v>3.5703057888278076E-11</v>
      </c>
    </row>
    <row r="104" spans="1:31">
      <c r="A104">
        <v>99</v>
      </c>
      <c r="B104" s="70">
        <v>0</v>
      </c>
      <c r="C104" s="70">
        <v>0</v>
      </c>
      <c r="D104" s="70">
        <v>0</v>
      </c>
      <c r="E104" s="22">
        <f>SUM(inventory[[#This Row],[CO2_heat]:[N2O_heat]])</f>
        <v>2.6845749816585988E-11</v>
      </c>
      <c r="F104" s="23">
        <f>SUM(inventory[[#This Row],[CO2_temp]:[N2O_temp]])</f>
        <v>1.3181097653465483E-13</v>
      </c>
      <c r="G104" s="16">
        <f>SUM(inventory[[#This Row],[CO2_mass0]:[CO2_mass3]])</f>
        <v>0.41037656782491344</v>
      </c>
      <c r="H104" s="16">
        <f>inventory[[#This Row],[CH4_flux]]+H103*EXP(-1/life_CH4)</f>
        <v>3.4091718556982127E-4</v>
      </c>
      <c r="I104" s="16">
        <f>inventory[[#This Row],[N2O_flux]]+I103*EXP(-1/life_N2O)</f>
        <v>0.4412331677599825</v>
      </c>
      <c r="J104" s="18">
        <f>inventory[[#This Row],[CO2]]*A_CO2</f>
        <v>7.1885663385890069E-16</v>
      </c>
      <c r="K104" s="18">
        <f>inventory[[#This Row],[CH4]]*A_CH4</f>
        <v>7.1996372222179471E-17</v>
      </c>
      <c r="L104" s="18">
        <f>inventory[[#This Row],[N2O]]*A_N2O</f>
        <v>1.5751967274222964E-13</v>
      </c>
      <c r="M104" s="4">
        <f t="shared" si="18"/>
        <v>9.0992910804210175E-14</v>
      </c>
      <c r="N104" s="4">
        <f t="shared" si="19"/>
        <v>2.6177931116498131E-12</v>
      </c>
      <c r="O104" s="4">
        <f t="shared" si="20"/>
        <v>2.4136963794131963E-11</v>
      </c>
      <c r="P104" s="20">
        <f>SUM(inventory[[#This Row],[CO2_temp_s1]:[CO2_temp_s2]])</f>
        <v>5.4754094126362417E-16</v>
      </c>
      <c r="Q104" s="20">
        <f>inventory[[#This Row],[CH4_temp_s1]]+inventory[[#This Row],[CH4_temp_s2]]</f>
        <v>2.3582240436314233E-15</v>
      </c>
      <c r="R104" s="20">
        <f>inventory[[#This Row],[N2O_temp_s1]]+inventory[[#This Row],[N2O_temp_s2]]</f>
        <v>1.2890521154975978E-13</v>
      </c>
      <c r="S104" s="84">
        <f>inventory[[#This Row],[CO2_flux]]+S103</f>
        <v>1</v>
      </c>
      <c r="T104" s="84">
        <f>inventory[[#This Row],[CH4_flux]]+T103</f>
        <v>1</v>
      </c>
      <c r="U104" s="84">
        <f>inventory[[#This Row],[N2O_flux]]+U103</f>
        <v>1</v>
      </c>
      <c r="V104" s="1">
        <f t="shared" si="21"/>
        <v>4.6398975373222353E-16</v>
      </c>
      <c r="W104" s="1">
        <f t="shared" si="22"/>
        <v>8.3551187531400601E-17</v>
      </c>
      <c r="X104" s="1">
        <f t="shared" si="23"/>
        <v>1.3768738290806806E-16</v>
      </c>
      <c r="Y104" s="1">
        <f t="shared" si="24"/>
        <v>2.2205366607233553E-15</v>
      </c>
      <c r="Z104" s="1">
        <f t="shared" si="25"/>
        <v>1.0680796658151176E-13</v>
      </c>
      <c r="AA104" s="1">
        <f t="shared" si="26"/>
        <v>2.2097244968248016E-14</v>
      </c>
      <c r="AB104" s="1">
        <f>p_0*inventory[[#This Row],[CO2_flux]]+AB103</f>
        <v>0.21729999999999999</v>
      </c>
      <c r="AC104" s="1">
        <f>p_1*inventory[[#This Row],[CO2_flux]]+AC103*EXP(-1/life1_CO2)</f>
        <v>0.17427453672531548</v>
      </c>
      <c r="AD104" s="1">
        <f>p_2*inventory[[#This Row],[CO2_flux]]+AD103*EXP(-1/life2_CO2)</f>
        <v>1.8802031071297041E-2</v>
      </c>
      <c r="AE104" s="1">
        <f>p_3*inventory[[#This Row],[CO2_flux]]+AE103*EXP(-1/life3_CO2)</f>
        <v>2.8300920562101098E-11</v>
      </c>
    </row>
    <row r="105" spans="1:31">
      <c r="A105">
        <v>100</v>
      </c>
      <c r="B105" s="70">
        <v>0</v>
      </c>
      <c r="C105" s="70">
        <v>0</v>
      </c>
      <c r="D105" s="70">
        <v>0</v>
      </c>
      <c r="E105" s="22">
        <f>SUM(inventory[[#This Row],[CO2_heat]:[N2O_heat]])</f>
        <v>2.7003407564161669E-11</v>
      </c>
      <c r="F105" s="23">
        <f>SUM(inventory[[#This Row],[CO2_temp]:[N2O_temp]])</f>
        <v>1.3102575830120536E-13</v>
      </c>
      <c r="G105" s="16">
        <f>SUM(inventory[[#This Row],[CO2_mass0]:[CO2_mass3]])</f>
        <v>0.40942767199397345</v>
      </c>
      <c r="H105" s="16">
        <f>inventory[[#This Row],[CH4_flux]]+H104*EXP(-1/life_CH4)</f>
        <v>3.1450325596978665E-4</v>
      </c>
      <c r="I105" s="16">
        <f>inventory[[#This Row],[N2O_flux]]+I104*EXP(-1/life_N2O)</f>
        <v>0.43760163963890919</v>
      </c>
      <c r="J105" s="18">
        <f>inventory[[#This Row],[CO2]]*A_CO2</f>
        <v>7.1719445303184313E-16</v>
      </c>
      <c r="K105" s="18">
        <f>inventory[[#This Row],[CH4]]*A_CH4</f>
        <v>6.6418163824864577E-17</v>
      </c>
      <c r="L105" s="18">
        <f>inventory[[#This Row],[N2O]]*A_N2O</f>
        <v>1.5622322187909587E-13</v>
      </c>
      <c r="M105" s="4">
        <f t="shared" si="18"/>
        <v>9.1710934156580298E-14</v>
      </c>
      <c r="N105" s="4">
        <f t="shared" si="19"/>
        <v>2.6178622814339397E-12</v>
      </c>
      <c r="O105" s="4">
        <f t="shared" si="20"/>
        <v>2.4293834348571148E-11</v>
      </c>
      <c r="P105" s="20">
        <f>SUM(inventory[[#This Row],[CO2_temp_s1]:[CO2_temp_s2]])</f>
        <v>5.4686202154112518E-16</v>
      </c>
      <c r="Q105" s="20">
        <f>inventory[[#This Row],[CH4_temp_s1]]+inventory[[#This Row],[CH4_temp_s2]]</f>
        <v>2.3423218898751263E-15</v>
      </c>
      <c r="R105" s="20">
        <f>inventory[[#This Row],[N2O_temp_s1]]+inventory[[#This Row],[N2O_temp_s2]]</f>
        <v>1.2813657438978912E-13</v>
      </c>
      <c r="S105" s="84">
        <f>inventory[[#This Row],[CO2_flux]]+S104</f>
        <v>1</v>
      </c>
      <c r="T105" s="84">
        <f>inventory[[#This Row],[CH4_flux]]+T104</f>
        <v>1</v>
      </c>
      <c r="U105" s="84">
        <f>inventory[[#This Row],[N2O_flux]]+U104</f>
        <v>1</v>
      </c>
      <c r="V105" s="1">
        <f t="shared" si="21"/>
        <v>4.6276332041434322E-16</v>
      </c>
      <c r="W105" s="1">
        <f t="shared" si="22"/>
        <v>8.4098701126781986E-17</v>
      </c>
      <c r="X105" s="1">
        <f t="shared" si="23"/>
        <v>1.271287955489619E-16</v>
      </c>
      <c r="Y105" s="1">
        <f t="shared" si="24"/>
        <v>2.2151930943261643E-15</v>
      </c>
      <c r="Z105" s="1">
        <f t="shared" si="25"/>
        <v>1.0592908530624982E-13</v>
      </c>
      <c r="AA105" s="1">
        <f t="shared" si="26"/>
        <v>2.2207489083539295E-14</v>
      </c>
      <c r="AB105" s="1">
        <f>p_0*inventory[[#This Row],[CO2_flux]]+AB104</f>
        <v>0.21729999999999999</v>
      </c>
      <c r="AC105" s="1">
        <f>p_1*inventory[[#This Row],[CO2_flux]]+AC104*EXP(-1/life1_CO2)</f>
        <v>0.1738332238778105</v>
      </c>
      <c r="AD105" s="1">
        <f>p_2*inventory[[#This Row],[CO2_flux]]+AD104*EXP(-1/life2_CO2)</f>
        <v>1.8294448093729539E-2</v>
      </c>
      <c r="AE105" s="1">
        <f>p_3*inventory[[#This Row],[CO2_flux]]+AE104*EXP(-1/life3_CO2)</f>
        <v>2.2433431533194242E-11</v>
      </c>
    </row>
    <row r="106" spans="1:31">
      <c r="A106">
        <v>101</v>
      </c>
      <c r="B106" s="70">
        <v>0</v>
      </c>
      <c r="C106" s="70">
        <v>0</v>
      </c>
      <c r="D106" s="70">
        <v>0</v>
      </c>
      <c r="E106" s="22">
        <f>SUM(inventory[[#This Row],[CO2_heat]:[N2O_heat]])</f>
        <v>2.7159767195029001E-11</v>
      </c>
      <c r="F106" s="23">
        <f>SUM(inventory[[#This Row],[CO2_temp]:[N2O_temp]])</f>
        <v>1.3024696332265933E-13</v>
      </c>
      <c r="G106" s="16">
        <f>SUM(inventory[[#This Row],[CO2_mass0]:[CO2_mass3]])</f>
        <v>0.40849359649469874</v>
      </c>
      <c r="H106" s="16">
        <f>inventory[[#This Row],[CH4_flux]]+H105*EXP(-1/life_CH4)</f>
        <v>2.9013585176198013E-4</v>
      </c>
      <c r="I106" s="16">
        <f>inventory[[#This Row],[N2O_flux]]+I105*EXP(-1/life_N2O)</f>
        <v>0.43400000046875292</v>
      </c>
      <c r="J106" s="18">
        <f>inventory[[#This Row],[CO2]]*A_CO2</f>
        <v>7.1555823297976366E-16</v>
      </c>
      <c r="K106" s="18">
        <f>inventory[[#This Row],[CH4]]*A_CH4</f>
        <v>6.1272149550162548E-17</v>
      </c>
      <c r="L106" s="18">
        <f>inventory[[#This Row],[N2O]]*A_N2O</f>
        <v>1.5493744133295339E-13</v>
      </c>
      <c r="M106" s="4">
        <f t="shared" si="18"/>
        <v>9.2427308363665656E-14</v>
      </c>
      <c r="N106" s="4">
        <f t="shared" si="19"/>
        <v>2.617926092010946E-12</v>
      </c>
      <c r="O106" s="4">
        <f t="shared" si="20"/>
        <v>2.4449413794654388E-11</v>
      </c>
      <c r="P106" s="20">
        <f>SUM(inventory[[#This Row],[CO2_temp_s1]:[CO2_temp_s2]])</f>
        <v>5.462009147983862E-16</v>
      </c>
      <c r="Q106" s="20">
        <f>inventory[[#This Row],[CH4_temp_s1]]+inventory[[#This Row],[CH4_temp_s2]]</f>
        <v>2.3272329639398644E-15</v>
      </c>
      <c r="R106" s="20">
        <f>inventory[[#This Row],[N2O_temp_s1]]+inventory[[#This Row],[N2O_temp_s2]]</f>
        <v>1.2737352944392107E-13</v>
      </c>
      <c r="S106" s="84">
        <f>inventory[[#This Row],[CO2_flux]]+S105</f>
        <v>1</v>
      </c>
      <c r="T106" s="84">
        <f>inventory[[#This Row],[CH4_flux]]+T105</f>
        <v>1</v>
      </c>
      <c r="U106" s="84">
        <f>inventory[[#This Row],[N2O_flux]]+U105</f>
        <v>1</v>
      </c>
      <c r="V106" s="1">
        <f t="shared" si="21"/>
        <v>4.6155776103727957E-16</v>
      </c>
      <c r="W106" s="1">
        <f t="shared" si="22"/>
        <v>8.4643153761106661E-17</v>
      </c>
      <c r="X106" s="1">
        <f t="shared" si="23"/>
        <v>1.1737601039440723E-16</v>
      </c>
      <c r="Y106" s="1">
        <f t="shared" si="24"/>
        <v>2.2098569535454574E-15</v>
      </c>
      <c r="Z106" s="1">
        <f t="shared" si="25"/>
        <v>1.0505741607030713E-13</v>
      </c>
      <c r="AA106" s="1">
        <f t="shared" si="26"/>
        <v>2.2316113373613937E-14</v>
      </c>
      <c r="AB106" s="1">
        <f>p_0*inventory[[#This Row],[CO2_flux]]+AB105</f>
        <v>0.21729999999999999</v>
      </c>
      <c r="AC106" s="1">
        <f>p_1*inventory[[#This Row],[CO2_flux]]+AC105*EXP(-1/life1_CO2)</f>
        <v>0.17339302856034194</v>
      </c>
      <c r="AD106" s="1">
        <f>p_2*inventory[[#This Row],[CO2_flux]]+AD105*EXP(-1/life2_CO2)</f>
        <v>1.7800567916574361E-2</v>
      </c>
      <c r="AE106" s="1">
        <f>p_3*inventory[[#This Row],[CO2_flux]]+AE105*EXP(-1/life3_CO2)</f>
        <v>1.7782419806811794E-11</v>
      </c>
    </row>
    <row r="107" spans="1:31">
      <c r="A107">
        <v>102</v>
      </c>
      <c r="B107" s="70">
        <v>0</v>
      </c>
      <c r="C107" s="70">
        <v>0</v>
      </c>
      <c r="D107" s="70">
        <v>0</v>
      </c>
      <c r="E107" s="22">
        <f>SUM(inventory[[#This Row],[CO2_heat]:[N2O_heat]])</f>
        <v>2.7314839776392911E-11</v>
      </c>
      <c r="F107" s="23">
        <f>SUM(inventory[[#This Row],[CO2_temp]:[N2O_temp]])</f>
        <v>1.2947448859147837E-13</v>
      </c>
      <c r="G107" s="16">
        <f>SUM(inventory[[#This Row],[CO2_mass0]:[CO2_mass3]])</f>
        <v>0.4075739685736931</v>
      </c>
      <c r="H107" s="16">
        <f>inventory[[#This Row],[CH4_flux]]+H106*EXP(-1/life_CH4)</f>
        <v>2.6765641016364075E-4</v>
      </c>
      <c r="I107" s="68">
        <f t="shared" ref="I107:I170" si="27">0+I106*EXP(-1/life_N2O)</f>
        <v>0.43042800425131206</v>
      </c>
      <c r="J107" s="69">
        <f>inventory[[#This Row],[CO2]]*A_CO2</f>
        <v>7.1394732075053803E-16</v>
      </c>
      <c r="K107" s="18">
        <f>inventory[[#This Row],[CH4]]*A_CH4</f>
        <v>5.6524843420799576E-17</v>
      </c>
      <c r="L107" s="18">
        <f>inventory[[#This Row],[N2O]]*A_N2O</f>
        <v>1.5366224328276095E-13</v>
      </c>
      <c r="M107" s="4">
        <f t="shared" ref="M107:M170" si="28">M106+A_CO2*(AB106+AC106*life1_CO2*(1-EXP(-1/life1_CO2))+AD106*life2_CO2*(1-EXP(-1/life2_CO2))+AE106*life3_CO2*(1-EXP(-1/life3_CO2)))</f>
        <v>9.3142059058286304E-14</v>
      </c>
      <c r="N107" s="4">
        <f t="shared" ref="N107:N170" si="29">N106+H106*A_CH4*life_CH4*(1-EXP(-1/life_CH4))</f>
        <v>2.6179849586069501E-12</v>
      </c>
      <c r="O107" s="4">
        <f t="shared" ref="O107:O170" si="30">O106+I106*A_N2O*life_N2O*(1-EXP(-1/life_N2O))</f>
        <v>2.4603712758727673E-11</v>
      </c>
      <c r="P107" s="20">
        <f>SUM(inventory[[#This Row],[CO2_temp_s1]:[CO2_temp_s2]])</f>
        <v>5.4555712740242319E-16</v>
      </c>
      <c r="Q107" s="20">
        <f>inventory[[#This Row],[CH4_temp_s1]]+inventory[[#This Row],[CH4_temp_s2]]</f>
        <v>2.312896626167879E-15</v>
      </c>
      <c r="R107" s="20">
        <f>inventory[[#This Row],[N2O_temp_s1]]+inventory[[#This Row],[N2O_temp_s2]]</f>
        <v>1.2661603483790808E-13</v>
      </c>
      <c r="S107" s="84">
        <f>inventory[[#This Row],[CO2_flux]]+S106</f>
        <v>1</v>
      </c>
      <c r="T107" s="84">
        <f>inventory[[#This Row],[CH4_flux]]+T106</f>
        <v>1</v>
      </c>
      <c r="U107" s="84">
        <f>inventory[[#This Row],[N2O_flux]]+U106</f>
        <v>1</v>
      </c>
      <c r="V107" s="1">
        <f t="shared" ref="V107:V170" si="31">A_CO2*(AB106*clim_sens1*(1-EXP(-1/clim_time1))
+AC106*clim_sens1*life1_CO2/(life1_CO2-clim_time1)*(EXP(-1/life1_CO2)-EXP(-1/clim_time1))
+AD106*clim_sens1*life2_CO2/(life2_CO2-clim_time1)*(EXP(-1/life2_CO2)-EXP(-1/clim_time1))
+AE106*clim_sens1*life3_CO2/(life3_CO2-clim_time1)*(EXP(-1/life3_CO2)-EXP(-1/clim_time1)))
+V106*EXP(-1/clim_time1)</f>
        <v>4.6037254768176347E-16</v>
      </c>
      <c r="W107" s="1">
        <f t="shared" ref="W107:W170" si="32">A_CO2*(AB106*clim_sens2*(1-EXP(-1/clim_time2))
+AC106*clim_sens2*life1_CO2/(life1_CO2-clim_time2)*(EXP(-1/life1_CO2)-EXP(-1/clim_time2))
+AD106*clim_sens2*life2_CO2/(life2_CO2-clim_time2)*(EXP(-1/life2_CO2)-EXP(-1/clim_time2))
+AE106*clim_sens2*life3_CO2/(life3_CO2-clim_time2)*(EXP(-1/life3_CO2)-EXP(-1/clim_time2)))
+W106*EXP(-1/clim_time2)</f>
        <v>8.5184579720659694E-17</v>
      </c>
      <c r="X107" s="1">
        <f t="shared" ref="X107:X170" si="33">A_CH4*H106*clim_sens1*life_CH4/(life_CH4-clim_time1)*(EXP(-1/life_CH4)-EXP(-1/clim_time1))
+X106*EXP(-1/clim_time1)</f>
        <v>1.0836797143693624E-16</v>
      </c>
      <c r="Y107" s="1">
        <f t="shared" ref="Y107:Y170" si="34">A_CH4*H106*clim_sens2*life_CH4/(life_CH4-clim_time2)*(EXP(-1/life_CH4)-EXP(-1/clim_time2))
+Y106*EXP(-1/clim_time2)</f>
        <v>2.2045286547309426E-15</v>
      </c>
      <c r="Z107" s="1">
        <f t="shared" ref="Z107:Z170" si="35">A_N2O*I106*clim_sens1*life_N2O/(life_N2O-clim_time1)*(EXP(-1/life_N2O)-EXP(-1/clim_time1))
+Z106*EXP(-1/clim_time1)</f>
        <v>1.041929019298827E-13</v>
      </c>
      <c r="AA107" s="1">
        <f t="shared" ref="AA107:AA170" si="36">A_N2O*I106*clim_sens2*life_N2O/(life_N2O-clim_time2)*(EXP(-1/life_N2O)-EXP(-1/clim_time2))
+AA106*EXP(-1/clim_time2)</f>
        <v>2.242313290802538E-14</v>
      </c>
      <c r="AB107" s="1">
        <f>p_0*inventory[[#This Row],[CO2_flux]]+AB106</f>
        <v>0.21729999999999999</v>
      </c>
      <c r="AC107" s="1">
        <f>p_1*inventory[[#This Row],[CO2_flux]]+AC106*EXP(-1/life1_CO2)</f>
        <v>0.17295394794300492</v>
      </c>
      <c r="AD107" s="1">
        <f>p_2*inventory[[#This Row],[CO2_flux]]+AD106*EXP(-1/life2_CO2)</f>
        <v>1.7320020616592473E-2</v>
      </c>
      <c r="AE107" s="1">
        <f>p_3*inventory[[#This Row],[CO2_flux]]+AE106*EXP(-1/life3_CO2)</f>
        <v>1.4095679197264002E-11</v>
      </c>
    </row>
    <row r="108" spans="1:31">
      <c r="A108">
        <v>103</v>
      </c>
      <c r="B108" s="70">
        <v>0</v>
      </c>
      <c r="C108" s="70">
        <v>0</v>
      </c>
      <c r="D108" s="70">
        <v>0</v>
      </c>
      <c r="E108" s="22">
        <f>SUM(inventory[[#This Row],[CO2_heat]:[N2O_heat]])</f>
        <v>2.7468636255183711E-11</v>
      </c>
      <c r="F108" s="23">
        <f>SUM(inventory[[#This Row],[CO2_temp]:[N2O_temp]])</f>
        <v>1.2870823572381919E-13</v>
      </c>
      <c r="G108" s="16">
        <f>SUM(inventory[[#This Row],[CO2_mass0]:[CO2_mass3]])</f>
        <v>0.40666842547129239</v>
      </c>
      <c r="H108" s="16">
        <f>inventory[[#This Row],[CH4_flux]]+H107*EXP(-1/life_CH4)</f>
        <v>2.4691865368109916E-4</v>
      </c>
      <c r="I108" s="16">
        <f t="shared" si="27"/>
        <v>0.42688540701305006</v>
      </c>
      <c r="J108" s="18">
        <f>inventory[[#This Row],[CO2]]*A_CO2</f>
        <v>7.1236108089806273E-16</v>
      </c>
      <c r="K108" s="18">
        <f>inventory[[#This Row],[CH4]]*A_CH4</f>
        <v>5.2145353920220559E-17</v>
      </c>
      <c r="L108" s="18">
        <f>inventory[[#This Row],[N2O]]*A_N2O</f>
        <v>1.5239754063028012E-13</v>
      </c>
      <c r="M108" s="4">
        <f t="shared" si="28"/>
        <v>9.385521122910308E-14</v>
      </c>
      <c r="N108" s="4">
        <f t="shared" si="29"/>
        <v>2.6180392642767573E-12</v>
      </c>
      <c r="O108" s="4">
        <f t="shared" si="30"/>
        <v>2.4756741779677849E-11</v>
      </c>
      <c r="P108" s="20">
        <f>SUM(inventory[[#This Row],[CO2_temp_s1]:[CO2_temp_s2]])</f>
        <v>5.4493017860633238E-16</v>
      </c>
      <c r="Q108" s="20">
        <f>inventory[[#This Row],[CH4_temp_s1]]+inventory[[#This Row],[CH4_temp_s2]]</f>
        <v>2.2992567782642512E-15</v>
      </c>
      <c r="R108" s="20">
        <f>inventory[[#This Row],[N2O_temp_s1]]+inventory[[#This Row],[N2O_temp_s2]]</f>
        <v>1.2586404876694861E-13</v>
      </c>
      <c r="S108" s="84">
        <f>inventory[[#This Row],[CO2_flux]]+S107</f>
        <v>1</v>
      </c>
      <c r="T108" s="84">
        <f>inventory[[#This Row],[CH4_flux]]+T107</f>
        <v>1</v>
      </c>
      <c r="U108" s="84">
        <f>inventory[[#This Row],[N2O_flux]]+U107</f>
        <v>1</v>
      </c>
      <c r="V108" s="1">
        <f t="shared" si="31"/>
        <v>4.5920716607223773E-16</v>
      </c>
      <c r="W108" s="1">
        <f t="shared" si="32"/>
        <v>8.5723012534094682E-17</v>
      </c>
      <c r="X108" s="1">
        <f t="shared" si="33"/>
        <v>1.0004819870901864E-16</v>
      </c>
      <c r="Y108" s="1">
        <f t="shared" si="34"/>
        <v>2.1992085795552327E-15</v>
      </c>
      <c r="Z108" s="1">
        <f t="shared" si="35"/>
        <v>1.0333548613888845E-13</v>
      </c>
      <c r="AA108" s="1">
        <f t="shared" si="36"/>
        <v>2.2528562628060154E-14</v>
      </c>
      <c r="AB108" s="1">
        <f>p_0*inventory[[#This Row],[CO2_flux]]+AB107</f>
        <v>0.21729999999999999</v>
      </c>
      <c r="AC108" s="1">
        <f>p_1*inventory[[#This Row],[CO2_flux]]+AC107*EXP(-1/life1_CO2)</f>
        <v>0.17251597920306067</v>
      </c>
      <c r="AD108" s="1">
        <f>p_2*inventory[[#This Row],[CO2_flux]]+AD107*EXP(-1/life2_CO2)</f>
        <v>1.6852446257058448E-2</v>
      </c>
      <c r="AE108" s="1">
        <f>p_3*inventory[[#This Row],[CO2_flux]]+AE107*EXP(-1/life3_CO2)</f>
        <v>1.1173292172310036E-11</v>
      </c>
    </row>
    <row r="109" spans="1:31">
      <c r="A109">
        <v>104</v>
      </c>
      <c r="B109" s="70">
        <v>0</v>
      </c>
      <c r="C109" s="70">
        <v>0</v>
      </c>
      <c r="D109" s="70">
        <v>0</v>
      </c>
      <c r="E109" s="22">
        <f>SUM(inventory[[#This Row],[CO2_heat]:[N2O_heat]])</f>
        <v>2.762116746128679E-11</v>
      </c>
      <c r="F109" s="23">
        <f>SUM(inventory[[#This Row],[CO2_temp]:[N2O_temp]])</f>
        <v>1.2794811065458209E-13</v>
      </c>
      <c r="G109" s="16">
        <f>SUM(inventory[[#This Row],[CO2_mass0]:[CO2_mass3]])</f>
        <v>0.405776614151938</v>
      </c>
      <c r="H109" s="16">
        <f>inventory[[#This Row],[CH4_flux]]+H108*EXP(-1/life_CH4)</f>
        <v>2.2778763825761258E-4</v>
      </c>
      <c r="I109" s="16">
        <f t="shared" si="27"/>
        <v>0.4233719667884317</v>
      </c>
      <c r="J109" s="18">
        <f>inventory[[#This Row],[CO2]]*A_CO2</f>
        <v>7.1079889500994964E-16</v>
      </c>
      <c r="K109" s="18">
        <f>inventory[[#This Row],[CH4]]*A_CH4</f>
        <v>4.8105182976313992E-17</v>
      </c>
      <c r="L109" s="18">
        <f>inventory[[#This Row],[N2O]]*A_N2O</f>
        <v>1.5114324699412646E-13</v>
      </c>
      <c r="M109" s="4">
        <f t="shared" si="28"/>
        <v>9.4566789237886419E-14</v>
      </c>
      <c r="N109" s="4">
        <f t="shared" si="29"/>
        <v>2.6180893623964617E-12</v>
      </c>
      <c r="O109" s="4">
        <f t="shared" si="30"/>
        <v>2.4908511309652443E-11</v>
      </c>
      <c r="P109" s="20">
        <f>SUM(inventory[[#This Row],[CO2_temp_s1]:[CO2_temp_s2]])</f>
        <v>5.4431960026055613E-16</v>
      </c>
      <c r="Q109" s="20">
        <f>inventory[[#This Row],[CH4_temp_s1]]+inventory[[#This Row],[CH4_temp_s2]]</f>
        <v>2.2862615287848989E-15</v>
      </c>
      <c r="R109" s="20">
        <f>inventory[[#This Row],[N2O_temp_s1]]+inventory[[#This Row],[N2O_temp_s2]]</f>
        <v>1.2511752952553662E-13</v>
      </c>
      <c r="S109" s="84">
        <f>inventory[[#This Row],[CO2_flux]]+S108</f>
        <v>1</v>
      </c>
      <c r="T109" s="84">
        <f>inventory[[#This Row],[CH4_flux]]+T108</f>
        <v>1</v>
      </c>
      <c r="U109" s="84">
        <f>inventory[[#This Row],[N2O_flux]]+U108</f>
        <v>1</v>
      </c>
      <c r="V109" s="1">
        <f t="shared" si="31"/>
        <v>4.580611152682055E-16</v>
      </c>
      <c r="W109" s="1">
        <f t="shared" si="32"/>
        <v>8.6258484992350598E-17</v>
      </c>
      <c r="X109" s="1">
        <f t="shared" si="33"/>
        <v>9.2364451078408774E-17</v>
      </c>
      <c r="Y109" s="1">
        <f t="shared" si="34"/>
        <v>2.19389707770649E-15</v>
      </c>
      <c r="Z109" s="1">
        <f t="shared" si="35"/>
        <v>1.0248511217773273E-13</v>
      </c>
      <c r="AA109" s="1">
        <f t="shared" si="36"/>
        <v>2.2632417347803892E-14</v>
      </c>
      <c r="AB109" s="1">
        <f>p_0*inventory[[#This Row],[CO2_flux]]+AB108</f>
        <v>0.21729999999999999</v>
      </c>
      <c r="AC109" s="1">
        <f>p_1*inventory[[#This Row],[CO2_flux]]+AC108*EXP(-1/life1_CO2)</f>
        <v>0.17207911952491842</v>
      </c>
      <c r="AD109" s="1">
        <f>p_2*inventory[[#This Row],[CO2_flux]]+AD108*EXP(-1/life2_CO2)</f>
        <v>1.639749461816277E-2</v>
      </c>
      <c r="AE109" s="1">
        <f>p_3*inventory[[#This Row],[CO2_flux]]+AE108*EXP(-1/life3_CO2)</f>
        <v>8.8567891068375672E-12</v>
      </c>
    </row>
    <row r="110" spans="1:31">
      <c r="A110">
        <v>105</v>
      </c>
      <c r="B110" s="70">
        <v>0</v>
      </c>
      <c r="C110" s="70">
        <v>0</v>
      </c>
      <c r="D110" s="70">
        <v>0</v>
      </c>
      <c r="E110" s="22">
        <f>SUM(inventory[[#This Row],[CO2_heat]:[N2O_heat]])</f>
        <v>2.777244411057281E-11</v>
      </c>
      <c r="F110" s="23">
        <f>SUM(inventory[[#This Row],[CO2_temp]:[N2O_temp]])</f>
        <v>1.271940233527735E-13</v>
      </c>
      <c r="G110" s="16">
        <f>SUM(inventory[[#This Row],[CO2_mass0]:[CO2_mass3]])</f>
        <v>0.40489819104183006</v>
      </c>
      <c r="H110" s="16">
        <f>inventory[[#This Row],[CH4_flux]]+H109*EXP(-1/life_CH4)</f>
        <v>2.1013887516977325E-4</v>
      </c>
      <c r="I110" s="16">
        <f t="shared" si="27"/>
        <v>0.41988744360339625</v>
      </c>
      <c r="J110" s="18">
        <f>inventory[[#This Row],[CO2]]*A_CO2</f>
        <v>7.092601612479736E-16</v>
      </c>
      <c r="K110" s="18">
        <f>inventory[[#This Row],[CH4]]*A_CH4</f>
        <v>4.4378040519680907E-17</v>
      </c>
      <c r="L110" s="18">
        <f>inventory[[#This Row],[N2O]]*A_N2O</f>
        <v>1.4989927670386926E-13</v>
      </c>
      <c r="M110" s="4">
        <f t="shared" si="28"/>
        <v>9.5276816836319198E-14</v>
      </c>
      <c r="N110" s="4">
        <f t="shared" si="29"/>
        <v>2.618135578962924E-12</v>
      </c>
      <c r="O110" s="4">
        <f t="shared" si="30"/>
        <v>2.5059031714773567E-11</v>
      </c>
      <c r="P110" s="20">
        <f>SUM(inventory[[#This Row],[CO2_temp_s1]:[CO2_temp_s2]])</f>
        <v>5.437249365252661E-16</v>
      </c>
      <c r="Q110" s="20">
        <f>inventory[[#This Row],[CH4_temp_s1]]+inventory[[#This Row],[CH4_temp_s2]]</f>
        <v>2.2738628825957966E-15</v>
      </c>
      <c r="R110" s="20">
        <f>inventory[[#This Row],[N2O_temp_s1]]+inventory[[#This Row],[N2O_temp_s2]]</f>
        <v>1.2437643553365242E-13</v>
      </c>
      <c r="S110" s="84">
        <f>inventory[[#This Row],[CO2_flux]]+S109</f>
        <v>1</v>
      </c>
      <c r="T110" s="84">
        <f>inventory[[#This Row],[CH4_flux]]+T109</f>
        <v>1</v>
      </c>
      <c r="U110" s="84">
        <f>inventory[[#This Row],[N2O_flux]]+U109</f>
        <v>1</v>
      </c>
      <c r="V110" s="1">
        <f t="shared" si="31"/>
        <v>4.5693390735723363E-16</v>
      </c>
      <c r="W110" s="1">
        <f t="shared" si="32"/>
        <v>8.6791029168032469E-17</v>
      </c>
      <c r="X110" s="1">
        <f t="shared" si="33"/>
        <v>8.5268413223359337E-17</v>
      </c>
      <c r="Y110" s="1">
        <f t="shared" si="34"/>
        <v>2.1885944693724374E-15</v>
      </c>
      <c r="Z110" s="1">
        <f t="shared" si="35"/>
        <v>1.0164172377845387E-13</v>
      </c>
      <c r="AA110" s="1">
        <f t="shared" si="36"/>
        <v>2.2734711755198568E-14</v>
      </c>
      <c r="AB110" s="1">
        <f>p_0*inventory[[#This Row],[CO2_flux]]+AB109</f>
        <v>0.21729999999999999</v>
      </c>
      <c r="AC110" s="1">
        <f>p_1*inventory[[#This Row],[CO2_flux]]+AC109*EXP(-1/life1_CO2)</f>
        <v>0.17164336610011727</v>
      </c>
      <c r="AD110" s="1">
        <f>p_2*inventory[[#This Row],[CO2_flux]]+AD109*EXP(-1/life2_CO2)</f>
        <v>1.595482493469224E-2</v>
      </c>
      <c r="AE110" s="1">
        <f>p_3*inventory[[#This Row],[CO2_flux]]+AE109*EXP(-1/life3_CO2)</f>
        <v>7.0205550945311811E-12</v>
      </c>
    </row>
    <row r="111" spans="1:31">
      <c r="A111">
        <v>106</v>
      </c>
      <c r="B111" s="70">
        <v>0</v>
      </c>
      <c r="C111" s="70">
        <v>0</v>
      </c>
      <c r="D111" s="70">
        <v>0</v>
      </c>
      <c r="E111" s="22">
        <f>SUM(inventory[[#This Row],[CO2_heat]:[N2O_heat]])</f>
        <v>2.7922476807743371E-11</v>
      </c>
      <c r="F111" s="23">
        <f>SUM(inventory[[#This Row],[CO2_temp]:[N2O_temp]])</f>
        <v>1.2644588755595688E-13</v>
      </c>
      <c r="G111" s="16">
        <f>SUM(inventory[[#This Row],[CO2_mass0]:[CO2_mass3]])</f>
        <v>0.40403282177366512</v>
      </c>
      <c r="H111" s="16">
        <f>inventory[[#This Row],[CH4_flux]]+H110*EXP(-1/life_CH4)</f>
        <v>1.9385752095852282E-4</v>
      </c>
      <c r="I111" s="16">
        <f t="shared" si="27"/>
        <v>0.41643159945896696</v>
      </c>
      <c r="J111" s="18">
        <f>inventory[[#This Row],[CO2]]*A_CO2</f>
        <v>7.0774429390092906E-16</v>
      </c>
      <c r="K111" s="18">
        <f>inventory[[#This Row],[CH4]]*A_CH4</f>
        <v>4.0939673409747506E-17</v>
      </c>
      <c r="L111" s="18">
        <f>inventory[[#This Row],[N2O]]*A_N2O</f>
        <v>1.4866554479418026E-13</v>
      </c>
      <c r="M111" s="4">
        <f t="shared" si="28"/>
        <v>9.5985317182346354E-14</v>
      </c>
      <c r="N111" s="4">
        <f t="shared" si="29"/>
        <v>2.6181782147150873E-12</v>
      </c>
      <c r="O111" s="4">
        <f t="shared" si="30"/>
        <v>2.5208313275845937E-11</v>
      </c>
      <c r="P111" s="20">
        <f>SUM(inventory[[#This Row],[CO2_temp_s1]:[CO2_temp_s2]])</f>
        <v>5.4314574358458774E-16</v>
      </c>
      <c r="Q111" s="20">
        <f>inventory[[#This Row],[CH4_temp_s1]]+inventory[[#This Row],[CH4_temp_s2]]</f>
        <v>2.262016452664617E-15</v>
      </c>
      <c r="R111" s="20">
        <f>inventory[[#This Row],[N2O_temp_s1]]+inventory[[#This Row],[N2O_temp_s2]]</f>
        <v>1.2364072535970768E-13</v>
      </c>
      <c r="S111" s="84">
        <f>inventory[[#This Row],[CO2_flux]]+S110</f>
        <v>1</v>
      </c>
      <c r="T111" s="84">
        <f>inventory[[#This Row],[CH4_flux]]+T110</f>
        <v>1</v>
      </c>
      <c r="U111" s="84">
        <f>inventory[[#This Row],[N2O_flux]]+U110</f>
        <v>1</v>
      </c>
      <c r="V111" s="1">
        <f t="shared" si="31"/>
        <v>4.5582506715031714E-16</v>
      </c>
      <c r="W111" s="1">
        <f t="shared" si="32"/>
        <v>8.7320676434270619E-17</v>
      </c>
      <c r="X111" s="1">
        <f t="shared" si="33"/>
        <v>7.8715405132724715E-17</v>
      </c>
      <c r="Y111" s="1">
        <f t="shared" si="34"/>
        <v>2.1833010475318925E-15</v>
      </c>
      <c r="Z111" s="1">
        <f t="shared" si="35"/>
        <v>1.008052649466167E-13</v>
      </c>
      <c r="AA111" s="1">
        <f t="shared" si="36"/>
        <v>2.2835460413090989E-14</v>
      </c>
      <c r="AB111" s="1">
        <f>p_0*inventory[[#This Row],[CO2_flux]]+AB110</f>
        <v>0.21729999999999999</v>
      </c>
      <c r="AC111" s="1">
        <f>p_1*inventory[[#This Row],[CO2_flux]]+AC110*EXP(-1/life1_CO2)</f>
        <v>0.17120871612730815</v>
      </c>
      <c r="AD111" s="1">
        <f>p_2*inventory[[#This Row],[CO2_flux]]+AD110*EXP(-1/life2_CO2)</f>
        <v>1.5524105640792006E-2</v>
      </c>
      <c r="AE111" s="1">
        <f>p_3*inventory[[#This Row],[CO2_flux]]+AE110*EXP(-1/life3_CO2)</f>
        <v>5.5650183425160857E-12</v>
      </c>
    </row>
    <row r="112" spans="1:31">
      <c r="A112">
        <v>107</v>
      </c>
      <c r="B112" s="70">
        <v>0</v>
      </c>
      <c r="C112" s="70">
        <v>0</v>
      </c>
      <c r="D112" s="70">
        <v>0</v>
      </c>
      <c r="E112" s="22">
        <f>SUM(inventory[[#This Row],[CO2_heat]:[N2O_heat]])</f>
        <v>2.8071276049006089E-11</v>
      </c>
      <c r="F112" s="23">
        <f>SUM(inventory[[#This Row],[CO2_temp]:[N2O_temp]])</f>
        <v>1.2570362052262329E-13</v>
      </c>
      <c r="G112" s="16">
        <f>SUM(inventory[[#This Row],[CO2_mass0]:[CO2_mass3]])</f>
        <v>0.40318018093826508</v>
      </c>
      <c r="H112" s="16">
        <f>inventory[[#This Row],[CH4_flux]]+H111*EXP(-1/life_CH4)</f>
        <v>1.7883763012351838E-4</v>
      </c>
      <c r="I112" s="16">
        <f t="shared" si="27"/>
        <v>0.41300419831499535</v>
      </c>
      <c r="J112" s="18">
        <f>inventory[[#This Row],[CO2]]*A_CO2</f>
        <v>7.0625072294955877E-16</v>
      </c>
      <c r="K112" s="18">
        <f>inventory[[#This Row],[CH4]]*A_CH4</f>
        <v>3.7767707615515018E-17</v>
      </c>
      <c r="L112" s="18">
        <f>inventory[[#This Row],[N2O]]*A_N2O</f>
        <v>1.4744196699903038E-13</v>
      </c>
      <c r="M112" s="4">
        <f t="shared" si="28"/>
        <v>9.669231285608333E-14</v>
      </c>
      <c r="N112" s="4">
        <f t="shared" si="29"/>
        <v>2.6182175470909358E-12</v>
      </c>
      <c r="O112" s="4">
        <f t="shared" si="30"/>
        <v>2.5356366189059069E-11</v>
      </c>
      <c r="P112" s="20">
        <f>SUM(inventory[[#This Row],[CO2_temp_s1]:[CO2_temp_s2]])</f>
        <v>5.4258158936327678E-16</v>
      </c>
      <c r="Q112" s="20">
        <f>inventory[[#This Row],[CH4_temp_s1]]+inventory[[#This Row],[CH4_temp_s2]]</f>
        <v>2.2506811926484276E-15</v>
      </c>
      <c r="R112" s="20">
        <f>inventory[[#This Row],[N2O_temp_s1]]+inventory[[#This Row],[N2O_temp_s2]]</f>
        <v>1.2291035774061158E-13</v>
      </c>
      <c r="S112" s="84">
        <f>inventory[[#This Row],[CO2_flux]]+S111</f>
        <v>1</v>
      </c>
      <c r="T112" s="84">
        <f>inventory[[#This Row],[CH4_flux]]+T111</f>
        <v>1</v>
      </c>
      <c r="U112" s="84">
        <f>inventory[[#This Row],[N2O_flux]]+U111</f>
        <v>1</v>
      </c>
      <c r="V112" s="1">
        <f t="shared" si="31"/>
        <v>4.5473413188020445E-16</v>
      </c>
      <c r="W112" s="1">
        <f t="shared" si="32"/>
        <v>8.7847457483072279E-17</v>
      </c>
      <c r="X112" s="1">
        <f t="shared" si="33"/>
        <v>7.2664112579684842E-17</v>
      </c>
      <c r="Y112" s="1">
        <f t="shared" si="34"/>
        <v>2.1780170800687429E-15</v>
      </c>
      <c r="Z112" s="1">
        <f t="shared" si="35"/>
        <v>9.9975679980338938E-14</v>
      </c>
      <c r="AA112" s="1">
        <f t="shared" si="36"/>
        <v>2.2934677760272643E-14</v>
      </c>
      <c r="AB112" s="1">
        <f>p_0*inventory[[#This Row],[CO2_flux]]+AB111</f>
        <v>0.21729999999999999</v>
      </c>
      <c r="AC112" s="1">
        <f>p_1*inventory[[#This Row],[CO2_flux]]+AC111*EXP(-1/life1_CO2)</f>
        <v>0.17077516681223578</v>
      </c>
      <c r="AD112" s="1">
        <f>p_2*inventory[[#This Row],[CO2_flux]]+AD111*EXP(-1/life2_CO2)</f>
        <v>1.5105014121618058E-2</v>
      </c>
      <c r="AE112" s="1">
        <f>p_3*inventory[[#This Row],[CO2_flux]]+AE111*EXP(-1/life3_CO2)</f>
        <v>4.4112507822443863E-12</v>
      </c>
    </row>
    <row r="113" spans="1:31">
      <c r="A113">
        <v>108</v>
      </c>
      <c r="B113" s="70">
        <v>0</v>
      </c>
      <c r="C113" s="70">
        <v>0</v>
      </c>
      <c r="D113" s="70">
        <v>0</v>
      </c>
      <c r="E113" s="22">
        <f>SUM(inventory[[#This Row],[CO2_heat]:[N2O_heat]])</f>
        <v>2.8218852224591831E-11</v>
      </c>
      <c r="F113" s="23">
        <f>SUM(inventory[[#This Row],[CO2_temp]:[N2O_temp]])</f>
        <v>1.249671428013686E-13</v>
      </c>
      <c r="G113" s="16">
        <f>SUM(inventory[[#This Row],[CO2_mass0]:[CO2_mass3]])</f>
        <v>0.4023399518429116</v>
      </c>
      <c r="H113" s="16">
        <f>inventory[[#This Row],[CH4_flux]]+H112*EXP(-1/life_CH4)</f>
        <v>1.6498146571800707E-4</v>
      </c>
      <c r="I113" s="16">
        <f t="shared" si="27"/>
        <v>0.40960500607403921</v>
      </c>
      <c r="J113" s="18">
        <f>inventory[[#This Row],[CO2]]*A_CO2</f>
        <v>7.0477889364322816E-16</v>
      </c>
      <c r="K113" s="18">
        <f>inventory[[#This Row],[CH4]]*A_CH4</f>
        <v>3.4841502623990486E-17</v>
      </c>
      <c r="L113" s="18">
        <f>inventory[[#This Row],[N2O]]*A_N2O</f>
        <v>1.462284597459342E-13</v>
      </c>
      <c r="M113" s="4">
        <f t="shared" si="28"/>
        <v>9.7397825875295436E-14</v>
      </c>
      <c r="N113" s="4">
        <f t="shared" si="29"/>
        <v>2.6182538320328308E-12</v>
      </c>
      <c r="O113" s="4">
        <f t="shared" si="30"/>
        <v>2.5503200566683706E-11</v>
      </c>
      <c r="P113" s="20">
        <f>SUM(inventory[[#This Row],[CO2_temp_s1]:[CO2_temp_s2]])</f>
        <v>5.420320532463756E-16</v>
      </c>
      <c r="Q113" s="20">
        <f>inventory[[#This Row],[CH4_temp_s1]]+inventory[[#This Row],[CH4_temp_s2]]</f>
        <v>2.2398191488383652E-15</v>
      </c>
      <c r="R113" s="20">
        <f>inventory[[#This Row],[N2O_temp_s1]]+inventory[[#This Row],[N2O_temp_s2]]</f>
        <v>1.2218529159928385E-13</v>
      </c>
      <c r="S113" s="84">
        <f>inventory[[#This Row],[CO2_flux]]+S112</f>
        <v>1</v>
      </c>
      <c r="T113" s="84">
        <f>inventory[[#This Row],[CH4_flux]]+T112</f>
        <v>1</v>
      </c>
      <c r="U113" s="84">
        <f>inventory[[#This Row],[N2O_flux]]+U112</f>
        <v>1</v>
      </c>
      <c r="V113" s="1">
        <f t="shared" si="31"/>
        <v>4.5366065090319618E-16</v>
      </c>
      <c r="W113" s="1">
        <f t="shared" si="32"/>
        <v>8.837140234317942E-17</v>
      </c>
      <c r="X113" s="1">
        <f t="shared" si="33"/>
        <v>6.7076337116244565E-17</v>
      </c>
      <c r="Y113" s="1">
        <f t="shared" si="34"/>
        <v>2.1727428117221206E-15</v>
      </c>
      <c r="Z113" s="1">
        <f t="shared" si="35"/>
        <v>9.9152913486772868E-14</v>
      </c>
      <c r="AA113" s="1">
        <f t="shared" si="36"/>
        <v>2.3032378112510973E-14</v>
      </c>
      <c r="AB113" s="1">
        <f>p_0*inventory[[#This Row],[CO2_flux]]+AB112</f>
        <v>0.21729999999999999</v>
      </c>
      <c r="AC113" s="1">
        <f>p_1*inventory[[#This Row],[CO2_flux]]+AC112*EXP(-1/life1_CO2)</f>
        <v>0.17034271536772078</v>
      </c>
      <c r="AD113" s="1">
        <f>p_2*inventory[[#This Row],[CO2_flux]]+AD112*EXP(-1/life2_CO2)</f>
        <v>1.4697236471694136E-2</v>
      </c>
      <c r="AE113" s="1">
        <f>p_3*inventory[[#This Row],[CO2_flux]]+AE112*EXP(-1/life3_CO2)</f>
        <v>3.4966881088578303E-12</v>
      </c>
    </row>
    <row r="114" spans="1:31">
      <c r="A114">
        <v>109</v>
      </c>
      <c r="B114" s="70">
        <v>0</v>
      </c>
      <c r="C114" s="70">
        <v>0</v>
      </c>
      <c r="D114" s="70">
        <v>0</v>
      </c>
      <c r="E114" s="22">
        <f>SUM(inventory[[#This Row],[CO2_heat]:[N2O_heat]])</f>
        <v>2.836521562112592E-11</v>
      </c>
      <c r="F114" s="23">
        <f>SUM(inventory[[#This Row],[CO2_temp]:[N2O_temp]])</f>
        <v>1.2423637801582007E-13</v>
      </c>
      <c r="G114" s="16">
        <f>SUM(inventory[[#This Row],[CO2_mass0]:[CO2_mass3]])</f>
        <v>0.40151182627620552</v>
      </c>
      <c r="H114" s="16">
        <f>inventory[[#This Row],[CH4_flux]]+H113*EXP(-1/life_CH4)</f>
        <v>1.5219886335813434E-4</v>
      </c>
      <c r="I114" s="16">
        <f t="shared" si="27"/>
        <v>0.40623379056537323</v>
      </c>
      <c r="J114" s="18">
        <f>inventory[[#This Row],[CO2]]*A_CO2</f>
        <v>7.0332826608802906E-16</v>
      </c>
      <c r="K114" s="18">
        <f>inventory[[#This Row],[CH4]]*A_CH4</f>
        <v>3.2142017128909671E-17</v>
      </c>
      <c r="L114" s="18">
        <f>inventory[[#This Row],[N2O]]*A_N2O</f>
        <v>1.4502494015024177E-13</v>
      </c>
      <c r="M114" s="4">
        <f t="shared" si="28"/>
        <v>9.8101877710459569E-14</v>
      </c>
      <c r="N114" s="4">
        <f t="shared" si="29"/>
        <v>2.6182873056529699E-12</v>
      </c>
      <c r="O114" s="4">
        <f t="shared" si="30"/>
        <v>2.5648826437762492E-11</v>
      </c>
      <c r="P114" s="20">
        <f>SUM(inventory[[#This Row],[CO2_temp_s1]:[CO2_temp_s2]])</f>
        <v>5.4149672580229276E-16</v>
      </c>
      <c r="Q114" s="20">
        <f>inventory[[#This Row],[CH4_temp_s1]]+inventory[[#This Row],[CH4_temp_s2]]</f>
        <v>2.2293952301143667E-15</v>
      </c>
      <c r="R114" s="20">
        <f>inventory[[#This Row],[N2O_temp_s1]]+inventory[[#This Row],[N2O_temp_s2]]</f>
        <v>1.2146548605990343E-13</v>
      </c>
      <c r="S114" s="84">
        <f>inventory[[#This Row],[CO2_flux]]+S113</f>
        <v>1</v>
      </c>
      <c r="T114" s="84">
        <f>inventory[[#This Row],[CH4_flux]]+T113</f>
        <v>1</v>
      </c>
      <c r="U114" s="84">
        <f>inventory[[#This Row],[N2O_flux]]+U113</f>
        <v>1</v>
      </c>
      <c r="V114" s="1">
        <f t="shared" si="31"/>
        <v>4.5260418540484661E-16</v>
      </c>
      <c r="W114" s="1">
        <f t="shared" si="32"/>
        <v>8.8892540397446132E-17</v>
      </c>
      <c r="X114" s="1">
        <f t="shared" si="33"/>
        <v>6.1916764228905223E-17</v>
      </c>
      <c r="Y114" s="1">
        <f t="shared" si="34"/>
        <v>2.1674784658854614E-15</v>
      </c>
      <c r="Z114" s="1">
        <f t="shared" si="35"/>
        <v>9.8336910396331331E-14</v>
      </c>
      <c r="AA114" s="1">
        <f t="shared" si="36"/>
        <v>2.3128575663572103E-14</v>
      </c>
      <c r="AB114" s="1">
        <f>p_0*inventory[[#This Row],[CO2_flux]]+AB113</f>
        <v>0.21729999999999999</v>
      </c>
      <c r="AC114" s="1">
        <f>p_1*inventory[[#This Row],[CO2_flux]]+AC113*EXP(-1/life1_CO2)</f>
        <v>0.16991135901364166</v>
      </c>
      <c r="AD114" s="1">
        <f>p_2*inventory[[#This Row],[CO2_flux]]+AD113*EXP(-1/life2_CO2)</f>
        <v>1.4300467259792095E-2</v>
      </c>
      <c r="AE114" s="1">
        <f>p_3*inventory[[#This Row],[CO2_flux]]+AE113*EXP(-1/life3_CO2)</f>
        <v>2.7717371634915077E-12</v>
      </c>
    </row>
    <row r="115" spans="1:31">
      <c r="A115">
        <v>110</v>
      </c>
      <c r="B115" s="70">
        <v>0</v>
      </c>
      <c r="C115" s="70">
        <v>0</v>
      </c>
      <c r="D115" s="70">
        <v>0</v>
      </c>
      <c r="E115" s="22">
        <f>SUM(inventory[[#This Row],[CO2_heat]:[N2O_heat]])</f>
        <v>2.8510376423864213E-11</v>
      </c>
      <c r="F115" s="23">
        <f>SUM(inventory[[#This Row],[CO2_temp]:[N2O_temp]])</f>
        <v>1.2351125266430961E-13</v>
      </c>
      <c r="G115" s="16">
        <f>SUM(inventory[[#This Row],[CO2_mass0]:[CO2_mass3]])</f>
        <v>0.4006955042792737</v>
      </c>
      <c r="H115" s="16">
        <f>inventory[[#This Row],[CH4_flux]]+H114*EXP(-1/life_CH4)</f>
        <v>1.4040664450818815E-4</v>
      </c>
      <c r="I115" s="16">
        <f t="shared" si="27"/>
        <v>0.40289032152913151</v>
      </c>
      <c r="J115" s="18">
        <f>inventory[[#This Row],[CO2]]*A_CO2</f>
        <v>7.0189831484600364E-16</v>
      </c>
      <c r="K115" s="18">
        <f>inventory[[#This Row],[CH4]]*A_CH4</f>
        <v>2.9651685125766199E-17</v>
      </c>
      <c r="L115" s="18">
        <f>inventory[[#This Row],[N2O]]*A_N2O</f>
        <v>1.4383132600947739E-13</v>
      </c>
      <c r="M115" s="4">
        <f t="shared" si="28"/>
        <v>9.8804489299419628E-14</v>
      </c>
      <c r="N115" s="4">
        <f t="shared" si="29"/>
        <v>2.618318185769809E-12</v>
      </c>
      <c r="O115" s="4">
        <f t="shared" si="30"/>
        <v>2.5793253748794984E-11</v>
      </c>
      <c r="P115" s="20">
        <f>SUM(inventory[[#This Row],[CO2_temp_s1]:[CO2_temp_s2]])</f>
        <v>5.4097520850967702E-16</v>
      </c>
      <c r="Q115" s="20">
        <f>inventory[[#This Row],[CH4_temp_s1]]+inventory[[#This Row],[CH4_temp_s2]]</f>
        <v>2.2193769946502537E-15</v>
      </c>
      <c r="R115" s="20">
        <f>inventory[[#This Row],[N2O_temp_s1]]+inventory[[#This Row],[N2O_temp_s2]]</f>
        <v>1.2075090046114969E-13</v>
      </c>
      <c r="S115" s="84">
        <f>inventory[[#This Row],[CO2_flux]]+S114</f>
        <v>1</v>
      </c>
      <c r="T115" s="84">
        <f>inventory[[#This Row],[CH4_flux]]+T114</f>
        <v>1</v>
      </c>
      <c r="U115" s="84">
        <f>inventory[[#This Row],[N2O_flux]]+U114</f>
        <v>1</v>
      </c>
      <c r="V115" s="1">
        <f t="shared" si="31"/>
        <v>4.5156430810992861E-16</v>
      </c>
      <c r="W115" s="1">
        <f t="shared" si="32"/>
        <v>8.9410900399748379E-17</v>
      </c>
      <c r="X115" s="1">
        <f t="shared" si="33"/>
        <v>5.7152748384091158E-17</v>
      </c>
      <c r="Y115" s="1">
        <f t="shared" si="34"/>
        <v>2.1622242462661627E-15</v>
      </c>
      <c r="Z115" s="1">
        <f t="shared" si="35"/>
        <v>9.7527615974914516E-14</v>
      </c>
      <c r="AA115" s="1">
        <f t="shared" si="36"/>
        <v>2.3223284486235172E-14</v>
      </c>
      <c r="AB115" s="1">
        <f>p_0*inventory[[#This Row],[CO2_flux]]+AB114</f>
        <v>0.21729999999999999</v>
      </c>
      <c r="AC115" s="1">
        <f>p_1*inventory[[#This Row],[CO2_flux]]+AC114*EXP(-1/life1_CO2)</f>
        <v>0.16948109497691702</v>
      </c>
      <c r="AD115" s="1">
        <f>p_2*inventory[[#This Row],[CO2_flux]]+AD114*EXP(-1/life2_CO2)</f>
        <v>1.3914409300159592E-2</v>
      </c>
      <c r="AE115" s="1">
        <f>p_3*inventory[[#This Row],[CO2_flux]]+AE114*EXP(-1/life3_CO2)</f>
        <v>2.1970866901221553E-12</v>
      </c>
    </row>
    <row r="116" spans="1:31">
      <c r="A116">
        <v>111</v>
      </c>
      <c r="B116" s="70">
        <v>0</v>
      </c>
      <c r="C116" s="70">
        <v>0</v>
      </c>
      <c r="D116" s="70">
        <v>0</v>
      </c>
      <c r="E116" s="22">
        <f>SUM(inventory[[#This Row],[CO2_heat]:[N2O_heat]])</f>
        <v>2.8654344718804087E-11</v>
      </c>
      <c r="F116" s="23">
        <f>SUM(inventory[[#This Row],[CO2_temp]:[N2O_temp]])</f>
        <v>1.227916959333437E-13</v>
      </c>
      <c r="G116" s="16">
        <f>SUM(inventory[[#This Row],[CO2_mass0]:[CO2_mass3]])</f>
        <v>0.39989069392315302</v>
      </c>
      <c r="H116" s="16">
        <f>inventory[[#This Row],[CH4_flux]]+H115*EXP(-1/life_CH4)</f>
        <v>1.2952807522392771E-4</v>
      </c>
      <c r="I116" s="16">
        <f t="shared" si="27"/>
        <v>0.39957437060058032</v>
      </c>
      <c r="J116" s="18">
        <f>inventory[[#This Row],[CO2]]*A_CO2</f>
        <v>7.00488528545187E-16</v>
      </c>
      <c r="K116" s="18">
        <f>inventory[[#This Row],[CH4]]*A_CH4</f>
        <v>2.735430160687646E-17</v>
      </c>
      <c r="L116" s="18">
        <f>inventory[[#This Row],[N2O]]*A_N2O</f>
        <v>1.426475357977252E-13</v>
      </c>
      <c r="M116" s="4">
        <f t="shared" si="28"/>
        <v>9.95056810616466E-14</v>
      </c>
      <c r="N116" s="4">
        <f t="shared" si="29"/>
        <v>2.6183466733254433E-12</v>
      </c>
      <c r="O116" s="4">
        <f t="shared" si="30"/>
        <v>2.5936492364416998E-11</v>
      </c>
      <c r="P116" s="20">
        <f>SUM(inventory[[#This Row],[CO2_temp_s1]:[CO2_temp_s2]])</f>
        <v>5.4046711348839875E-16</v>
      </c>
      <c r="Q116" s="20">
        <f>inventory[[#This Row],[CH4_temp_s1]]+inventory[[#This Row],[CH4_temp_s2]]</f>
        <v>2.2097344521918292E-15</v>
      </c>
      <c r="R116" s="20">
        <f>inventory[[#This Row],[N2O_temp_s1]]+inventory[[#This Row],[N2O_temp_s2]]</f>
        <v>1.2004149436766346E-13</v>
      </c>
      <c r="S116" s="84">
        <f>inventory[[#This Row],[CO2_flux]]+S115</f>
        <v>1</v>
      </c>
      <c r="T116" s="84">
        <f>inventory[[#This Row],[CH4_flux]]+T115</f>
        <v>1</v>
      </c>
      <c r="U116" s="84">
        <f>inventory[[#This Row],[N2O_flux]]+U115</f>
        <v>1</v>
      </c>
      <c r="V116" s="1">
        <f t="shared" si="31"/>
        <v>4.505406029969598E-16</v>
      </c>
      <c r="W116" s="1">
        <f t="shared" si="32"/>
        <v>8.9926510491438972E-17</v>
      </c>
      <c r="X116" s="1">
        <f t="shared" si="33"/>
        <v>5.2754113775192605E-17</v>
      </c>
      <c r="Y116" s="1">
        <f t="shared" si="34"/>
        <v>2.1569803384166368E-15</v>
      </c>
      <c r="Z116" s="1">
        <f t="shared" si="35"/>
        <v>9.6724975834365202E-14</v>
      </c>
      <c r="AA116" s="1">
        <f t="shared" si="36"/>
        <v>2.3316518533298249E-14</v>
      </c>
      <c r="AB116" s="1">
        <f>p_0*inventory[[#This Row],[CO2_flux]]+AB115</f>
        <v>0.21729999999999999</v>
      </c>
      <c r="AC116" s="1">
        <f>p_1*inventory[[#This Row],[CO2_flux]]+AC115*EXP(-1/life1_CO2)</f>
        <v>0.16905192049148768</v>
      </c>
      <c r="AD116" s="1">
        <f>p_2*inventory[[#This Row],[CO2_flux]]+AD115*EXP(-1/life2_CO2)</f>
        <v>1.3538773429923753E-2</v>
      </c>
      <c r="AE116" s="1">
        <f>p_3*inventory[[#This Row],[CO2_flux]]+AE115*EXP(-1/life3_CO2)</f>
        <v>1.7415756398168732E-12</v>
      </c>
    </row>
    <row r="117" spans="1:31">
      <c r="A117">
        <v>112</v>
      </c>
      <c r="B117" s="70">
        <v>0</v>
      </c>
      <c r="C117" s="70">
        <v>0</v>
      </c>
      <c r="D117" s="70">
        <v>0</v>
      </c>
      <c r="E117" s="22">
        <f>SUM(inventory[[#This Row],[CO2_heat]:[N2O_heat]])</f>
        <v>2.8797130494679685E-11</v>
      </c>
      <c r="F117" s="23">
        <f>SUM(inventory[[#This Row],[CO2_temp]:[N2O_temp]])</f>
        <v>1.2207763952397391E-13</v>
      </c>
      <c r="G117" s="16">
        <f>SUM(inventory[[#This Row],[CO2_mass0]:[CO2_mass3]])</f>
        <v>0.39909711109218349</v>
      </c>
      <c r="H117" s="16">
        <f>inventory[[#This Row],[CH4_flux]]+H116*EXP(-1/life_CH4)</f>
        <v>1.19492366831949E-4</v>
      </c>
      <c r="I117" s="16">
        <f t="shared" si="27"/>
        <v>0.39628571129452039</v>
      </c>
      <c r="J117" s="18">
        <f>inventory[[#This Row],[CO2]]*A_CO2</f>
        <v>6.9909840950017768E-16</v>
      </c>
      <c r="K117" s="18">
        <f>inventory[[#This Row],[CH4]]*A_CH4</f>
        <v>2.5234917112678905E-17</v>
      </c>
      <c r="L117" s="18">
        <f>inventory[[#This Row],[N2O]]*A_N2O</f>
        <v>1.414734886600607E-13</v>
      </c>
      <c r="M117" s="4">
        <f t="shared" si="28"/>
        <v>1.0020547291211399E-13</v>
      </c>
      <c r="N117" s="4">
        <f t="shared" si="29"/>
        <v>2.6183729536931712E-12</v>
      </c>
      <c r="O117" s="4">
        <f t="shared" si="30"/>
        <v>2.6078552068074402E-11</v>
      </c>
      <c r="P117" s="20">
        <f>SUM(inventory[[#This Row],[CO2_temp_s1]:[CO2_temp_s2]])</f>
        <v>5.3997206323489414E-16</v>
      </c>
      <c r="Q117" s="20">
        <f>inventory[[#This Row],[CH4_temp_s1]]+inventory[[#This Row],[CH4_temp_s2]]</f>
        <v>2.2004398808083497E-15</v>
      </c>
      <c r="R117" s="20">
        <f>inventory[[#This Row],[N2O_temp_s1]]+inventory[[#This Row],[N2O_temp_s2]]</f>
        <v>1.1933722757993065E-13</v>
      </c>
      <c r="S117" s="84">
        <f>inventory[[#This Row],[CO2_flux]]+S116</f>
        <v>1</v>
      </c>
      <c r="T117" s="84">
        <f>inventory[[#This Row],[CH4_flux]]+T116</f>
        <v>1</v>
      </c>
      <c r="U117" s="84">
        <f>inventory[[#This Row],[N2O_flux]]+U116</f>
        <v>1</v>
      </c>
      <c r="V117" s="1">
        <f t="shared" si="31"/>
        <v>4.4953266501753435E-16</v>
      </c>
      <c r="W117" s="1">
        <f t="shared" si="32"/>
        <v>9.0439398217359829E-17</v>
      </c>
      <c r="X117" s="1">
        <f t="shared" si="33"/>
        <v>4.8692969661621995E-17</v>
      </c>
      <c r="Y117" s="1">
        <f t="shared" si="34"/>
        <v>2.1517469111467277E-15</v>
      </c>
      <c r="Z117" s="1">
        <f t="shared" si="35"/>
        <v>9.5928935941354683E-14</v>
      </c>
      <c r="AA117" s="1">
        <f t="shared" si="36"/>
        <v>2.3408291638575973E-14</v>
      </c>
      <c r="AB117" s="1">
        <f>p_0*inventory[[#This Row],[CO2_flux]]+AB116</f>
        <v>0.21729999999999999</v>
      </c>
      <c r="AC117" s="1">
        <f>p_1*inventory[[#This Row],[CO2_flux]]+AC116*EXP(-1/life1_CO2)</f>
        <v>0.1686238327982989</v>
      </c>
      <c r="AD117" s="1">
        <f>p_2*inventory[[#This Row],[CO2_flux]]+AD116*EXP(-1/life2_CO2)</f>
        <v>1.317327829250409E-2</v>
      </c>
      <c r="AE117" s="1">
        <f>p_3*inventory[[#This Row],[CO2_flux]]+AE116*EXP(-1/life3_CO2)</f>
        <v>1.3805034288541957E-12</v>
      </c>
    </row>
    <row r="118" spans="1:31">
      <c r="A118">
        <v>113</v>
      </c>
      <c r="B118" s="70">
        <v>0</v>
      </c>
      <c r="C118" s="70">
        <v>0</v>
      </c>
      <c r="D118" s="70">
        <v>0</v>
      </c>
      <c r="E118" s="22">
        <f>SUM(inventory[[#This Row],[CO2_heat]:[N2O_heat]])</f>
        <v>2.8938743644849879E-11</v>
      </c>
      <c r="F118" s="23">
        <f>SUM(inventory[[#This Row],[CO2_temp]:[N2O_temp]])</f>
        <v>1.2136901749022062E-13</v>
      </c>
      <c r="G118" s="16">
        <f>SUM(inventory[[#This Row],[CO2_mass0]:[CO2_mass3]])</f>
        <v>0.39831447927324942</v>
      </c>
      <c r="H118" s="16">
        <f>inventory[[#This Row],[CH4_flux]]+H117*EXP(-1/life_CH4)</f>
        <v>1.1023421529592385E-4</v>
      </c>
      <c r="I118" s="16">
        <f t="shared" si="27"/>
        <v>0.39302411898981759</v>
      </c>
      <c r="J118" s="18">
        <f>inventory[[#This Row],[CO2]]*A_CO2</f>
        <v>6.9772747334295089E-16</v>
      </c>
      <c r="K118" s="18">
        <f>inventory[[#This Row],[CH4]]*A_CH4</f>
        <v>2.327974045309541E-17</v>
      </c>
      <c r="L118" s="18">
        <f>inventory[[#This Row],[N2O]]*A_N2O</f>
        <v>1.4030910440702824E-13</v>
      </c>
      <c r="M118" s="4">
        <f t="shared" si="28"/>
        <v>1.0090388427479893E-13</v>
      </c>
      <c r="N118" s="4">
        <f t="shared" si="29"/>
        <v>2.6183971978837499E-12</v>
      </c>
      <c r="O118" s="4">
        <f t="shared" si="30"/>
        <v>2.6219442562691329E-11</v>
      </c>
      <c r="P118" s="20">
        <f>SUM(inventory[[#This Row],[CO2_temp_s1]:[CO2_temp_s2]])</f>
        <v>5.3948969036207885E-16</v>
      </c>
      <c r="Q118" s="20">
        <f>inventory[[#This Row],[CH4_temp_s1]]+inventory[[#This Row],[CH4_temp_s2]]</f>
        <v>2.191467657090928E-15</v>
      </c>
      <c r="R118" s="20">
        <f>inventory[[#This Row],[N2O_temp_s1]]+inventory[[#This Row],[N2O_temp_s2]]</f>
        <v>1.186380601427676E-13</v>
      </c>
      <c r="S118" s="84">
        <f>inventory[[#This Row],[CO2_flux]]+S117</f>
        <v>1</v>
      </c>
      <c r="T118" s="84">
        <f>inventory[[#This Row],[CH4_flux]]+T117</f>
        <v>1</v>
      </c>
      <c r="U118" s="84">
        <f>inventory[[#This Row],[N2O_flux]]+U117</f>
        <v>1</v>
      </c>
      <c r="V118" s="1">
        <f t="shared" si="31"/>
        <v>4.485400998206552E-16</v>
      </c>
      <c r="W118" s="1">
        <f t="shared" si="32"/>
        <v>9.0949590541423605E-17</v>
      </c>
      <c r="X118" s="1">
        <f t="shared" si="33"/>
        <v>4.4943539264249236E-17</v>
      </c>
      <c r="Y118" s="1">
        <f t="shared" si="34"/>
        <v>2.1465241178266788E-15</v>
      </c>
      <c r="Z118" s="1">
        <f t="shared" si="35"/>
        <v>9.5139442624878646E-14</v>
      </c>
      <c r="AA118" s="1">
        <f t="shared" si="36"/>
        <v>2.3498617517888949E-14</v>
      </c>
      <c r="AB118" s="1">
        <f>p_0*inventory[[#This Row],[CO2_flux]]+AB117</f>
        <v>0.21729999999999999</v>
      </c>
      <c r="AC118" s="1">
        <f>p_1*inventory[[#This Row],[CO2_flux]]+AC117*EXP(-1/life1_CO2)</f>
        <v>0.16819682914528267</v>
      </c>
      <c r="AD118" s="1">
        <f>p_2*inventory[[#This Row],[CO2_flux]]+AD117*EXP(-1/life2_CO2)</f>
        <v>1.2817650126872445E-2</v>
      </c>
      <c r="AE118" s="1">
        <f>p_3*inventory[[#This Row],[CO2_flux]]+AE117*EXP(-1/life3_CO2)</f>
        <v>1.0942905226204159E-12</v>
      </c>
    </row>
    <row r="119" spans="1:31">
      <c r="A119">
        <v>114</v>
      </c>
      <c r="B119" s="70">
        <v>0</v>
      </c>
      <c r="C119" s="70">
        <v>0</v>
      </c>
      <c r="D119" s="70">
        <v>0</v>
      </c>
      <c r="E119" s="22">
        <f>SUM(inventory[[#This Row],[CO2_heat]:[N2O_heat]])</f>
        <v>2.9079193969086921E-11</v>
      </c>
      <c r="F119" s="23">
        <f>SUM(inventory[[#This Row],[CO2_temp]:[N2O_temp]])</f>
        <v>1.2066576608875154E-13</v>
      </c>
      <c r="G119" s="16">
        <f>SUM(inventory[[#This Row],[CO2_mass0]:[CO2_mass3]])</f>
        <v>0.39754252935070955</v>
      </c>
      <c r="H119" s="16">
        <f>inventory[[#This Row],[CH4_flux]]+H118*EXP(-1/life_CH4)</f>
        <v>1.0169337627229163E-4</v>
      </c>
      <c r="I119" s="16">
        <f t="shared" si="27"/>
        <v>0.38978937091406102</v>
      </c>
      <c r="J119" s="18">
        <f>inventory[[#This Row],[CO2]]*A_CO2</f>
        <v>6.9637524866363773E-16</v>
      </c>
      <c r="K119" s="18">
        <f>inventory[[#This Row],[CH4]]*A_CH4</f>
        <v>2.1476048965946241E-17</v>
      </c>
      <c r="L119" s="18">
        <f>inventory[[#This Row],[N2O]]*A_N2O</f>
        <v>1.3915430350916393E-13</v>
      </c>
      <c r="M119" s="4">
        <f t="shared" si="28"/>
        <v>1.0160093409581912E-13</v>
      </c>
      <c r="N119" s="4">
        <f t="shared" si="29"/>
        <v>2.6184195636581904E-12</v>
      </c>
      <c r="O119" s="4">
        <f t="shared" si="30"/>
        <v>2.635917347133291E-11</v>
      </c>
      <c r="P119" s="20">
        <f>SUM(inventory[[#This Row],[CO2_temp_s1]:[CO2_temp_s2]])</f>
        <v>5.3901963734399792E-16</v>
      </c>
      <c r="Q119" s="20">
        <f>inventory[[#This Row],[CH4_temp_s1]]+inventory[[#This Row],[CH4_temp_s2]]</f>
        <v>2.1827940988403028E-15</v>
      </c>
      <c r="R119" s="20">
        <f>inventory[[#This Row],[N2O_temp_s1]]+inventory[[#This Row],[N2O_temp_s2]]</f>
        <v>1.1794395235256725E-13</v>
      </c>
      <c r="S119" s="84">
        <f>inventory[[#This Row],[CO2_flux]]+S118</f>
        <v>1</v>
      </c>
      <c r="T119" s="84">
        <f>inventory[[#This Row],[CH4_flux]]+T118</f>
        <v>1</v>
      </c>
      <c r="U119" s="84">
        <f>inventory[[#This Row],[N2O_flux]]+U118</f>
        <v>1</v>
      </c>
      <c r="V119" s="1">
        <f t="shared" si="31"/>
        <v>4.4756252348222172E-16</v>
      </c>
      <c r="W119" s="1">
        <f t="shared" si="32"/>
        <v>9.1457113861776241E-17</v>
      </c>
      <c r="X119" s="1">
        <f t="shared" si="33"/>
        <v>4.1482001251165648E-17</v>
      </c>
      <c r="Y119" s="1">
        <f t="shared" si="34"/>
        <v>2.141312097589137E-15</v>
      </c>
      <c r="Z119" s="1">
        <f t="shared" si="35"/>
        <v>9.435644258252228E-14</v>
      </c>
      <c r="AA119" s="1">
        <f t="shared" si="36"/>
        <v>2.3587509770044964E-14</v>
      </c>
      <c r="AB119" s="1">
        <f>p_0*inventory[[#This Row],[CO2_flux]]+AB118</f>
        <v>0.21729999999999999</v>
      </c>
      <c r="AC119" s="1">
        <f>p_1*inventory[[#This Row],[CO2_flux]]+AC118*EXP(-1/life1_CO2)</f>
        <v>0.16777090678734</v>
      </c>
      <c r="AD119" s="1">
        <f>p_2*inventory[[#This Row],[CO2_flux]]+AD118*EXP(-1/life2_CO2)</f>
        <v>1.2471622562502104E-2</v>
      </c>
      <c r="AE119" s="1">
        <f>p_3*inventory[[#This Row],[CO2_flux]]+AE118*EXP(-1/life3_CO2)</f>
        <v>8.6741671398147328E-13</v>
      </c>
    </row>
    <row r="120" spans="1:31">
      <c r="A120">
        <v>115</v>
      </c>
      <c r="B120" s="70">
        <v>0</v>
      </c>
      <c r="C120" s="70">
        <v>0</v>
      </c>
      <c r="D120" s="70">
        <v>0</v>
      </c>
      <c r="E120" s="22">
        <f>SUM(inventory[[#This Row],[CO2_heat]:[N2O_heat]])</f>
        <v>2.9218491175273082E-11</v>
      </c>
      <c r="F120" s="23">
        <f>SUM(inventory[[#This Row],[CO2_temp]:[N2O_temp]])</f>
        <v>1.1996782363906461E-13</v>
      </c>
      <c r="G120" s="16">
        <f>SUM(inventory[[#This Row],[CO2_mass0]:[CO2_mass3]])</f>
        <v>0.39678099940686334</v>
      </c>
      <c r="H120" s="16">
        <f>inventory[[#This Row],[CH4_flux]]+H119*EXP(-1/life_CH4)</f>
        <v>9.3814273090219824E-5</v>
      </c>
      <c r="I120" s="16">
        <f t="shared" si="27"/>
        <v>0.38658124612834704</v>
      </c>
      <c r="J120" s="18">
        <f>inventory[[#This Row],[CO2]]*A_CO2</f>
        <v>6.9504127666100237E-16</v>
      </c>
      <c r="K120" s="18">
        <f>inventory[[#This Row],[CH4]]*A_CH4</f>
        <v>1.9812105728455143E-17</v>
      </c>
      <c r="L120" s="18">
        <f>inventory[[#This Row],[N2O]]*A_N2O</f>
        <v>1.3800900709156372E-13</v>
      </c>
      <c r="M120" s="4">
        <f t="shared" si="28"/>
        <v>1.0229664085621547E-13</v>
      </c>
      <c r="N120" s="4">
        <f t="shared" si="29"/>
        <v>2.6184401965543351E-12</v>
      </c>
      <c r="O120" s="4">
        <f t="shared" si="30"/>
        <v>2.6497754337862533E-11</v>
      </c>
      <c r="P120" s="20">
        <f>SUM(inventory[[#This Row],[CO2_temp_s1]:[CO2_temp_s2]])</f>
        <v>5.385615562653417E-16</v>
      </c>
      <c r="Q120" s="20">
        <f>inventory[[#This Row],[CH4_temp_s1]]+inventory[[#This Row],[CH4_temp_s2]]</f>
        <v>2.1743973193511241E-15</v>
      </c>
      <c r="R120" s="20">
        <f>inventory[[#This Row],[N2O_temp_s1]]+inventory[[#This Row],[N2O_temp_s2]]</f>
        <v>1.1725486476344814E-13</v>
      </c>
      <c r="S120" s="84">
        <f>inventory[[#This Row],[CO2_flux]]+S119</f>
        <v>1</v>
      </c>
      <c r="T120" s="84">
        <f>inventory[[#This Row],[CH4_flux]]+T119</f>
        <v>1</v>
      </c>
      <c r="U120" s="84">
        <f>inventory[[#This Row],[N2O_flux]]+U119</f>
        <v>1</v>
      </c>
      <c r="V120" s="1">
        <f t="shared" si="31"/>
        <v>4.4659956223978997E-16</v>
      </c>
      <c r="W120" s="1">
        <f t="shared" si="32"/>
        <v>9.196199402555172E-17</v>
      </c>
      <c r="X120" s="1">
        <f t="shared" si="33"/>
        <v>3.8286342913115321E-17</v>
      </c>
      <c r="Y120" s="1">
        <f t="shared" si="34"/>
        <v>2.1361109764380088E-15</v>
      </c>
      <c r="Z120" s="1">
        <f t="shared" si="35"/>
        <v>9.3579882885636013E-14</v>
      </c>
      <c r="AA120" s="1">
        <f t="shared" si="36"/>
        <v>2.3674981877812127E-14</v>
      </c>
      <c r="AB120" s="1">
        <f>p_0*inventory[[#This Row],[CO2_flux]]+AB119</f>
        <v>0.21729999999999999</v>
      </c>
      <c r="AC120" s="1">
        <f>p_1*inventory[[#This Row],[CO2_flux]]+AC119*EXP(-1/life1_CO2)</f>
        <v>0.16734606298632326</v>
      </c>
      <c r="AD120" s="1">
        <f>p_2*inventory[[#This Row],[CO2_flux]]+AD119*EXP(-1/life2_CO2)</f>
        <v>1.2134936419852508E-2</v>
      </c>
      <c r="AE120" s="1">
        <f>p_3*inventory[[#This Row],[CO2_flux]]+AE119*EXP(-1/life3_CO2)</f>
        <v>6.8757952311665153E-13</v>
      </c>
    </row>
    <row r="121" spans="1:31">
      <c r="A121">
        <v>116</v>
      </c>
      <c r="B121" s="70">
        <v>0</v>
      </c>
      <c r="C121" s="70">
        <v>0</v>
      </c>
      <c r="D121" s="70">
        <v>0</v>
      </c>
      <c r="E121" s="22">
        <f>SUM(inventory[[#This Row],[CO2_heat]:[N2O_heat]])</f>
        <v>2.9356644881012012E-11</v>
      </c>
      <c r="F121" s="23">
        <f>SUM(inventory[[#This Row],[CO2_temp]:[N2O_temp]])</f>
        <v>1.1927513039346782E-13</v>
      </c>
      <c r="G121" s="16">
        <f>SUM(inventory[[#This Row],[CO2_mass0]:[CO2_mass3]])</f>
        <v>0.39602963452780371</v>
      </c>
      <c r="H121" s="16">
        <f>inventory[[#This Row],[CH4_flux]]+H120*EXP(-1/life_CH4)</f>
        <v>8.654563510489308E-5</v>
      </c>
      <c r="I121" s="16">
        <f t="shared" si="27"/>
        <v>0.38339952551218903</v>
      </c>
      <c r="J121" s="18">
        <f>inventory[[#This Row],[CO2]]*A_CO2</f>
        <v>6.9372511080235361E-16</v>
      </c>
      <c r="K121" s="18">
        <f>inventory[[#This Row],[CH4]]*A_CH4</f>
        <v>1.8277083183125937E-17</v>
      </c>
      <c r="L121" s="18">
        <f>inventory[[#This Row],[N2O]]*A_N2O</f>
        <v>1.3687313692849602E-13</v>
      </c>
      <c r="M121" s="4">
        <f t="shared" si="28"/>
        <v>1.0299102258438984E-13</v>
      </c>
      <c r="N121" s="4">
        <f t="shared" si="29"/>
        <v>2.6184592308338973E-12</v>
      </c>
      <c r="O121" s="4">
        <f t="shared" si="30"/>
        <v>2.6635194627593727E-11</v>
      </c>
      <c r="P121" s="20">
        <f>SUM(inventory[[#This Row],[CO2_temp_s1]:[CO2_temp_s2]])</f>
        <v>5.3811510857592122E-16</v>
      </c>
      <c r="Q121" s="20">
        <f>inventory[[#This Row],[CH4_temp_s1]]+inventory[[#This Row],[CH4_temp_s2]]</f>
        <v>2.1662570924607092E-15</v>
      </c>
      <c r="R121" s="20">
        <f>inventory[[#This Row],[N2O_temp_s1]]+inventory[[#This Row],[N2O_temp_s2]]</f>
        <v>1.165707581924312E-13</v>
      </c>
      <c r="S121" s="84">
        <f>inventory[[#This Row],[CO2_flux]]+S120</f>
        <v>1</v>
      </c>
      <c r="T121" s="84">
        <f>inventory[[#This Row],[CH4_flux]]+T120</f>
        <v>1</v>
      </c>
      <c r="U121" s="84">
        <f>inventory[[#This Row],[N2O_flux]]+U120</f>
        <v>1</v>
      </c>
      <c r="V121" s="1">
        <f t="shared" si="31"/>
        <v>4.4565085223269103E-16</v>
      </c>
      <c r="W121" s="1">
        <f t="shared" si="32"/>
        <v>9.2464256343230158E-17</v>
      </c>
      <c r="X121" s="1">
        <f t="shared" si="33"/>
        <v>3.5336224189317088E-17</v>
      </c>
      <c r="Y121" s="1">
        <f t="shared" si="34"/>
        <v>2.1309208682713921E-15</v>
      </c>
      <c r="Z121" s="1">
        <f t="shared" si="35"/>
        <v>9.2809710983547245E-14</v>
      </c>
      <c r="AA121" s="1">
        <f t="shared" si="36"/>
        <v>2.3761047208883951E-14</v>
      </c>
      <c r="AB121" s="1">
        <f>p_0*inventory[[#This Row],[CO2_flux]]+AB120</f>
        <v>0.21729999999999999</v>
      </c>
      <c r="AC121" s="1">
        <f>p_1*inventory[[#This Row],[CO2_flux]]+AC120*EXP(-1/life1_CO2)</f>
        <v>0.16692229501101863</v>
      </c>
      <c r="AD121" s="1">
        <f>p_2*inventory[[#This Row],[CO2_flux]]+AD120*EXP(-1/life2_CO2)</f>
        <v>1.1807339516240106E-2</v>
      </c>
      <c r="AE121" s="1">
        <f>p_3*inventory[[#This Row],[CO2_flux]]+AE120*EXP(-1/life3_CO2)</f>
        <v>5.4502708212677983E-13</v>
      </c>
    </row>
    <row r="122" spans="1:31">
      <c r="A122">
        <v>117</v>
      </c>
      <c r="B122" s="70">
        <v>0</v>
      </c>
      <c r="C122" s="70">
        <v>0</v>
      </c>
      <c r="D122" s="70">
        <v>0</v>
      </c>
      <c r="E122" s="22">
        <f>SUM(inventory[[#This Row],[CO2_heat]:[N2O_heat]])</f>
        <v>2.9493664615160975E-11</v>
      </c>
      <c r="F122" s="23">
        <f>SUM(inventory[[#This Row],[CO2_temp]:[N2O_temp]])</f>
        <v>1.185876284161933E-13</v>
      </c>
      <c r="G122" s="16">
        <f>SUM(inventory[[#This Row],[CO2_mass0]:[CO2_mass3]])</f>
        <v>0.39528818661451043</v>
      </c>
      <c r="H122" s="16">
        <f>inventory[[#This Row],[CH4_flux]]+H121*EXP(-1/life_CH4)</f>
        <v>7.9840164070835309E-5</v>
      </c>
      <c r="I122" s="16">
        <f t="shared" si="27"/>
        <v>0.38024399174855078</v>
      </c>
      <c r="J122" s="18">
        <f>inventory[[#This Row],[CO2]]*A_CO2</f>
        <v>6.924263164926378E-16</v>
      </c>
      <c r="K122" s="18">
        <f>inventory[[#This Row],[CH4]]*A_CH4</f>
        <v>1.6860992681011331E-17</v>
      </c>
      <c r="L122" s="18">
        <f>inventory[[#This Row],[N2O]]*A_N2O</f>
        <v>1.3574661543805869E-13</v>
      </c>
      <c r="M122" s="4">
        <f t="shared" si="28"/>
        <v>1.0368409686820745E-13</v>
      </c>
      <c r="N122" s="4">
        <f t="shared" si="29"/>
        <v>2.6184767903561235E-12</v>
      </c>
      <c r="O122" s="4">
        <f t="shared" si="30"/>
        <v>2.6771503727936643E-11</v>
      </c>
      <c r="P122" s="20">
        <f>SUM(inventory[[#This Row],[CO2_temp_s1]:[CO2_temp_s2]])</f>
        <v>5.376799648501747E-16</v>
      </c>
      <c r="Q122" s="20">
        <f>inventory[[#This Row],[CH4_temp_s1]]+inventory[[#This Row],[CH4_temp_s2]]</f>
        <v>2.1583547275872082E-15</v>
      </c>
      <c r="R122" s="20">
        <f>inventory[[#This Row],[N2O_temp_s1]]+inventory[[#This Row],[N2O_temp_s2]]</f>
        <v>1.1589159372375591E-13</v>
      </c>
      <c r="S122" s="84">
        <f>inventory[[#This Row],[CO2_flux]]+S121</f>
        <v>1</v>
      </c>
      <c r="T122" s="84">
        <f>inventory[[#This Row],[CH4_flux]]+T121</f>
        <v>1</v>
      </c>
      <c r="U122" s="84">
        <f>inventory[[#This Row],[N2O_flux]]+U121</f>
        <v>1</v>
      </c>
      <c r="V122" s="1">
        <f t="shared" si="31"/>
        <v>4.4471603924756492E-16</v>
      </c>
      <c r="W122" s="1">
        <f t="shared" si="32"/>
        <v>9.2963925602609829E-17</v>
      </c>
      <c r="X122" s="1">
        <f t="shared" si="33"/>
        <v>3.2612851761971121E-17</v>
      </c>
      <c r="Y122" s="1">
        <f t="shared" si="34"/>
        <v>2.125741875825237E-15</v>
      </c>
      <c r="Z122" s="1">
        <f t="shared" si="35"/>
        <v>9.2045874706919419E-14</v>
      </c>
      <c r="AA122" s="1">
        <f t="shared" si="36"/>
        <v>2.3845719016836483E-14</v>
      </c>
      <c r="AB122" s="1">
        <f>p_0*inventory[[#This Row],[CO2_flux]]+AB121</f>
        <v>0.21729999999999999</v>
      </c>
      <c r="AC122" s="1">
        <f>p_1*inventory[[#This Row],[CO2_flux]]+AC121*EXP(-1/life1_CO2)</f>
        <v>0.16649960013712845</v>
      </c>
      <c r="AD122" s="1">
        <f>p_2*inventory[[#This Row],[CO2_flux]]+AD121*EXP(-1/life2_CO2)</f>
        <v>1.1488586476949966E-2</v>
      </c>
      <c r="AE122" s="1">
        <f>p_3*inventory[[#This Row],[CO2_flux]]+AE121*EXP(-1/life3_CO2)</f>
        <v>4.3202932935691098E-13</v>
      </c>
    </row>
    <row r="123" spans="1:31">
      <c r="A123">
        <v>118</v>
      </c>
      <c r="B123" s="70">
        <v>0</v>
      </c>
      <c r="C123" s="70">
        <v>0</v>
      </c>
      <c r="D123" s="70">
        <v>0</v>
      </c>
      <c r="E123" s="22">
        <f>SUM(inventory[[#This Row],[CO2_heat]:[N2O_heat]])</f>
        <v>2.9629559819289771E-11</v>
      </c>
      <c r="F123" s="23">
        <f>SUM(inventory[[#This Row],[CO2_temp]:[N2O_temp]])</f>
        <v>1.1790526147102222E-13</v>
      </c>
      <c r="G123" s="16">
        <f>SUM(inventory[[#This Row],[CO2_mass0]:[CO2_mass3]])</f>
        <v>0.3945564141990428</v>
      </c>
      <c r="H123" s="16">
        <f>inventory[[#This Row],[CH4_flux]]+H122*EXP(-1/life_CH4)</f>
        <v>7.3654226364299982E-5</v>
      </c>
      <c r="I123" s="16">
        <f t="shared" si="27"/>
        <v>0.37711442930900368</v>
      </c>
      <c r="J123" s="18">
        <f>inventory[[#This Row],[CO2]]*A_CO2</f>
        <v>6.9114447075246317E-16</v>
      </c>
      <c r="K123" s="18">
        <f>inventory[[#This Row],[CH4]]*A_CH4</f>
        <v>1.555461948390033E-17</v>
      </c>
      <c r="L123" s="18">
        <f>inventory[[#This Row],[N2O]]*A_N2O</f>
        <v>1.3462936567688028E-13</v>
      </c>
      <c r="M123" s="4">
        <f t="shared" si="28"/>
        <v>1.0437588086677274E-13</v>
      </c>
      <c r="N123" s="4">
        <f t="shared" si="29"/>
        <v>2.6184929893837675E-12</v>
      </c>
      <c r="O123" s="4">
        <f t="shared" si="30"/>
        <v>2.6906690949039231E-11</v>
      </c>
      <c r="P123" s="20">
        <f>SUM(inventory[[#This Row],[CO2_temp_s1]:[CO2_temp_s2]])</f>
        <v>5.3725580455174709E-16</v>
      </c>
      <c r="Q123" s="20">
        <f>inventory[[#This Row],[CH4_temp_s1]]+inventory[[#This Row],[CH4_temp_s2]]</f>
        <v>2.1506729540355712E-15</v>
      </c>
      <c r="R123" s="20">
        <f>inventory[[#This Row],[N2O_temp_s1]]+inventory[[#This Row],[N2O_temp_s2]]</f>
        <v>1.1521733271243491E-13</v>
      </c>
      <c r="S123" s="84">
        <f>inventory[[#This Row],[CO2_flux]]+S122</f>
        <v>1</v>
      </c>
      <c r="T123" s="84">
        <f>inventory[[#This Row],[CH4_flux]]+T122</f>
        <v>1</v>
      </c>
      <c r="U123" s="84">
        <f>inventory[[#This Row],[N2O_flux]]+U122</f>
        <v>1</v>
      </c>
      <c r="V123" s="1">
        <f t="shared" si="31"/>
        <v>4.4379477846934359E-16</v>
      </c>
      <c r="W123" s="1">
        <f t="shared" si="32"/>
        <v>9.34610260824035E-17</v>
      </c>
      <c r="X123" s="1">
        <f t="shared" si="33"/>
        <v>3.0098862491691458E-17</v>
      </c>
      <c r="Y123" s="1">
        <f t="shared" si="34"/>
        <v>2.1205740915438798E-15</v>
      </c>
      <c r="Z123" s="1">
        <f t="shared" si="35"/>
        <v>9.1288322270357381E-14</v>
      </c>
      <c r="AA123" s="1">
        <f t="shared" si="36"/>
        <v>2.3929010442077532E-14</v>
      </c>
      <c r="AB123" s="1">
        <f>p_0*inventory[[#This Row],[CO2_flux]]+AB122</f>
        <v>0.21729999999999999</v>
      </c>
      <c r="AC123" s="1">
        <f>p_1*inventory[[#This Row],[CO2_flux]]+AC122*EXP(-1/life1_CO2)</f>
        <v>0.16607797564725377</v>
      </c>
      <c r="AD123" s="1">
        <f>p_2*inventory[[#This Row],[CO2_flux]]+AD122*EXP(-1/life2_CO2)</f>
        <v>1.1178438551446632E-2</v>
      </c>
      <c r="AE123" s="1">
        <f>p_3*inventory[[#This Row],[CO2_flux]]+AE122*EXP(-1/life3_CO2)</f>
        <v>3.4245883836863246E-13</v>
      </c>
    </row>
    <row r="124" spans="1:31">
      <c r="A124">
        <v>119</v>
      </c>
      <c r="B124" s="70">
        <v>0</v>
      </c>
      <c r="C124" s="70">
        <v>0</v>
      </c>
      <c r="D124" s="70">
        <v>0</v>
      </c>
      <c r="E124" s="22">
        <f>SUM(inventory[[#This Row],[CO2_heat]:[N2O_heat]])</f>
        <v>2.976433984907165E-11</v>
      </c>
      <c r="F124" s="23">
        <f>SUM(inventory[[#This Row],[CO2_temp]:[N2O_temp]])</f>
        <v>1.1722797491683751E-13</v>
      </c>
      <c r="G124" s="16">
        <f>SUM(inventory[[#This Row],[CO2_mass0]:[CO2_mass3]])</f>
        <v>0.39383408226569494</v>
      </c>
      <c r="H124" s="16">
        <f>inventory[[#This Row],[CH4_flux]]+H123*EXP(-1/life_CH4)</f>
        <v>6.7947569051968068E-5</v>
      </c>
      <c r="I124" s="16">
        <f t="shared" si="27"/>
        <v>0.37401062443900551</v>
      </c>
      <c r="J124" s="18">
        <f>inventory[[#This Row],[CO2]]*A_CO2</f>
        <v>6.8987916190481769E-16</v>
      </c>
      <c r="K124" s="18">
        <f>inventory[[#This Row],[CH4]]*A_CH4</f>
        <v>1.4349462802472413E-17</v>
      </c>
      <c r="L124" s="18">
        <f>inventory[[#This Row],[N2O]]*A_N2O</f>
        <v>1.3352131133486445E-13</v>
      </c>
      <c r="M124" s="4">
        <f t="shared" si="28"/>
        <v>1.0506639132188771E-13</v>
      </c>
      <c r="N124" s="4">
        <f t="shared" si="29"/>
        <v>2.6185079333266173E-12</v>
      </c>
      <c r="O124" s="4">
        <f t="shared" si="30"/>
        <v>2.7040765524423148E-11</v>
      </c>
      <c r="P124" s="20">
        <f>SUM(inventory[[#This Row],[CO2_temp_s1]:[CO2_temp_s2]])</f>
        <v>5.3684231580316457E-16</v>
      </c>
      <c r="Q124" s="20">
        <f>inventory[[#This Row],[CH4_temp_s1]]+inventory[[#This Row],[CH4_temp_s2]]</f>
        <v>2.1431958138997285E-15</v>
      </c>
      <c r="R124" s="20">
        <f>inventory[[#This Row],[N2O_temp_s1]]+inventory[[#This Row],[N2O_temp_s2]]</f>
        <v>1.1454793678713462E-13</v>
      </c>
      <c r="S124" s="84">
        <f>inventory[[#This Row],[CO2_flux]]+S123</f>
        <v>1</v>
      </c>
      <c r="T124" s="84">
        <f>inventory[[#This Row],[CH4_flux]]+T123</f>
        <v>1</v>
      </c>
      <c r="U124" s="84">
        <f>inventory[[#This Row],[N2O_flux]]+U123</f>
        <v>1</v>
      </c>
      <c r="V124" s="1">
        <f t="shared" si="31"/>
        <v>4.4288673423769519E-16</v>
      </c>
      <c r="W124" s="1">
        <f t="shared" si="32"/>
        <v>9.395558156546938E-17</v>
      </c>
      <c r="X124" s="1">
        <f t="shared" si="33"/>
        <v>2.7778215516615867E-17</v>
      </c>
      <c r="Y124" s="1">
        <f t="shared" si="34"/>
        <v>2.1154175983831128E-15</v>
      </c>
      <c r="Z124" s="1">
        <f t="shared" si="35"/>
        <v>9.053700227434657E-14</v>
      </c>
      <c r="AA124" s="1">
        <f t="shared" si="36"/>
        <v>2.401093451278804E-14</v>
      </c>
      <c r="AB124" s="1">
        <f>p_0*inventory[[#This Row],[CO2_flux]]+AB123</f>
        <v>0.21729999999999999</v>
      </c>
      <c r="AC124" s="1">
        <f>p_1*inventory[[#This Row],[CO2_flux]]+AC123*EXP(-1/life1_CO2)</f>
        <v>0.1656574188308769</v>
      </c>
      <c r="AD124" s="1">
        <f>p_2*inventory[[#This Row],[CO2_flux]]+AD123*EXP(-1/life2_CO2)</f>
        <v>1.0876663434546604E-2</v>
      </c>
      <c r="AE124" s="1">
        <f>p_3*inventory[[#This Row],[CO2_flux]]+AE123*EXP(-1/life3_CO2)</f>
        <v>2.7145855155566673E-13</v>
      </c>
    </row>
    <row r="125" spans="1:31">
      <c r="A125">
        <v>120</v>
      </c>
      <c r="B125" s="70">
        <v>0</v>
      </c>
      <c r="C125" s="70">
        <v>0</v>
      </c>
      <c r="D125" s="70">
        <v>0</v>
      </c>
      <c r="E125" s="22">
        <f>SUM(inventory[[#This Row],[CO2_heat]:[N2O_heat]])</f>
        <v>2.9898013975611031E-11</v>
      </c>
      <c r="F125" s="23">
        <f>SUM(inventory[[#This Row],[CO2_temp]:[N2O_temp]])</f>
        <v>1.1655571561055649E-13</v>
      </c>
      <c r="G125" s="16">
        <f>SUM(inventory[[#This Row],[CO2_mass0]:[CO2_mass3]])</f>
        <v>0.39312096207697761</v>
      </c>
      <c r="H125" s="16">
        <f>inventory[[#This Row],[CH4_flux]]+H124*EXP(-1/life_CH4)</f>
        <v>6.2683057958365249E-5</v>
      </c>
      <c r="I125" s="16">
        <f t="shared" si="27"/>
        <v>0.37093236514330075</v>
      </c>
      <c r="J125" s="18">
        <f>inventory[[#This Row],[CO2]]*A_CO2</f>
        <v>6.8862998927024155E-16</v>
      </c>
      <c r="K125" s="18">
        <f>inventory[[#This Row],[CH4]]*A_CH4</f>
        <v>1.3237680480236869E-17</v>
      </c>
      <c r="L125" s="18">
        <f>inventory[[#This Row],[N2O]]*A_N2O</f>
        <v>1.3242237672997794E-13</v>
      </c>
      <c r="M125" s="4">
        <f t="shared" si="28"/>
        <v>1.0575564456920118E-13</v>
      </c>
      <c r="N125" s="4">
        <f t="shared" si="29"/>
        <v>2.6185217194274129E-12</v>
      </c>
      <c r="O125" s="4">
        <f t="shared" si="30"/>
        <v>2.7173736611614417E-11</v>
      </c>
      <c r="P125" s="20">
        <f>SUM(inventory[[#This Row],[CO2_temp_s1]:[CO2_temp_s2]])</f>
        <v>5.3643919516061035E-16</v>
      </c>
      <c r="Q125" s="20">
        <f>inventory[[#This Row],[CH4_temp_s1]]+inventory[[#This Row],[CH4_temp_s2]]</f>
        <v>2.1359085629362234E-15</v>
      </c>
      <c r="R125" s="20">
        <f>inventory[[#This Row],[N2O_temp_s1]]+inventory[[#This Row],[N2O_temp_s2]]</f>
        <v>1.1388336785245965E-13</v>
      </c>
      <c r="S125" s="84">
        <f>inventory[[#This Row],[CO2_flux]]+S124</f>
        <v>1</v>
      </c>
      <c r="T125" s="84">
        <f>inventory[[#This Row],[CH4_flux]]+T124</f>
        <v>1</v>
      </c>
      <c r="U125" s="84">
        <f>inventory[[#This Row],[N2O_flux]]+U124</f>
        <v>1</v>
      </c>
      <c r="V125" s="1">
        <f t="shared" si="31"/>
        <v>4.4199157980892396E-16</v>
      </c>
      <c r="W125" s="1">
        <f t="shared" si="32"/>
        <v>9.4447615351686379E-17</v>
      </c>
      <c r="X125" s="1">
        <f t="shared" si="33"/>
        <v>2.5636092385200703E-17</v>
      </c>
      <c r="Y125" s="1">
        <f t="shared" si="34"/>
        <v>2.1102724705510227E-15</v>
      </c>
      <c r="Z125" s="1">
        <f t="shared" si="35"/>
        <v>8.9791863706603943E-14</v>
      </c>
      <c r="AA125" s="1">
        <f t="shared" si="36"/>
        <v>2.4091504145855713E-14</v>
      </c>
      <c r="AB125" s="1">
        <f>p_0*inventory[[#This Row],[CO2_flux]]+AB124</f>
        <v>0.21729999999999999</v>
      </c>
      <c r="AC125" s="1">
        <f>p_1*inventory[[#This Row],[CO2_flux]]+AC124*EXP(-1/life1_CO2)</f>
        <v>0.16523792698434395</v>
      </c>
      <c r="AD125" s="1">
        <f>p_2*inventory[[#This Row],[CO2_flux]]+AD124*EXP(-1/life2_CO2)</f>
        <v>1.0583035092418463E-2</v>
      </c>
      <c r="AE125" s="1">
        <f>p_3*inventory[[#This Row],[CO2_flux]]+AE124*EXP(-1/life3_CO2)</f>
        <v>2.1517840089552258E-13</v>
      </c>
    </row>
    <row r="126" spans="1:31">
      <c r="A126">
        <v>121</v>
      </c>
      <c r="B126" s="70">
        <v>0</v>
      </c>
      <c r="C126" s="70">
        <v>0</v>
      </c>
      <c r="D126" s="70">
        <v>0</v>
      </c>
      <c r="E126" s="22">
        <f>SUM(inventory[[#This Row],[CO2_heat]:[N2O_heat]])</f>
        <v>3.0030591386712582E-11</v>
      </c>
      <c r="F126" s="23">
        <f>SUM(inventory[[#This Row],[CO2_temp]:[N2O_temp]])</f>
        <v>1.1588843181693275E-13</v>
      </c>
      <c r="G126" s="16">
        <f>SUM(inventory[[#This Row],[CO2_mass0]:[CO2_mass3]])</f>
        <v>0.39241683100429831</v>
      </c>
      <c r="H126" s="16">
        <f>inventory[[#This Row],[CH4_flux]]+H125*EXP(-1/life_CH4)</f>
        <v>5.782643602755896E-5</v>
      </c>
      <c r="I126" s="16">
        <f t="shared" si="27"/>
        <v>0.36787944117144084</v>
      </c>
      <c r="J126" s="18">
        <f>inventory[[#This Row],[CO2]]*A_CO2</f>
        <v>6.873965628702292E-16</v>
      </c>
      <c r="K126" s="18">
        <f>inventory[[#This Row],[CH4]]*A_CH4</f>
        <v>1.2212037963306265E-17</v>
      </c>
      <c r="L126" s="18">
        <f>inventory[[#This Row],[N2O]]*A_N2O</f>
        <v>1.3133248680308135E-13</v>
      </c>
      <c r="M126" s="4">
        <f t="shared" si="28"/>
        <v>1.0644365654905737E-13</v>
      </c>
      <c r="N126" s="4">
        <f t="shared" si="29"/>
        <v>2.6185344373946228E-12</v>
      </c>
      <c r="O126" s="4">
        <f t="shared" si="30"/>
        <v>2.7305613292768905E-11</v>
      </c>
      <c r="P126" s="20">
        <f>SUM(inventory[[#This Row],[CO2_temp_s1]:[CO2_temp_s2]])</f>
        <v>5.3604614739378679E-16</v>
      </c>
      <c r="Q126" s="20">
        <f>inventory[[#This Row],[CH4_temp_s1]]+inventory[[#This Row],[CH4_temp_s2]]</f>
        <v>2.1287975788283016E-15</v>
      </c>
      <c r="R126" s="20">
        <f>inventory[[#This Row],[N2O_temp_s1]]+inventory[[#This Row],[N2O_temp_s2]]</f>
        <v>1.1322358809071066E-13</v>
      </c>
      <c r="S126" s="84">
        <f>inventory[[#This Row],[CO2_flux]]+S125</f>
        <v>1</v>
      </c>
      <c r="T126" s="84">
        <f>inventory[[#This Row],[CH4_flux]]+T125</f>
        <v>1</v>
      </c>
      <c r="U126" s="84">
        <f>inventory[[#This Row],[N2O_flux]]+U125</f>
        <v>1</v>
      </c>
      <c r="V126" s="1">
        <f t="shared" si="31"/>
        <v>4.411089971233035E-16</v>
      </c>
      <c r="W126" s="1">
        <f t="shared" si="32"/>
        <v>9.4937150270483324E-17</v>
      </c>
      <c r="X126" s="1">
        <f t="shared" si="33"/>
        <v>2.3658804636888729E-17</v>
      </c>
      <c r="Y126" s="1">
        <f t="shared" si="34"/>
        <v>2.1051387741914128E-15</v>
      </c>
      <c r="Z126" s="1">
        <f t="shared" si="35"/>
        <v>8.9052855942909732E-14</v>
      </c>
      <c r="AA126" s="1">
        <f t="shared" si="36"/>
        <v>2.4170732147800923E-14</v>
      </c>
      <c r="AB126" s="1">
        <f>p_0*inventory[[#This Row],[CO2_flux]]+AB125</f>
        <v>0.21729999999999999</v>
      </c>
      <c r="AC126" s="1">
        <f>p_1*inventory[[#This Row],[CO2_flux]]+AC125*EXP(-1/life1_CO2)</f>
        <v>0.16481949741084742</v>
      </c>
      <c r="AD126" s="1">
        <f>p_2*inventory[[#This Row],[CO2_flux]]+AD125*EXP(-1/life2_CO2)</f>
        <v>1.029733359328034E-2</v>
      </c>
      <c r="AE126" s="1">
        <f>p_3*inventory[[#This Row],[CO2_flux]]+AE125*EXP(-1/life3_CO2)</f>
        <v>1.7056653381007726E-13</v>
      </c>
    </row>
    <row r="127" spans="1:31">
      <c r="A127">
        <v>122</v>
      </c>
      <c r="B127" s="70">
        <v>0</v>
      </c>
      <c r="C127" s="70">
        <v>0</v>
      </c>
      <c r="D127" s="70">
        <v>0</v>
      </c>
      <c r="E127" s="22">
        <f>SUM(inventory[[#This Row],[CO2_heat]:[N2O_heat]])</f>
        <v>3.016208118809589E-11</v>
      </c>
      <c r="F127" s="23">
        <f>SUM(inventory[[#This Row],[CO2_temp]:[N2O_temp]])</f>
        <v>1.1522607312474746E-13</v>
      </c>
      <c r="G127" s="16">
        <f>SUM(inventory[[#This Row],[CO2_mass0]:[CO2_mass3]])</f>
        <v>0.39172147236321198</v>
      </c>
      <c r="H127" s="16">
        <f>inventory[[#This Row],[CH4_flux]]+H126*EXP(-1/life_CH4)</f>
        <v>5.3346100406754573E-5</v>
      </c>
      <c r="I127" s="16">
        <f t="shared" si="27"/>
        <v>0.3648516440034239</v>
      </c>
      <c r="J127" s="18">
        <f>inventory[[#This Row],[CO2]]*A_CO2</f>
        <v>6.8617850313863823E-16</v>
      </c>
      <c r="K127" s="18">
        <f>inventory[[#This Row],[CH4]]*A_CH4</f>
        <v>1.1265861223941922E-17</v>
      </c>
      <c r="L127" s="18">
        <f>inventory[[#This Row],[N2O]]*A_N2O</f>
        <v>1.3025156711280249E-13</v>
      </c>
      <c r="M127" s="4">
        <f t="shared" si="28"/>
        <v>1.0713044281705189E-13</v>
      </c>
      <c r="N127" s="4">
        <f t="shared" si="29"/>
        <v>2.6185461699861911E-12</v>
      </c>
      <c r="O127" s="4">
        <f t="shared" si="30"/>
        <v>2.7436404575292645E-11</v>
      </c>
      <c r="P127" s="20">
        <f>SUM(inventory[[#This Row],[CO2_temp_s1]:[CO2_temp_s2]])</f>
        <v>5.3566288527084059E-16</v>
      </c>
      <c r="Q127" s="20">
        <f>inventory[[#This Row],[CH4_temp_s1]]+inventory[[#This Row],[CH4_temp_s2]]</f>
        <v>2.1218502763003756E-15</v>
      </c>
      <c r="R127" s="20">
        <f>inventory[[#This Row],[N2O_temp_s1]]+inventory[[#This Row],[N2O_temp_s2]]</f>
        <v>1.1256855996317625E-13</v>
      </c>
      <c r="S127" s="84">
        <f>inventory[[#This Row],[CO2_flux]]+S126</f>
        <v>1</v>
      </c>
      <c r="T127" s="84">
        <f>inventory[[#This Row],[CH4_flux]]+T126</f>
        <v>1</v>
      </c>
      <c r="U127" s="84">
        <f>inventory[[#This Row],[N2O_flux]]+U126</f>
        <v>1</v>
      </c>
      <c r="V127" s="1">
        <f t="shared" si="31"/>
        <v>4.40238676577809E-16</v>
      </c>
      <c r="W127" s="1">
        <f t="shared" si="32"/>
        <v>9.5424208693031583E-17</v>
      </c>
      <c r="X127" s="1">
        <f t="shared" si="33"/>
        <v>2.1833708286114834E-17</v>
      </c>
      <c r="Y127" s="1">
        <f t="shared" si="34"/>
        <v>2.1000165680142608E-15</v>
      </c>
      <c r="Z127" s="1">
        <f t="shared" si="35"/>
        <v>8.8319928747481298E-14</v>
      </c>
      <c r="AA127" s="1">
        <f t="shared" si="36"/>
        <v>2.4248631215694954E-14</v>
      </c>
      <c r="AB127" s="1">
        <f>p_0*inventory[[#This Row],[CO2_flux]]+AB126</f>
        <v>0.21729999999999999</v>
      </c>
      <c r="AC127" s="1">
        <f>p_1*inventory[[#This Row],[CO2_flux]]+AC126*EXP(-1/life1_CO2)</f>
        <v>0.16440212742040891</v>
      </c>
      <c r="AD127" s="1">
        <f>p_2*inventory[[#This Row],[CO2_flux]]+AD126*EXP(-1/life2_CO2)</f>
        <v>1.0019344942667896E-2</v>
      </c>
      <c r="AE127" s="1">
        <f>p_3*inventory[[#This Row],[CO2_flux]]+AE126*EXP(-1/life3_CO2)</f>
        <v>1.3520382312958063E-13</v>
      </c>
    </row>
    <row r="128" spans="1:31">
      <c r="A128">
        <v>123</v>
      </c>
      <c r="B128" s="70">
        <v>0</v>
      </c>
      <c r="C128" s="70">
        <v>0</v>
      </c>
      <c r="D128" s="70">
        <v>0</v>
      </c>
      <c r="E128" s="22">
        <f>SUM(inventory[[#This Row],[CO2_heat]:[N2O_heat]])</f>
        <v>3.029249240455943E-11</v>
      </c>
      <c r="F128" s="23">
        <f>SUM(inventory[[#This Row],[CO2_temp]:[N2O_temp]])</f>
        <v>1.1456859036894343E-13</v>
      </c>
      <c r="G128" s="16">
        <f>SUM(inventory[[#This Row],[CO2_mass0]:[CO2_mass3]])</f>
        <v>0.39103467525311847</v>
      </c>
      <c r="H128" s="16">
        <f>inventory[[#This Row],[CH4_flux]]+H127*EXP(-1/life_CH4)</f>
        <v>4.9212896801236105E-5</v>
      </c>
      <c r="I128" s="16">
        <f t="shared" si="27"/>
        <v>0.36184876683545225</v>
      </c>
      <c r="J128" s="18">
        <f>inventory[[#This Row],[CO2]]*A_CO2</f>
        <v>6.8497544064088753E-16</v>
      </c>
      <c r="K128" s="18">
        <f>inventory[[#This Row],[CH4]]*A_CH4</f>
        <v>1.0392993331536958E-17</v>
      </c>
      <c r="L128" s="18">
        <f>inventory[[#This Row],[N2O]]*A_N2O</f>
        <v>1.291795438304519E-13</v>
      </c>
      <c r="M128" s="4">
        <f t="shared" si="28"/>
        <v>1.0781601855430309E-13</v>
      </c>
      <c r="N128" s="4">
        <f t="shared" si="29"/>
        <v>2.618556993548057E-12</v>
      </c>
      <c r="O128" s="4">
        <f t="shared" si="30"/>
        <v>2.7566119392457067E-11</v>
      </c>
      <c r="P128" s="20">
        <f>SUM(inventory[[#This Row],[CO2_temp_s1]:[CO2_temp_s2]])</f>
        <v>5.3528912934831069E-16</v>
      </c>
      <c r="Q128" s="20">
        <f>inventory[[#This Row],[CH4_temp_s1]]+inventory[[#This Row],[CH4_temp_s2]]</f>
        <v>2.1150550285809716E-15</v>
      </c>
      <c r="R128" s="20">
        <f>inventory[[#This Row],[N2O_temp_s1]]+inventory[[#This Row],[N2O_temp_s2]]</f>
        <v>1.1191824621101415E-13</v>
      </c>
      <c r="S128" s="84">
        <f>inventory[[#This Row],[CO2_flux]]+S127</f>
        <v>1</v>
      </c>
      <c r="T128" s="84">
        <f>inventory[[#This Row],[CH4_flux]]+T127</f>
        <v>1</v>
      </c>
      <c r="U128" s="84">
        <f>inventory[[#This Row],[N2O_flux]]+U127</f>
        <v>1</v>
      </c>
      <c r="V128" s="1">
        <f t="shared" si="31"/>
        <v>4.3938031680420081E-16</v>
      </c>
      <c r="W128" s="1">
        <f t="shared" si="32"/>
        <v>9.5908812544109916E-17</v>
      </c>
      <c r="X128" s="1">
        <f t="shared" si="33"/>
        <v>2.0149124703654909E-17</v>
      </c>
      <c r="Y128" s="1">
        <f t="shared" si="34"/>
        <v>2.0949059038773167E-15</v>
      </c>
      <c r="Z128" s="1">
        <f t="shared" si="35"/>
        <v>8.7593032272943443E-14</v>
      </c>
      <c r="AA128" s="1">
        <f t="shared" si="36"/>
        <v>2.4325213938070704E-14</v>
      </c>
      <c r="AB128" s="1">
        <f>p_0*inventory[[#This Row],[CO2_flux]]+AB127</f>
        <v>0.21729999999999999</v>
      </c>
      <c r="AC128" s="1">
        <f>p_1*inventory[[#This Row],[CO2_flux]]+AC127*EXP(-1/life1_CO2)</f>
        <v>0.16398581432986184</v>
      </c>
      <c r="AD128" s="1">
        <f>p_2*inventory[[#This Row],[CO2_flux]]+AD127*EXP(-1/life2_CO2)</f>
        <v>9.7488609231494439E-3</v>
      </c>
      <c r="AE128" s="1">
        <f>p_3*inventory[[#This Row],[CO2_flux]]+AE127*EXP(-1/life3_CO2)</f>
        <v>1.0717268728230975E-13</v>
      </c>
    </row>
    <row r="129" spans="1:31">
      <c r="A129">
        <v>124</v>
      </c>
      <c r="B129" s="70">
        <v>0</v>
      </c>
      <c r="C129" s="70">
        <v>0</v>
      </c>
      <c r="D129" s="70">
        <v>0</v>
      </c>
      <c r="E129" s="22">
        <f>SUM(inventory[[#This Row],[CO2_heat]:[N2O_heat]])</f>
        <v>3.0421833981097542E-11</v>
      </c>
      <c r="F129" s="23">
        <f>SUM(inventory[[#This Row],[CO2_temp]:[N2O_temp]])</f>
        <v>1.1391593555828336E-13</v>
      </c>
      <c r="G129" s="16">
        <f>SUM(inventory[[#This Row],[CO2_mass0]:[CO2_mass3]])</f>
        <v>0.39035623440128719</v>
      </c>
      <c r="H129" s="16">
        <f>inventory[[#This Row],[CH4_flux]]+H128*EXP(-1/life_CH4)</f>
        <v>4.5399929762484712E-5</v>
      </c>
      <c r="I129" s="16">
        <f t="shared" si="27"/>
        <v>0.35887060456580744</v>
      </c>
      <c r="J129" s="18">
        <f>inventory[[#This Row],[CO2]]*A_CO2</f>
        <v>6.837870158007346E-16</v>
      </c>
      <c r="K129" s="18">
        <f>inventory[[#This Row],[CH4]]*A_CH4</f>
        <v>9.5877543884370249E-18</v>
      </c>
      <c r="L129" s="18">
        <f>inventory[[#This Row],[N2O]]*A_N2O</f>
        <v>1.2811634373498016E-13</v>
      </c>
      <c r="M129" s="4">
        <f t="shared" si="28"/>
        <v>1.0850039857744632E-13</v>
      </c>
      <c r="N129" s="4">
        <f t="shared" si="29"/>
        <v>2.6185669785109516E-12</v>
      </c>
      <c r="O129" s="4">
        <f t="shared" si="30"/>
        <v>2.7694766604009146E-11</v>
      </c>
      <c r="P129" s="20">
        <f>SUM(inventory[[#This Row],[CO2_temp_s1]:[CO2_temp_s2]])</f>
        <v>5.3492460776605446E-16</v>
      </c>
      <c r="Q129" s="20">
        <f>inventory[[#This Row],[CH4_temp_s1]]+inventory[[#This Row],[CH4_temp_s2]]</f>
        <v>2.1084010947479127E-15</v>
      </c>
      <c r="R129" s="20">
        <f>inventory[[#This Row],[N2O_temp_s1]]+inventory[[#This Row],[N2O_temp_s2]]</f>
        <v>1.112726098557694E-13</v>
      </c>
      <c r="S129" s="84">
        <f>inventory[[#This Row],[CO2_flux]]+S128</f>
        <v>1</v>
      </c>
      <c r="T129" s="84">
        <f>inventory[[#This Row],[CH4_flux]]+T128</f>
        <v>1</v>
      </c>
      <c r="U129" s="84">
        <f>inventory[[#This Row],[N2O_flux]]+U128</f>
        <v>1</v>
      </c>
      <c r="V129" s="1">
        <f t="shared" si="31"/>
        <v>4.3853362445240376E-16</v>
      </c>
      <c r="W129" s="1">
        <f t="shared" si="32"/>
        <v>9.6390983313650731E-17</v>
      </c>
      <c r="X129" s="1">
        <f t="shared" si="33"/>
        <v>1.8594267425286989E-17</v>
      </c>
      <c r="Y129" s="1">
        <f t="shared" si="34"/>
        <v>2.0898068273226255E-15</v>
      </c>
      <c r="Z129" s="1">
        <f t="shared" si="35"/>
        <v>8.6872117059943575E-14</v>
      </c>
      <c r="AA129" s="1">
        <f t="shared" si="36"/>
        <v>2.4400492795825826E-14</v>
      </c>
      <c r="AB129" s="1">
        <f>p_0*inventory[[#This Row],[CO2_flux]]+AB128</f>
        <v>0.21729999999999999</v>
      </c>
      <c r="AC129" s="1">
        <f>p_1*inventory[[#This Row],[CO2_flux]]+AC128*EXP(-1/life1_CO2)</f>
        <v>0.16357055546283414</v>
      </c>
      <c r="AD129" s="1">
        <f>p_2*inventory[[#This Row],[CO2_flux]]+AD128*EXP(-1/life2_CO2)</f>
        <v>9.485678938368141E-3</v>
      </c>
      <c r="AE129" s="1">
        <f>p_3*inventory[[#This Row],[CO2_flux]]+AE128*EXP(-1/life3_CO2)</f>
        <v>8.4953107341524514E-14</v>
      </c>
    </row>
    <row r="130" spans="1:31">
      <c r="A130">
        <v>125</v>
      </c>
      <c r="B130" s="70">
        <v>0</v>
      </c>
      <c r="C130" s="70">
        <v>0</v>
      </c>
      <c r="D130" s="70">
        <v>0</v>
      </c>
      <c r="E130" s="22">
        <f>SUM(inventory[[#This Row],[CO2_heat]:[N2O_heat]])</f>
        <v>3.0550114783973604E-11</v>
      </c>
      <c r="F130" s="23">
        <f>SUM(inventory[[#This Row],[CO2_temp]:[N2O_temp]])</f>
        <v>1.1326806180814262E-13</v>
      </c>
      <c r="G130" s="16">
        <f>SUM(inventory[[#This Row],[CO2_mass0]:[CO2_mass3]])</f>
        <v>0.38968595001109285</v>
      </c>
      <c r="H130" s="16">
        <f>inventory[[#This Row],[CH4_flux]]+H129*EXP(-1/life_CH4)</f>
        <v>4.1882387674987954E-5</v>
      </c>
      <c r="I130" s="16">
        <f t="shared" si="27"/>
        <v>0.35591695378084143</v>
      </c>
      <c r="J130" s="18">
        <f>inventory[[#This Row],[CO2]]*A_CO2</f>
        <v>6.8261287863443122E-16</v>
      </c>
      <c r="K130" s="18">
        <f>inventory[[#This Row],[CH4]]*A_CH4</f>
        <v>8.8449045698944151E-18</v>
      </c>
      <c r="L130" s="18">
        <f>inventory[[#This Row],[N2O]]*A_N2O</f>
        <v>1.2706189420797687E-13</v>
      </c>
      <c r="M130" s="4">
        <f t="shared" si="28"/>
        <v>1.0918359734835883E-13</v>
      </c>
      <c r="N130" s="4">
        <f t="shared" si="29"/>
        <v>2.6185761898487016E-12</v>
      </c>
      <c r="O130" s="4">
        <f t="shared" si="30"/>
        <v>2.7822354996776545E-11</v>
      </c>
      <c r="P130" s="20">
        <f>SUM(inventory[[#This Row],[CO2_temp_s1]:[CO2_temp_s2]])</f>
        <v>5.3456905604709255E-16</v>
      </c>
      <c r="Q130" s="20">
        <f>inventory[[#This Row],[CH4_temp_s1]]+inventory[[#This Row],[CH4_temp_s2]]</f>
        <v>2.1018785525227397E-15</v>
      </c>
      <c r="R130" s="20">
        <f>inventory[[#This Row],[N2O_temp_s1]]+inventory[[#This Row],[N2O_temp_s2]]</f>
        <v>1.1063161419957279E-13</v>
      </c>
      <c r="S130" s="84">
        <f>inventory[[#This Row],[CO2_flux]]+S129</f>
        <v>1</v>
      </c>
      <c r="T130" s="84">
        <f>inventory[[#This Row],[CH4_flux]]+T129</f>
        <v>1</v>
      </c>
      <c r="U130" s="84">
        <f>inventory[[#This Row],[N2O_flux]]+U129</f>
        <v>1</v>
      </c>
      <c r="V130" s="1">
        <f t="shared" si="31"/>
        <v>4.3769831397911647E-16</v>
      </c>
      <c r="W130" s="1">
        <f t="shared" si="32"/>
        <v>9.6870742067976047E-17</v>
      </c>
      <c r="X130" s="1">
        <f t="shared" si="33"/>
        <v>1.7159174451274889E-17</v>
      </c>
      <c r="Y130" s="1">
        <f t="shared" si="34"/>
        <v>2.0847193780714648E-15</v>
      </c>
      <c r="Z130" s="1">
        <f t="shared" si="35"/>
        <v>8.6157134036454342E-14</v>
      </c>
      <c r="AA130" s="1">
        <f t="shared" si="36"/>
        <v>2.4474480163118443E-14</v>
      </c>
      <c r="AB130" s="1">
        <f>p_0*inventory[[#This Row],[CO2_flux]]+AB129</f>
        <v>0.21729999999999999</v>
      </c>
      <c r="AC130" s="1">
        <f>p_1*inventory[[#This Row],[CO2_flux]]+AC129*EXP(-1/life1_CO2)</f>
        <v>0.16315634814973107</v>
      </c>
      <c r="AD130" s="1">
        <f>p_2*inventory[[#This Row],[CO2_flux]]+AD129*EXP(-1/life2_CO2)</f>
        <v>9.2296018612944616E-3</v>
      </c>
      <c r="AE130" s="1">
        <f>p_3*inventory[[#This Row],[CO2_flux]]+AE129*EXP(-1/life3_CO2)</f>
        <v>6.7340202340637316E-14</v>
      </c>
    </row>
    <row r="131" spans="1:31">
      <c r="A131">
        <v>126</v>
      </c>
      <c r="B131" s="70">
        <v>0</v>
      </c>
      <c r="C131" s="70">
        <v>0</v>
      </c>
      <c r="D131" s="70">
        <v>0</v>
      </c>
      <c r="E131" s="22">
        <f>SUM(inventory[[#This Row],[CO2_heat]:[N2O_heat]])</f>
        <v>3.067734360175241E-11</v>
      </c>
      <c r="F131" s="23">
        <f>SUM(inventory[[#This Row],[CO2_temp]:[N2O_temp]])</f>
        <v>1.1262492327807206E-13</v>
      </c>
      <c r="G131" s="16">
        <f>SUM(inventory[[#This Row],[CO2_mass0]:[CO2_mass3]])</f>
        <v>0.38902362761434678</v>
      </c>
      <c r="H131" s="16">
        <f>inventory[[#This Row],[CH4_flux]]+H130*EXP(-1/life_CH4)</f>
        <v>3.8637381302899624E-5</v>
      </c>
      <c r="I131" s="16">
        <f t="shared" si="27"/>
        <v>0.35298761274108315</v>
      </c>
      <c r="J131" s="18">
        <f>inventory[[#This Row],[CO2]]*A_CO2</f>
        <v>6.8145268849205113E-16</v>
      </c>
      <c r="K131" s="18">
        <f>inventory[[#This Row],[CH4]]*A_CH4</f>
        <v>8.1596100276503211E-18</v>
      </c>
      <c r="L131" s="18">
        <f>inventory[[#This Row],[N2O]]*A_N2O</f>
        <v>1.2601612322871062E-13</v>
      </c>
      <c r="M131" s="4">
        <f t="shared" si="28"/>
        <v>1.0986562898362226E-13</v>
      </c>
      <c r="N131" s="4">
        <f t="shared" si="29"/>
        <v>2.6185846875010253E-12</v>
      </c>
      <c r="O131" s="4">
        <f t="shared" si="30"/>
        <v>2.794889328526776E-11</v>
      </c>
      <c r="P131" s="20">
        <f>SUM(inventory[[#This Row],[CO2_temp_s1]:[CO2_temp_s2]])</f>
        <v>5.3422221690231088E-16</v>
      </c>
      <c r="Q131" s="20">
        <f>inventory[[#This Row],[CH4_temp_s1]]+inventory[[#This Row],[CH4_temp_s2]]</f>
        <v>2.0954782361123745E-15</v>
      </c>
      <c r="R131" s="20">
        <f>inventory[[#This Row],[N2O_temp_s1]]+inventory[[#This Row],[N2O_temp_s2]]</f>
        <v>1.0999522282505738E-13</v>
      </c>
      <c r="S131" s="84">
        <f>inventory[[#This Row],[CO2_flux]]+S130</f>
        <v>1</v>
      </c>
      <c r="T131" s="84">
        <f>inventory[[#This Row],[CH4_flux]]+T130</f>
        <v>1</v>
      </c>
      <c r="U131" s="84">
        <f>inventory[[#This Row],[N2O_flux]]+U130</f>
        <v>1</v>
      </c>
      <c r="V131" s="1">
        <f t="shared" si="31"/>
        <v>4.3687410744157912E-16</v>
      </c>
      <c r="W131" s="1">
        <f t="shared" si="32"/>
        <v>9.7348109460731729E-17</v>
      </c>
      <c r="X131" s="1">
        <f t="shared" si="33"/>
        <v>1.5834645631449645E-17</v>
      </c>
      <c r="Y131" s="1">
        <f t="shared" si="34"/>
        <v>2.0796435904809249E-15</v>
      </c>
      <c r="Z131" s="1">
        <f t="shared" si="35"/>
        <v>8.5448034516801944E-14</v>
      </c>
      <c r="AA131" s="1">
        <f t="shared" si="36"/>
        <v>2.454718830825544E-14</v>
      </c>
      <c r="AB131" s="1">
        <f>p_0*inventory[[#This Row],[CO2_flux]]+AB130</f>
        <v>0.21729999999999999</v>
      </c>
      <c r="AC131" s="1">
        <f>p_1*inventory[[#This Row],[CO2_flux]]+AC130*EXP(-1/life1_CO2)</f>
        <v>0.16274318972771812</v>
      </c>
      <c r="AD131" s="1">
        <f>p_2*inventory[[#This Row],[CO2_flux]]+AD130*EXP(-1/life2_CO2)</f>
        <v>8.980437886575255E-3</v>
      </c>
      <c r="AE131" s="1">
        <f>p_3*inventory[[#This Row],[CO2_flux]]+AE130*EXP(-1/life3_CO2)</f>
        <v>5.3378893288126295E-14</v>
      </c>
    </row>
    <row r="132" spans="1:31">
      <c r="A132">
        <v>127</v>
      </c>
      <c r="B132" s="70">
        <v>0</v>
      </c>
      <c r="C132" s="70">
        <v>0</v>
      </c>
      <c r="D132" s="70">
        <v>0</v>
      </c>
      <c r="E132" s="22">
        <f>SUM(inventory[[#This Row],[CO2_heat]:[N2O_heat]])</f>
        <v>3.0803529146294654E-11</v>
      </c>
      <c r="F132" s="23">
        <f>SUM(inventory[[#This Row],[CO2_temp]:[N2O_temp]])</f>
        <v>1.1198647511379189E-13</v>
      </c>
      <c r="G132" s="16">
        <f>SUM(inventory[[#This Row],[CO2_mass0]:[CO2_mass3]])</f>
        <v>0.38836907792761494</v>
      </c>
      <c r="H132" s="16">
        <f>inventory[[#This Row],[CH4_flux]]+H131*EXP(-1/life_CH4)</f>
        <v>3.5643794845946227E-5</v>
      </c>
      <c r="I132" s="16">
        <f t="shared" si="27"/>
        <v>0.35008238136745923</v>
      </c>
      <c r="J132" s="18">
        <f>inventory[[#This Row],[CO2]]*A_CO2</f>
        <v>6.8030611380580295E-16</v>
      </c>
      <c r="K132" s="18">
        <f>inventory[[#This Row],[CH4]]*A_CH4</f>
        <v>7.527411435274134E-18</v>
      </c>
      <c r="L132" s="18">
        <f>inventory[[#This Row],[N2O]]*A_N2O</f>
        <v>1.2497895936920986E-13</v>
      </c>
      <c r="M132" s="4">
        <f t="shared" si="28"/>
        <v>1.1054650726373013E-13</v>
      </c>
      <c r="N132" s="4">
        <f t="shared" si="29"/>
        <v>2.6185925267635708E-12</v>
      </c>
      <c r="O132" s="4">
        <f t="shared" si="30"/>
        <v>2.8074390112267354E-11</v>
      </c>
      <c r="P132" s="20">
        <f>SUM(inventory[[#This Row],[CO2_temp_s1]:[CO2_temp_s2]])</f>
        <v>5.3388384003995E-16</v>
      </c>
      <c r="Q132" s="20">
        <f>inventory[[#This Row],[CH4_temp_s1]]+inventory[[#This Row],[CH4_temp_s2]]</f>
        <v>2.0891916787248888E-15</v>
      </c>
      <c r="R132" s="20">
        <f>inventory[[#This Row],[N2O_temp_s1]]+inventory[[#This Row],[N2O_temp_s2]]</f>
        <v>1.0936339959502705E-13</v>
      </c>
      <c r="S132" s="84">
        <f>inventory[[#This Row],[CO2_flux]]+S131</f>
        <v>1</v>
      </c>
      <c r="T132" s="84">
        <f>inventory[[#This Row],[CH4_flux]]+T131</f>
        <v>1</v>
      </c>
      <c r="U132" s="84">
        <f>inventory[[#This Row],[N2O_flux]]+U131</f>
        <v>1</v>
      </c>
      <c r="V132" s="1">
        <f t="shared" si="31"/>
        <v>4.3606073429642196E-16</v>
      </c>
      <c r="W132" s="1">
        <f t="shared" si="32"/>
        <v>9.782310574352804E-17</v>
      </c>
      <c r="X132" s="1">
        <f t="shared" si="33"/>
        <v>1.4612184759793635E-17</v>
      </c>
      <c r="Y132" s="1">
        <f t="shared" si="34"/>
        <v>2.0745794939650953E-15</v>
      </c>
      <c r="Z132" s="1">
        <f t="shared" si="35"/>
        <v>8.4744770200453595E-14</v>
      </c>
      <c r="AA132" s="1">
        <f t="shared" si="36"/>
        <v>2.4618629394573458E-14</v>
      </c>
      <c r="AB132" s="1">
        <f>p_0*inventory[[#This Row],[CO2_flux]]+AB131</f>
        <v>0.21729999999999999</v>
      </c>
      <c r="AC132" s="1">
        <f>p_1*inventory[[#This Row],[CO2_flux]]+AC131*EXP(-1/life1_CO2)</f>
        <v>0.16233107754070378</v>
      </c>
      <c r="AD132" s="1">
        <f>p_2*inventory[[#This Row],[CO2_flux]]+AD131*EXP(-1/life2_CO2)</f>
        <v>8.7380003868688244E-3</v>
      </c>
      <c r="AE132" s="1">
        <f>p_3*inventory[[#This Row],[CO2_flux]]+AE131*EXP(-1/life3_CO2)</f>
        <v>4.2312112967111231E-14</v>
      </c>
    </row>
    <row r="133" spans="1:31">
      <c r="A133">
        <v>128</v>
      </c>
      <c r="B133" s="70">
        <v>0</v>
      </c>
      <c r="C133" s="70">
        <v>0</v>
      </c>
      <c r="D133" s="70">
        <v>0</v>
      </c>
      <c r="E133" s="22">
        <f>SUM(inventory[[#This Row],[CO2_heat]:[N2O_heat]])</f>
        <v>3.092868005371604E-11</v>
      </c>
      <c r="F133" s="23">
        <f>SUM(inventory[[#This Row],[CO2_temp]:[N2O_temp]])</f>
        <v>1.1135267339329985E-13</v>
      </c>
      <c r="G133" s="16">
        <f>SUM(inventory[[#This Row],[CO2_mass0]:[CO2_mass3]])</f>
        <v>0.38772211671241447</v>
      </c>
      <c r="H133" s="16">
        <f>inventory[[#This Row],[CH4_flux]]+H132*EXP(-1/life_CH4)</f>
        <v>3.2882148535375942E-5</v>
      </c>
      <c r="I133" s="16">
        <f t="shared" si="27"/>
        <v>0.34720106122762828</v>
      </c>
      <c r="J133" s="18">
        <f>inventory[[#This Row],[CO2]]*A_CO2</f>
        <v>6.7917283184513632E-16</v>
      </c>
      <c r="K133" s="18">
        <f>inventory[[#This Row],[CH4]]*A_CH4</f>
        <v>6.9441949705790563E-18</v>
      </c>
      <c r="L133" s="18">
        <f>inventory[[#This Row],[N2O]]*A_N2O</f>
        <v>1.2395033178938417E-13</v>
      </c>
      <c r="M133" s="4">
        <f t="shared" si="28"/>
        <v>1.1122624564204687E-13</v>
      </c>
      <c r="N133" s="4">
        <f t="shared" si="29"/>
        <v>2.6185997586477331E-12</v>
      </c>
      <c r="O133" s="4">
        <f t="shared" si="30"/>
        <v>2.8198854049426259E-11</v>
      </c>
      <c r="P133" s="20">
        <f>SUM(inventory[[#This Row],[CO2_temp_s1]:[CO2_temp_s2]])</f>
        <v>5.3355368197980608E-16</v>
      </c>
      <c r="Q133" s="20">
        <f>inventory[[#This Row],[CH4_temp_s1]]+inventory[[#This Row],[CH4_temp_s2]]</f>
        <v>2.0830110594131684E-15</v>
      </c>
      <c r="R133" s="20">
        <f>inventory[[#This Row],[N2O_temp_s1]]+inventory[[#This Row],[N2O_temp_s2]]</f>
        <v>1.0873610865190687E-13</v>
      </c>
      <c r="S133" s="84">
        <f>inventory[[#This Row],[CO2_flux]]+S132</f>
        <v>1</v>
      </c>
      <c r="T133" s="84">
        <f>inventory[[#This Row],[CH4_flux]]+T132</f>
        <v>1</v>
      </c>
      <c r="U133" s="84">
        <f>inventory[[#This Row],[N2O_flux]]+U132</f>
        <v>1</v>
      </c>
      <c r="V133" s="1">
        <f t="shared" si="31"/>
        <v>4.3525793120351161E-16</v>
      </c>
      <c r="W133" s="1">
        <f t="shared" si="32"/>
        <v>9.829575077629449E-17</v>
      </c>
      <c r="X133" s="1">
        <f t="shared" si="33"/>
        <v>1.3483946029558945E-17</v>
      </c>
      <c r="Y133" s="1">
        <f t="shared" si="34"/>
        <v>2.0695271133836095E-15</v>
      </c>
      <c r="Z133" s="1">
        <f t="shared" si="35"/>
        <v>8.4047293170594295E-14</v>
      </c>
      <c r="AA133" s="1">
        <f t="shared" si="36"/>
        <v>2.4688815481312569E-14</v>
      </c>
      <c r="AB133" s="1">
        <f>p_0*inventory[[#This Row],[CO2_flux]]+AB132</f>
        <v>0.21729999999999999</v>
      </c>
      <c r="AC133" s="1">
        <f>p_1*inventory[[#This Row],[CO2_flux]]+AC132*EXP(-1/life1_CO2)</f>
        <v>0.16192000893932254</v>
      </c>
      <c r="AD133" s="1">
        <f>p_2*inventory[[#This Row],[CO2_flux]]+AD132*EXP(-1/life2_CO2)</f>
        <v>8.5021077730584108E-3</v>
      </c>
      <c r="AE133" s="1">
        <f>p_3*inventory[[#This Row],[CO2_flux]]+AE132*EXP(-1/life3_CO2)</f>
        <v>3.3539753139464652E-14</v>
      </c>
    </row>
    <row r="134" spans="1:31">
      <c r="A134">
        <v>129</v>
      </c>
      <c r="B134" s="70">
        <v>0</v>
      </c>
      <c r="C134" s="70">
        <v>0</v>
      </c>
      <c r="D134" s="70">
        <v>0</v>
      </c>
      <c r="E134" s="22">
        <f>SUM(inventory[[#This Row],[CO2_heat]:[N2O_heat]])</f>
        <v>3.1052804885313362E-11</v>
      </c>
      <c r="F134" s="23">
        <f>SUM(inventory[[#This Row],[CO2_temp]:[N2O_temp]])</f>
        <v>1.1072347507679929E-13</v>
      </c>
      <c r="G134" s="16">
        <f>SUM(inventory[[#This Row],[CO2_mass0]:[CO2_mass3]])</f>
        <v>0.38708256463918378</v>
      </c>
      <c r="H134" s="16">
        <f>inventory[[#This Row],[CH4_flux]]+H133*EXP(-1/life_CH4)</f>
        <v>3.0334471875838871E-5</v>
      </c>
      <c r="I134" s="16">
        <f t="shared" si="27"/>
        <v>0.34434345552242773</v>
      </c>
      <c r="J134" s="18">
        <f>inventory[[#This Row],[CO2]]*A_CO2</f>
        <v>6.7805252847845808E-16</v>
      </c>
      <c r="K134" s="18">
        <f>inventory[[#This Row],[CH4]]*A_CH4</f>
        <v>6.4061655462917212E-18</v>
      </c>
      <c r="L134" s="18">
        <f>inventory[[#This Row],[N2O]]*A_N2O</f>
        <v>1.2293017023218597E-13</v>
      </c>
      <c r="M134" s="4">
        <f t="shared" si="28"/>
        <v>1.1190485725352545E-13</v>
      </c>
      <c r="N134" s="4">
        <f t="shared" si="29"/>
        <v>2.6186064302125944E-12</v>
      </c>
      <c r="O134" s="4">
        <f t="shared" si="30"/>
        <v>2.8322293597847241E-11</v>
      </c>
      <c r="P134" s="20">
        <f>SUM(inventory[[#This Row],[CO2_temp_s1]:[CO2_temp_s2]])</f>
        <v>5.3323150587206592E-16</v>
      </c>
      <c r="Q134" s="20">
        <f>inventory[[#This Row],[CH4_temp_s1]]+inventory[[#This Row],[CH4_temp_s2]]</f>
        <v>2.0769291539252714E-15</v>
      </c>
      <c r="R134" s="20">
        <f>inventory[[#This Row],[N2O_temp_s1]]+inventory[[#This Row],[N2O_temp_s2]]</f>
        <v>1.0811331441700195E-13</v>
      </c>
      <c r="S134" s="84">
        <f>inventory[[#This Row],[CO2_flux]]+S133</f>
        <v>1</v>
      </c>
      <c r="T134" s="84">
        <f>inventory[[#This Row],[CH4_flux]]+T133</f>
        <v>1</v>
      </c>
      <c r="U134" s="84">
        <f>inventory[[#This Row],[N2O_flux]]+U133</f>
        <v>1</v>
      </c>
      <c r="V134" s="1">
        <f t="shared" si="31"/>
        <v>4.3446544183470934E-16</v>
      </c>
      <c r="W134" s="1">
        <f t="shared" si="32"/>
        <v>9.8766064037356594E-17</v>
      </c>
      <c r="X134" s="1">
        <f t="shared" si="33"/>
        <v>1.2442684525202768E-17</v>
      </c>
      <c r="Y134" s="1">
        <f t="shared" si="34"/>
        <v>2.0644864694000685E-15</v>
      </c>
      <c r="Z134" s="1">
        <f t="shared" si="35"/>
        <v>8.3355555892519181E-14</v>
      </c>
      <c r="AA134" s="1">
        <f t="shared" si="36"/>
        <v>2.4757758524482771E-14</v>
      </c>
      <c r="AB134" s="1">
        <f>p_0*inventory[[#This Row],[CO2_flux]]+AB133</f>
        <v>0.21729999999999999</v>
      </c>
      <c r="AC134" s="1">
        <f>p_1*inventory[[#This Row],[CO2_flux]]+AC133*EXP(-1/life1_CO2)</f>
        <v>0.16150998128091784</v>
      </c>
      <c r="AD134" s="1">
        <f>p_2*inventory[[#This Row],[CO2_flux]]+AD133*EXP(-1/life2_CO2)</f>
        <v>8.2725833582393739E-3</v>
      </c>
      <c r="AE134" s="1">
        <f>p_3*inventory[[#This Row],[CO2_flux]]+AE133*EXP(-1/life3_CO2)</f>
        <v>2.6586123021807344E-14</v>
      </c>
    </row>
    <row r="135" spans="1:31">
      <c r="A135">
        <v>130</v>
      </c>
      <c r="B135" s="70">
        <v>0</v>
      </c>
      <c r="C135" s="70">
        <v>0</v>
      </c>
      <c r="D135" s="70">
        <v>0</v>
      </c>
      <c r="E135" s="22">
        <f>SUM(inventory[[#This Row],[CO2_heat]:[N2O_heat]])</f>
        <v>3.1175912128459871E-11</v>
      </c>
      <c r="F135" s="23">
        <f>SUM(inventory[[#This Row],[CO2_temp]:[N2O_temp]])</f>
        <v>1.1009883796017276E-13</v>
      </c>
      <c r="G135" s="16">
        <f>SUM(inventory[[#This Row],[CO2_mass0]:[CO2_mass3]])</f>
        <v>0.38645024715492438</v>
      </c>
      <c r="H135" s="16">
        <f>inventory[[#This Row],[CH4_flux]]+H134*EXP(-1/life_CH4)</f>
        <v>2.7984186708362213E-5</v>
      </c>
      <c r="I135" s="16">
        <f t="shared" si="27"/>
        <v>0.34150936907243201</v>
      </c>
      <c r="J135" s="18">
        <f>inventory[[#This Row],[CO2]]*A_CO2</f>
        <v>6.7694489794128092E-16</v>
      </c>
      <c r="K135" s="18">
        <f>inventory[[#This Row],[CH4]]*A_CH4</f>
        <v>5.9098221147833038E-18</v>
      </c>
      <c r="L135" s="18">
        <f>inventory[[#This Row],[N2O]]*A_N2O</f>
        <v>1.2191840501881165E-13</v>
      </c>
      <c r="M135" s="4">
        <f t="shared" si="28"/>
        <v>1.1258235492318985E-13</v>
      </c>
      <c r="N135" s="4">
        <f t="shared" si="29"/>
        <v>2.6186125848711451E-12</v>
      </c>
      <c r="O135" s="4">
        <f t="shared" si="30"/>
        <v>2.8444717188665535E-11</v>
      </c>
      <c r="P135" s="20">
        <f>SUM(inventory[[#This Row],[CO2_temp_s1]:[CO2_temp_s2]])</f>
        <v>5.329170813206932E-16</v>
      </c>
      <c r="Q135" s="20">
        <f>inventory[[#This Row],[CH4_temp_s1]]+inventory[[#This Row],[CH4_temp_s2]]</f>
        <v>2.0709392892635997E-15</v>
      </c>
      <c r="R135" s="20">
        <f>inventory[[#This Row],[N2O_temp_s1]]+inventory[[#This Row],[N2O_temp_s2]]</f>
        <v>1.0749498158958847E-13</v>
      </c>
      <c r="S135" s="84">
        <f>inventory[[#This Row],[CO2_flux]]+S134</f>
        <v>1</v>
      </c>
      <c r="T135" s="84">
        <f>inventory[[#This Row],[CH4_flux]]+T134</f>
        <v>1</v>
      </c>
      <c r="U135" s="84">
        <f>inventory[[#This Row],[N2O_flux]]+U134</f>
        <v>1</v>
      </c>
      <c r="V135" s="1">
        <f t="shared" si="31"/>
        <v>4.3368301668745101E-16</v>
      </c>
      <c r="W135" s="1">
        <f t="shared" si="32"/>
        <v>9.9234064633242179E-17</v>
      </c>
      <c r="X135" s="1">
        <f t="shared" si="33"/>
        <v>1.1481710450917646E-17</v>
      </c>
      <c r="Y135" s="1">
        <f t="shared" si="34"/>
        <v>2.0594575788126821E-15</v>
      </c>
      <c r="Z135" s="1">
        <f t="shared" si="35"/>
        <v>8.2669511211865152E-14</v>
      </c>
      <c r="AA135" s="1">
        <f t="shared" si="36"/>
        <v>2.4825470377723311E-14</v>
      </c>
      <c r="AB135" s="1">
        <f>p_0*inventory[[#This Row],[CO2_flux]]+AB134</f>
        <v>0.21729999999999999</v>
      </c>
      <c r="AC135" s="1">
        <f>p_1*inventory[[#This Row],[CO2_flux]]+AC134*EXP(-1/life1_CO2)</f>
        <v>0.16110099192952509</v>
      </c>
      <c r="AD135" s="1">
        <f>p_2*inventory[[#This Row],[CO2_flux]]+AD134*EXP(-1/life2_CO2)</f>
        <v>8.0492552253782022E-3</v>
      </c>
      <c r="AE135" s="1">
        <f>p_3*inventory[[#This Row],[CO2_flux]]+AE134*EXP(-1/life3_CO2)</f>
        <v>2.1074154433742397E-14</v>
      </c>
    </row>
    <row r="136" spans="1:31">
      <c r="A136">
        <v>131</v>
      </c>
      <c r="B136" s="70">
        <v>0</v>
      </c>
      <c r="C136" s="70">
        <v>0</v>
      </c>
      <c r="D136" s="70">
        <v>0</v>
      </c>
      <c r="E136" s="22">
        <f>SUM(inventory[[#This Row],[CO2_heat]:[N2O_heat]])</f>
        <v>3.1298010197471884E-11</v>
      </c>
      <c r="F136" s="23">
        <f>SUM(inventory[[#This Row],[CO2_temp]:[N2O_temp]])</f>
        <v>1.0947872063174535E-13</v>
      </c>
      <c r="G136" s="16">
        <f>SUM(inventory[[#This Row],[CO2_mass0]:[CO2_mass3]])</f>
        <v>0.38582499435441564</v>
      </c>
      <c r="H136" s="16">
        <f>inventory[[#This Row],[CH4_flux]]+H135*EXP(-1/life_CH4)</f>
        <v>2.5815999333491612E-5</v>
      </c>
      <c r="I136" s="16">
        <f t="shared" si="27"/>
        <v>0.33869860830462145</v>
      </c>
      <c r="J136" s="18">
        <f>inventory[[#This Row],[CO2]]*A_CO2</f>
        <v>6.7584964261062975E-16</v>
      </c>
      <c r="K136" s="18">
        <f>inventory[[#This Row],[CH4]]*A_CH4</f>
        <v>5.4519348861658901E-18</v>
      </c>
      <c r="L136" s="18">
        <f>inventory[[#This Row],[N2O]]*A_N2O</f>
        <v>1.2091496704394239E-13</v>
      </c>
      <c r="M136" s="4">
        <f t="shared" si="28"/>
        <v>1.1325875117438885E-13</v>
      </c>
      <c r="N136" s="4">
        <f t="shared" si="29"/>
        <v>2.61861826267278E-12</v>
      </c>
      <c r="O136" s="4">
        <f t="shared" si="30"/>
        <v>2.8566133183624714E-11</v>
      </c>
      <c r="P136" s="20">
        <f>SUM(inventory[[#This Row],[CO2_temp_s1]:[CO2_temp_s2]])</f>
        <v>5.3261018421128164E-16</v>
      </c>
      <c r="Q136" s="20">
        <f>inventory[[#This Row],[CH4_temp_s1]]+inventory[[#This Row],[CH4_temp_s2]]</f>
        <v>2.0650353016766653E-15</v>
      </c>
      <c r="R136" s="20">
        <f>inventory[[#This Row],[N2O_temp_s1]]+inventory[[#This Row],[N2O_temp_s2]]</f>
        <v>1.0688107514585741E-13</v>
      </c>
      <c r="S136" s="84">
        <f>inventory[[#This Row],[CO2_flux]]+S135</f>
        <v>1</v>
      </c>
      <c r="T136" s="84">
        <f>inventory[[#This Row],[CH4_flux]]+T135</f>
        <v>1</v>
      </c>
      <c r="U136" s="84">
        <f>inventory[[#This Row],[N2O_flux]]+U135</f>
        <v>1</v>
      </c>
      <c r="V136" s="1">
        <f t="shared" si="31"/>
        <v>4.3291041290305723E-16</v>
      </c>
      <c r="W136" s="1">
        <f t="shared" si="32"/>
        <v>9.9699771308224433E-17</v>
      </c>
      <c r="X136" s="1">
        <f t="shared" si="33"/>
        <v>1.0594846817387153E-17</v>
      </c>
      <c r="Y136" s="1">
        <f t="shared" si="34"/>
        <v>2.0544404548592781E-15</v>
      </c>
      <c r="Z136" s="1">
        <f t="shared" si="35"/>
        <v>8.1989112352702508E-14</v>
      </c>
      <c r="AA136" s="1">
        <f t="shared" si="36"/>
        <v>2.4891962793154907E-14</v>
      </c>
      <c r="AB136" s="1">
        <f>p_0*inventory[[#This Row],[CO2_flux]]+AB135</f>
        <v>0.21729999999999999</v>
      </c>
      <c r="AC136" s="1">
        <f>p_1*inventory[[#This Row],[CO2_flux]]+AC135*EXP(-1/life1_CO2)</f>
        <v>0.16069303825585474</v>
      </c>
      <c r="AD136" s="1">
        <f>p_2*inventory[[#This Row],[CO2_flux]]+AD135*EXP(-1/life2_CO2)</f>
        <v>7.8319560985442207E-3</v>
      </c>
      <c r="AE136" s="1">
        <f>p_3*inventory[[#This Row],[CO2_flux]]+AE135*EXP(-1/life3_CO2)</f>
        <v>1.6704954864345344E-14</v>
      </c>
    </row>
    <row r="137" spans="1:31">
      <c r="A137">
        <v>132</v>
      </c>
      <c r="B137" s="70">
        <v>0</v>
      </c>
      <c r="C137" s="70">
        <v>0</v>
      </c>
      <c r="D137" s="70">
        <v>0</v>
      </c>
      <c r="E137" s="22">
        <f>SUM(inventory[[#This Row],[CO2_heat]:[N2O_heat]])</f>
        <v>3.1419107434448539E-11</v>
      </c>
      <c r="F137" s="23">
        <f>SUM(inventory[[#This Row],[CO2_temp]:[N2O_temp]])</f>
        <v>1.0886308243210079E-13</v>
      </c>
      <c r="G137" s="16">
        <f>SUM(inventory[[#This Row],[CO2_mass0]:[CO2_mass3]])</f>
        <v>0.38520664085490608</v>
      </c>
      <c r="H137" s="16">
        <f>inventory[[#This Row],[CH4_flux]]+H136*EXP(-1/life_CH4)</f>
        <v>2.3815800992625829E-5</v>
      </c>
      <c r="I137" s="16">
        <f t="shared" si="27"/>
        <v>0.33591098123916091</v>
      </c>
      <c r="J137" s="18">
        <f>inventory[[#This Row],[CO2]]*A_CO2</f>
        <v>6.7476647278553882E-16</v>
      </c>
      <c r="K137" s="18">
        <f>inventory[[#This Row],[CH4]]*A_CH4</f>
        <v>5.029524311508411E-18</v>
      </c>
      <c r="L137" s="18">
        <f>inventory[[#This Row],[N2O]]*A_N2O</f>
        <v>1.199197877710243E-13</v>
      </c>
      <c r="M137" s="4">
        <f t="shared" si="28"/>
        <v>1.1393405823682734E-13</v>
      </c>
      <c r="N137" s="4">
        <f t="shared" si="29"/>
        <v>2.6186235005639057E-12</v>
      </c>
      <c r="O137" s="4">
        <f t="shared" si="30"/>
        <v>2.8686549875647805E-11</v>
      </c>
      <c r="P137" s="20">
        <f>SUM(inventory[[#This Row],[CO2_temp_s1]:[CO2_temp_s2]])</f>
        <v>5.3231059654328868E-16</v>
      </c>
      <c r="Q137" s="20">
        <f>inventory[[#This Row],[CH4_temp_s1]]+inventory[[#This Row],[CH4_temp_s2]]</f>
        <v>2.0592114978273831E-15</v>
      </c>
      <c r="R137" s="20">
        <f>inventory[[#This Row],[N2O_temp_s1]]+inventory[[#This Row],[N2O_temp_s2]]</f>
        <v>1.0627156033773012E-13</v>
      </c>
      <c r="S137" s="84">
        <f>inventory[[#This Row],[CO2_flux]]+S136</f>
        <v>1</v>
      </c>
      <c r="T137" s="84">
        <f>inventory[[#This Row],[CH4_flux]]+T136</f>
        <v>1</v>
      </c>
      <c r="U137" s="84">
        <f>inventory[[#This Row],[N2O_flux]]+U136</f>
        <v>1</v>
      </c>
      <c r="V137" s="1">
        <f t="shared" si="31"/>
        <v>4.3214739408967982E-16</v>
      </c>
      <c r="W137" s="1">
        <f t="shared" si="32"/>
        <v>1.0016320245360886E-16</v>
      </c>
      <c r="X137" s="1">
        <f t="shared" si="33"/>
        <v>9.7763903287153379E-18</v>
      </c>
      <c r="Y137" s="1">
        <f t="shared" si="34"/>
        <v>2.0494351074986677E-15</v>
      </c>
      <c r="Z137" s="1">
        <f t="shared" si="35"/>
        <v>8.1314312915505155E-14</v>
      </c>
      <c r="AA137" s="1">
        <f t="shared" si="36"/>
        <v>2.4957247422224965E-14</v>
      </c>
      <c r="AB137" s="1">
        <f>p_0*inventory[[#This Row],[CO2_flux]]+AB136</f>
        <v>0.21729999999999999</v>
      </c>
      <c r="AC137" s="1">
        <f>p_1*inventory[[#This Row],[CO2_flux]]+AC136*EXP(-1/life1_CO2)</f>
        <v>0.16028611763727527</v>
      </c>
      <c r="AD137" s="1">
        <f>p_2*inventory[[#This Row],[CO2_flux]]+AD136*EXP(-1/life2_CO2)</f>
        <v>7.6205232176175539E-3</v>
      </c>
      <c r="AE137" s="1">
        <f>p_3*inventory[[#This Row],[CO2_flux]]+AE136*EXP(-1/life3_CO2)</f>
        <v>1.324159969963074E-14</v>
      </c>
    </row>
    <row r="138" spans="1:31">
      <c r="A138">
        <v>133</v>
      </c>
      <c r="B138" s="70">
        <v>0</v>
      </c>
      <c r="C138" s="70">
        <v>0</v>
      </c>
      <c r="D138" s="70">
        <v>0</v>
      </c>
      <c r="E138" s="22">
        <f>SUM(inventory[[#This Row],[CO2_heat]:[N2O_heat]])</f>
        <v>3.1539212110086449E-11</v>
      </c>
      <c r="F138" s="23">
        <f>SUM(inventory[[#This Row],[CO2_temp]:[N2O_temp]])</f>
        <v>1.0825188341672871E-13</v>
      </c>
      <c r="G138" s="16">
        <f>SUM(inventory[[#This Row],[CO2_mass0]:[CO2_mass3]])</f>
        <v>0.38459502567418641</v>
      </c>
      <c r="H138" s="16">
        <f>inventory[[#This Row],[CH4_flux]]+H137*EXP(-1/life_CH4)</f>
        <v>2.1970576059960128E-5</v>
      </c>
      <c r="I138" s="16">
        <f t="shared" si="27"/>
        <v>0.33314629747628721</v>
      </c>
      <c r="J138" s="18">
        <f>inventory[[#This Row],[CO2]]*A_CO2</f>
        <v>6.7369510647347224E-16</v>
      </c>
      <c r="K138" s="18">
        <f>inventory[[#This Row],[CH4]]*A_CH4</f>
        <v>4.6398416944124254E-18</v>
      </c>
      <c r="L138" s="18">
        <f>inventory[[#This Row],[N2O]]*A_N2O</f>
        <v>1.1893279922758706E-13</v>
      </c>
      <c r="M138" s="4">
        <f t="shared" si="28"/>
        <v>1.1460828805438097E-13</v>
      </c>
      <c r="N138" s="4">
        <f t="shared" si="29"/>
        <v>2.6186283326283577E-12</v>
      </c>
      <c r="O138" s="4">
        <f t="shared" si="30"/>
        <v>2.8805975489403708E-11</v>
      </c>
      <c r="P138" s="20">
        <f>SUM(inventory[[#This Row],[CO2_temp_s1]:[CO2_temp_s2]])</f>
        <v>5.3201810626656022E-16</v>
      </c>
      <c r="Q138" s="20">
        <f>inventory[[#This Row],[CH4_temp_s1]]+inventory[[#This Row],[CH4_temp_s2]]</f>
        <v>2.0534626189005574E-15</v>
      </c>
      <c r="R138" s="20">
        <f>inventory[[#This Row],[N2O_temp_s1]]+inventory[[#This Row],[N2O_temp_s2]]</f>
        <v>1.056664026915616E-13</v>
      </c>
      <c r="S138" s="84">
        <f>inventory[[#This Row],[CO2_flux]]+S137</f>
        <v>1</v>
      </c>
      <c r="T138" s="84">
        <f>inventory[[#This Row],[CH4_flux]]+T137</f>
        <v>1</v>
      </c>
      <c r="U138" s="84">
        <f>inventory[[#This Row],[N2O_flux]]+U137</f>
        <v>1</v>
      </c>
      <c r="V138" s="1">
        <f t="shared" si="31"/>
        <v>4.3139373014978917E-16</v>
      </c>
      <c r="W138" s="1">
        <f t="shared" si="32"/>
        <v>1.0062437611677102E-16</v>
      </c>
      <c r="X138" s="1">
        <f t="shared" si="33"/>
        <v>9.0210752303620002E-18</v>
      </c>
      <c r="Y138" s="1">
        <f t="shared" si="34"/>
        <v>2.0444415436701953E-15</v>
      </c>
      <c r="Z138" s="1">
        <f t="shared" si="35"/>
        <v>8.0645066875015832E-14</v>
      </c>
      <c r="AA138" s="1">
        <f t="shared" si="36"/>
        <v>2.5021335816545764E-14</v>
      </c>
      <c r="AB138" s="1">
        <f>p_0*inventory[[#This Row],[CO2_flux]]+AB137</f>
        <v>0.21729999999999999</v>
      </c>
      <c r="AC138" s="1">
        <f>p_1*inventory[[#This Row],[CO2_flux]]+AC137*EXP(-1/life1_CO2)</f>
        <v>0.15988022745779645</v>
      </c>
      <c r="AD138" s="1">
        <f>p_2*inventory[[#This Row],[CO2_flux]]+AD137*EXP(-1/life2_CO2)</f>
        <v>7.4147982163794953E-3</v>
      </c>
      <c r="AE138" s="1">
        <f>p_3*inventory[[#This Row],[CO2_flux]]+AE137*EXP(-1/life3_CO2)</f>
        <v>1.0496284726844868E-14</v>
      </c>
    </row>
    <row r="139" spans="1:31">
      <c r="A139">
        <v>134</v>
      </c>
      <c r="B139" s="70">
        <v>0</v>
      </c>
      <c r="C139" s="70">
        <v>0</v>
      </c>
      <c r="D139" s="70">
        <v>0</v>
      </c>
      <c r="E139" s="22">
        <f>SUM(inventory[[#This Row],[CO2_heat]:[N2O_heat]])</f>
        <v>3.1658332424470856E-11</v>
      </c>
      <c r="F139" s="23">
        <f>SUM(inventory[[#This Row],[CO2_temp]:[N2O_temp]])</f>
        <v>1.0764508432129813E-13</v>
      </c>
      <c r="G139" s="16">
        <f>SUM(inventory[[#This Row],[CO2_mass0]:[CO2_mass3]])</f>
        <v>0.38398999211195484</v>
      </c>
      <c r="H139" s="16">
        <f>inventory[[#This Row],[CH4_flux]]+H138*EXP(-1/life_CH4)</f>
        <v>2.0268317347627953E-5</v>
      </c>
      <c r="I139" s="16">
        <f t="shared" si="27"/>
        <v>0.33040436818330465</v>
      </c>
      <c r="J139" s="18">
        <f>inventory[[#This Row],[CO2]]*A_CO2</f>
        <v>6.7263526918251112E-16</v>
      </c>
      <c r="K139" s="18">
        <f>inventory[[#This Row],[CH4]]*A_CH4</f>
        <v>4.2803513047840174E-18</v>
      </c>
      <c r="L139" s="18">
        <f>inventory[[#This Row],[N2O]]*A_N2O</f>
        <v>1.1795393400060148E-13</v>
      </c>
      <c r="M139" s="4">
        <f t="shared" si="28"/>
        <v>1.1528145229270027E-13</v>
      </c>
      <c r="N139" s="4">
        <f t="shared" si="29"/>
        <v>2.6186327903091891E-12</v>
      </c>
      <c r="O139" s="4">
        <f t="shared" si="30"/>
        <v>2.8924418181868967E-11</v>
      </c>
      <c r="P139" s="20">
        <f>SUM(inventory[[#This Row],[CO2_temp_s1]:[CO2_temp_s2]])</f>
        <v>5.3173250712205911E-16</v>
      </c>
      <c r="Q139" s="20">
        <f>inventory[[#This Row],[CH4_temp_s1]]+inventory[[#This Row],[CH4_temp_s2]]</f>
        <v>2.0477838074296273E-15</v>
      </c>
      <c r="R139" s="20">
        <f>inventory[[#This Row],[N2O_temp_s1]]+inventory[[#This Row],[N2O_temp_s2]]</f>
        <v>1.0506556800674644E-13</v>
      </c>
      <c r="S139" s="84">
        <f>inventory[[#This Row],[CO2_flux]]+S138</f>
        <v>1</v>
      </c>
      <c r="T139" s="84">
        <f>inventory[[#This Row],[CH4_flux]]+T138</f>
        <v>1</v>
      </c>
      <c r="U139" s="84">
        <f>inventory[[#This Row],[N2O_flux]]+U138</f>
        <v>1</v>
      </c>
      <c r="V139" s="1">
        <f t="shared" si="31"/>
        <v>4.3064919711210748E-16</v>
      </c>
      <c r="W139" s="1">
        <f t="shared" si="32"/>
        <v>1.0108331000995168E-16</v>
      </c>
      <c r="X139" s="1">
        <f t="shared" si="33"/>
        <v>8.3240398964611452E-18</v>
      </c>
      <c r="Y139" s="1">
        <f t="shared" si="34"/>
        <v>2.0394597675331663E-15</v>
      </c>
      <c r="Z139" s="1">
        <f t="shared" si="35"/>
        <v>7.998132857802068E-14</v>
      </c>
      <c r="AA139" s="1">
        <f t="shared" si="36"/>
        <v>2.5084239428725763E-14</v>
      </c>
      <c r="AB139" s="1">
        <f>p_0*inventory[[#This Row],[CO2_flux]]+AB138</f>
        <v>0.21729999999999999</v>
      </c>
      <c r="AC139" s="1">
        <f>p_1*inventory[[#This Row],[CO2_flux]]+AC138*EXP(-1/life1_CO2)</f>
        <v>0.15947536510805255</v>
      </c>
      <c r="AD139" s="1">
        <f>p_2*inventory[[#This Row],[CO2_flux]]+AD138*EXP(-1/life2_CO2)</f>
        <v>7.2146270038939662E-3</v>
      </c>
      <c r="AE139" s="1">
        <f>p_3*inventory[[#This Row],[CO2_flux]]+AE138*EXP(-1/life3_CO2)</f>
        <v>8.3201422461116343E-15</v>
      </c>
    </row>
    <row r="140" spans="1:31">
      <c r="A140">
        <v>135</v>
      </c>
      <c r="B140" s="70">
        <v>0</v>
      </c>
      <c r="C140" s="70">
        <v>0</v>
      </c>
      <c r="D140" s="70">
        <v>0</v>
      </c>
      <c r="E140" s="22">
        <f>SUM(inventory[[#This Row],[CO2_heat]:[N2O_heat]])</f>
        <v>3.1776476507844772E-11</v>
      </c>
      <c r="F140" s="23">
        <f>SUM(inventory[[#This Row],[CO2_temp]:[N2O_temp]])</f>
        <v>1.0704264652936586E-13</v>
      </c>
      <c r="G140" s="16">
        <f>SUM(inventory[[#This Row],[CO2_mass0]:[CO2_mass3]])</f>
        <v>0.38339138763438324</v>
      </c>
      <c r="H140" s="16">
        <f>inventory[[#This Row],[CH4_flux]]+H139*EXP(-1/life_CH4)</f>
        <v>1.8697947972917271E-5</v>
      </c>
      <c r="I140" s="16">
        <f t="shared" si="27"/>
        <v>0.32768500608168716</v>
      </c>
      <c r="J140" s="18">
        <f>inventory[[#This Row],[CO2]]*A_CO2</f>
        <v>6.7158669371914897E-16</v>
      </c>
      <c r="K140" s="18">
        <f>inventory[[#This Row],[CH4]]*A_CH4</f>
        <v>3.9487138784131311E-18</v>
      </c>
      <c r="L140" s="18">
        <f>inventory[[#This Row],[N2O]]*A_N2O</f>
        <v>1.1698312523187488E-13</v>
      </c>
      <c r="M140" s="4">
        <f t="shared" si="28"/>
        <v>1.1595356234660966E-13</v>
      </c>
      <c r="N140" s="4">
        <f t="shared" si="29"/>
        <v>2.6186369026132761E-12</v>
      </c>
      <c r="O140" s="4">
        <f t="shared" si="30"/>
        <v>2.9041886042884885E-11</v>
      </c>
      <c r="P140" s="20">
        <f>SUM(inventory[[#This Row],[CO2_temp_s1]:[CO2_temp_s2]])</f>
        <v>5.3145359848670666E-16</v>
      </c>
      <c r="Q140" s="20">
        <f>inventory[[#This Row],[CH4_temp_s1]]+inventory[[#This Row],[CH4_temp_s2]]</f>
        <v>2.0421705766389095E-15</v>
      </c>
      <c r="R140" s="20">
        <f>inventory[[#This Row],[N2O_temp_s1]]+inventory[[#This Row],[N2O_temp_s2]]</f>
        <v>1.0446902235424024E-13</v>
      </c>
      <c r="S140" s="84">
        <f>inventory[[#This Row],[CO2_flux]]+S139</f>
        <v>1</v>
      </c>
      <c r="T140" s="84">
        <f>inventory[[#This Row],[CH4_flux]]+T139</f>
        <v>1</v>
      </c>
      <c r="U140" s="84">
        <f>inventory[[#This Row],[N2O_flux]]+U139</f>
        <v>1</v>
      </c>
      <c r="V140" s="1">
        <f t="shared" si="31"/>
        <v>4.2991357696789046E-16</v>
      </c>
      <c r="W140" s="1">
        <f t="shared" si="32"/>
        <v>1.0154002151881623E-16</v>
      </c>
      <c r="X140" s="1">
        <f t="shared" si="33"/>
        <v>7.6807959511964087E-18</v>
      </c>
      <c r="Y140" s="1">
        <f t="shared" si="34"/>
        <v>2.0344897806877133E-15</v>
      </c>
      <c r="Z140" s="1">
        <f t="shared" si="35"/>
        <v>7.9323052741046218E-14</v>
      </c>
      <c r="AA140" s="1">
        <f t="shared" si="36"/>
        <v>2.5145969613194022E-14</v>
      </c>
      <c r="AB140" s="1">
        <f>p_0*inventory[[#This Row],[CO2_flux]]+AB139</f>
        <v>0.21729999999999999</v>
      </c>
      <c r="AC140" s="1">
        <f>p_1*inventory[[#This Row],[CO2_flux]]+AC139*EXP(-1/life1_CO2)</f>
        <v>0.1590715279852854</v>
      </c>
      <c r="AD140" s="1">
        <f>p_2*inventory[[#This Row],[CO2_flux]]+AD139*EXP(-1/life2_CO2)</f>
        <v>7.0198596490912285E-3</v>
      </c>
      <c r="AE140" s="1">
        <f>p_3*inventory[[#This Row],[CO2_flux]]+AE139*EXP(-1/life3_CO2)</f>
        <v>6.5951685569737944E-15</v>
      </c>
    </row>
    <row r="141" spans="1:31">
      <c r="A141">
        <v>136</v>
      </c>
      <c r="B141" s="70">
        <v>0</v>
      </c>
      <c r="C141" s="70">
        <v>0</v>
      </c>
      <c r="D141" s="70">
        <v>0</v>
      </c>
      <c r="E141" s="22">
        <f>SUM(inventory[[#This Row],[CO2_heat]:[N2O_heat]])</f>
        <v>3.1893652421357481E-11</v>
      </c>
      <c r="F141" s="23">
        <f>SUM(inventory[[#This Row],[CO2_temp]:[N2O_temp]])</f>
        <v>1.0644453204234279E-13</v>
      </c>
      <c r="G141" s="16">
        <f>SUM(inventory[[#This Row],[CO2_mass0]:[CO2_mass3]])</f>
        <v>0.38279906376180045</v>
      </c>
      <c r="H141" s="16">
        <f>inventory[[#This Row],[CH4_flux]]+H140*EXP(-1/life_CH4)</f>
        <v>1.7249249279138462E-5</v>
      </c>
      <c r="I141" s="16">
        <f t="shared" si="27"/>
        <v>0.32498802543428701</v>
      </c>
      <c r="J141" s="18">
        <f>inventory[[#This Row],[CO2]]*A_CO2</f>
        <v>6.7054911999154576E-16</v>
      </c>
      <c r="K141" s="18">
        <f>inventory[[#This Row],[CH4]]*A_CH4</f>
        <v>3.6427713949893289E-18</v>
      </c>
      <c r="L141" s="18">
        <f>inventory[[#This Row],[N2O]]*A_N2O</f>
        <v>1.1602030661348468E-13</v>
      </c>
      <c r="M141" s="4">
        <f t="shared" si="28"/>
        <v>1.1662462934730706E-13</v>
      </c>
      <c r="N141" s="4">
        <f t="shared" si="29"/>
        <v>2.6186406963000706E-12</v>
      </c>
      <c r="O141" s="4">
        <f t="shared" si="30"/>
        <v>2.9158387095710101E-11</v>
      </c>
      <c r="P141" s="20">
        <f>SUM(inventory[[#This Row],[CO2_temp_s1]:[CO2_temp_s2]])</f>
        <v>5.3118118522224654E-16</v>
      </c>
      <c r="Q141" s="20">
        <f>inventory[[#This Row],[CH4_temp_s1]]+inventory[[#This Row],[CH4_temp_s2]]</f>
        <v>2.0366187821125693E-15</v>
      </c>
      <c r="R141" s="20">
        <f>inventory[[#This Row],[N2O_temp_s1]]+inventory[[#This Row],[N2O_temp_s2]]</f>
        <v>1.0387673207500798E-13</v>
      </c>
      <c r="S141" s="84">
        <f>inventory[[#This Row],[CO2_flux]]+S140</f>
        <v>1</v>
      </c>
      <c r="T141" s="84">
        <f>inventory[[#This Row],[CH4_flux]]+T140</f>
        <v>1</v>
      </c>
      <c r="U141" s="84">
        <f>inventory[[#This Row],[N2O_flux]]+U140</f>
        <v>1</v>
      </c>
      <c r="V141" s="1">
        <f t="shared" si="31"/>
        <v>4.2918665751146224E-16</v>
      </c>
      <c r="W141" s="1">
        <f t="shared" si="32"/>
        <v>1.0199452771078428E-16</v>
      </c>
      <c r="X141" s="1">
        <f t="shared" si="33"/>
        <v>7.0871997340392115E-18</v>
      </c>
      <c r="Y141" s="1">
        <f t="shared" si="34"/>
        <v>2.0295315823785302E-15</v>
      </c>
      <c r="Z141" s="1">
        <f t="shared" si="35"/>
        <v>7.8670194447990155E-14</v>
      </c>
      <c r="AA141" s="1">
        <f t="shared" si="36"/>
        <v>2.5206537627017823E-14</v>
      </c>
      <c r="AB141" s="1">
        <f>p_0*inventory[[#This Row],[CO2_flux]]+AB140</f>
        <v>0.21729999999999999</v>
      </c>
      <c r="AC141" s="1">
        <f>p_1*inventory[[#This Row],[CO2_flux]]+AC140*EXP(-1/life1_CO2)</f>
        <v>0.15866871349332781</v>
      </c>
      <c r="AD141" s="1">
        <f>p_2*inventory[[#This Row],[CO2_flux]]+AD140*EXP(-1/life2_CO2)</f>
        <v>6.8303502684673887E-3</v>
      </c>
      <c r="AE141" s="1">
        <f>p_3*inventory[[#This Row],[CO2_flux]]+AE140*EXP(-1/life3_CO2)</f>
        <v>5.2278250789790883E-15</v>
      </c>
    </row>
    <row r="142" spans="1:31">
      <c r="A142">
        <v>137</v>
      </c>
      <c r="B142" s="70">
        <v>0</v>
      </c>
      <c r="C142" s="70">
        <v>0</v>
      </c>
      <c r="D142" s="70">
        <v>0</v>
      </c>
      <c r="E142" s="22">
        <f>SUM(inventory[[#This Row],[CO2_heat]:[N2O_heat]])</f>
        <v>3.2009868157793661E-11</v>
      </c>
      <c r="F142" s="23">
        <f>SUM(inventory[[#This Row],[CO2_temp]:[N2O_temp]])</f>
        <v>1.0585070345155307E-13</v>
      </c>
      <c r="G142" s="16">
        <f>SUM(inventory[[#This Row],[CO2_mass0]:[CO2_mass3]])</f>
        <v>0.38221287595940651</v>
      </c>
      <c r="H142" s="16">
        <f>inventory[[#This Row],[CH4_flux]]+H141*EXP(-1/life_CH4)</f>
        <v>1.5912794341112763E-5</v>
      </c>
      <c r="I142" s="16">
        <f t="shared" si="27"/>
        <v>0.32231324203264866</v>
      </c>
      <c r="J142" s="18">
        <f>inventory[[#This Row],[CO2]]*A_CO2</f>
        <v>6.6952229481809229E-16</v>
      </c>
      <c r="K142" s="18">
        <f>inventory[[#This Row],[CH4]]*A_CH4</f>
        <v>3.3605330355019867E-18</v>
      </c>
      <c r="L142" s="18">
        <f>inventory[[#This Row],[N2O]]*A_N2O</f>
        <v>1.1506541238324946E-13</v>
      </c>
      <c r="M142" s="4">
        <f t="shared" si="28"/>
        <v>1.1729466416936944E-13</v>
      </c>
      <c r="N142" s="4">
        <f t="shared" si="29"/>
        <v>2.6186441960557284E-12</v>
      </c>
      <c r="O142" s="4">
        <f t="shared" si="30"/>
        <v>2.9273929297568563E-11</v>
      </c>
      <c r="P142" s="20">
        <f>SUM(inventory[[#This Row],[CO2_temp_s1]:[CO2_temp_s2]])</f>
        <v>5.3091507752804248E-16</v>
      </c>
      <c r="Q142" s="20">
        <f>inventory[[#This Row],[CH4_temp_s1]]+inventory[[#This Row],[CH4_temp_s2]]</f>
        <v>2.0311245956155187E-15</v>
      </c>
      <c r="R142" s="20">
        <f>inventory[[#This Row],[N2O_temp_s1]]+inventory[[#This Row],[N2O_temp_s2]]</f>
        <v>1.0328866377840951E-13</v>
      </c>
      <c r="S142" s="84">
        <f>inventory[[#This Row],[CO2_flux]]+S141</f>
        <v>1</v>
      </c>
      <c r="T142" s="84">
        <f>inventory[[#This Row],[CH4_flux]]+T141</f>
        <v>1</v>
      </c>
      <c r="U142" s="84">
        <f>inventory[[#This Row],[N2O_flux]]+U141</f>
        <v>1</v>
      </c>
      <c r="V142" s="1">
        <f t="shared" si="31"/>
        <v>4.2846823218490638E-16</v>
      </c>
      <c r="W142" s="1">
        <f t="shared" si="32"/>
        <v>1.0244684534313606E-16</v>
      </c>
      <c r="X142" s="1">
        <f t="shared" si="33"/>
        <v>6.5394259327021372E-18</v>
      </c>
      <c r="Y142" s="1">
        <f t="shared" si="34"/>
        <v>2.0245851696828165E-15</v>
      </c>
      <c r="Z142" s="1">
        <f t="shared" si="35"/>
        <v>7.8022709147695982E-14</v>
      </c>
      <c r="AA142" s="1">
        <f t="shared" si="36"/>
        <v>2.5265954630713528E-14</v>
      </c>
      <c r="AB142" s="1">
        <f>p_0*inventory[[#This Row],[CO2_flux]]+AB141</f>
        <v>0.21729999999999999</v>
      </c>
      <c r="AC142" s="1">
        <f>p_1*inventory[[#This Row],[CO2_flux]]+AC141*EXP(-1/life1_CO2)</f>
        <v>0.1582669190425868</v>
      </c>
      <c r="AD142" s="1">
        <f>p_2*inventory[[#This Row],[CO2_flux]]+AD141*EXP(-1/life2_CO2)</f>
        <v>6.6459569168155928E-3</v>
      </c>
      <c r="AE142" s="1">
        <f>p_3*inventory[[#This Row],[CO2_flux]]+AE141*EXP(-1/life3_CO2)</f>
        <v>4.1439661200931006E-15</v>
      </c>
    </row>
    <row r="143" spans="1:31">
      <c r="A143">
        <v>138</v>
      </c>
      <c r="B143" s="70">
        <v>0</v>
      </c>
      <c r="C143" s="70">
        <v>0</v>
      </c>
      <c r="D143" s="70">
        <v>0</v>
      </c>
      <c r="E143" s="22">
        <f>SUM(inventory[[#This Row],[CO2_heat]:[N2O_heat]])</f>
        <v>3.2125131642284359E-11</v>
      </c>
      <c r="F143" s="23">
        <f>SUM(inventory[[#This Row],[CO2_temp]:[N2O_temp]])</f>
        <v>1.0526112391223319E-13</v>
      </c>
      <c r="G143" s="16">
        <f>SUM(inventory[[#This Row],[CO2_mass0]:[CO2_mass3]])</f>
        <v>0.38163268353093732</v>
      </c>
      <c r="H143" s="16">
        <f>inventory[[#This Row],[CH4_flux]]+H142*EXP(-1/life_CH4)</f>
        <v>1.4679886622590316E-5</v>
      </c>
      <c r="I143" s="16">
        <f t="shared" si="27"/>
        <v>0.31966047318442692</v>
      </c>
      <c r="J143" s="18">
        <f>inventory[[#This Row],[CO2]]*A_CO2</f>
        <v>6.6850597174114275E-16</v>
      </c>
      <c r="K143" s="18">
        <f>inventory[[#This Row],[CH4]]*A_CH4</f>
        <v>3.1001622276473599E-18</v>
      </c>
      <c r="L143" s="18">
        <f>inventory[[#This Row],[N2O]]*A_N2O</f>
        <v>1.1411837732023719E-13</v>
      </c>
      <c r="M143" s="4">
        <f t="shared" si="28"/>
        <v>1.179636774375694E-13</v>
      </c>
      <c r="N143" s="4">
        <f t="shared" si="29"/>
        <v>2.6186474246537458E-12</v>
      </c>
      <c r="O143" s="4">
        <f t="shared" si="30"/>
        <v>2.9388520540193046E-11</v>
      </c>
      <c r="P143" s="20">
        <f>SUM(inventory[[#This Row],[CO2_temp_s1]:[CO2_temp_s2]])</f>
        <v>5.3065509079771964E-16</v>
      </c>
      <c r="Q143" s="20">
        <f>inventory[[#This Row],[CH4_temp_s1]]+inventory[[#This Row],[CH4_temp_s2]]</f>
        <v>2.0256844809043338E-15</v>
      </c>
      <c r="R143" s="20">
        <f>inventory[[#This Row],[N2O_temp_s1]]+inventory[[#This Row],[N2O_temp_s2]]</f>
        <v>1.0270478434053114E-13</v>
      </c>
      <c r="S143" s="84">
        <f>inventory[[#This Row],[CO2_flux]]+S142</f>
        <v>1</v>
      </c>
      <c r="T143" s="84">
        <f>inventory[[#This Row],[CH4_flux]]+T142</f>
        <v>1</v>
      </c>
      <c r="U143" s="84">
        <f>inventory[[#This Row],[N2O_flux]]+U142</f>
        <v>1</v>
      </c>
      <c r="V143" s="1">
        <f t="shared" si="31"/>
        <v>4.2775809992681833E-16</v>
      </c>
      <c r="W143" s="1">
        <f t="shared" si="32"/>
        <v>1.0289699087090135E-16</v>
      </c>
      <c r="X143" s="1">
        <f t="shared" si="33"/>
        <v>6.0339432206957564E-18</v>
      </c>
      <c r="Y143" s="1">
        <f t="shared" si="34"/>
        <v>2.019650537683638E-15</v>
      </c>
      <c r="Z143" s="1">
        <f t="shared" si="35"/>
        <v>7.7380552651480383E-14</v>
      </c>
      <c r="AA143" s="1">
        <f t="shared" si="36"/>
        <v>2.5324231689050754E-14</v>
      </c>
      <c r="AB143" s="1">
        <f>p_0*inventory[[#This Row],[CO2_flux]]+AB142</f>
        <v>0.21729999999999999</v>
      </c>
      <c r="AC143" s="1">
        <f>p_1*inventory[[#This Row],[CO2_flux]]+AC142*EXP(-1/life1_CO2)</f>
        <v>0.157866142050027</v>
      </c>
      <c r="AD143" s="1">
        <f>p_2*inventory[[#This Row],[CO2_flux]]+AD142*EXP(-1/life2_CO2)</f>
        <v>6.4665414809070565E-3</v>
      </c>
      <c r="AE143" s="1">
        <f>p_3*inventory[[#This Row],[CO2_flux]]+AE142*EXP(-1/life3_CO2)</f>
        <v>3.2848182456466154E-15</v>
      </c>
    </row>
    <row r="144" spans="1:31">
      <c r="A144">
        <v>139</v>
      </c>
      <c r="B144" s="70">
        <v>0</v>
      </c>
      <c r="C144" s="70">
        <v>0</v>
      </c>
      <c r="D144" s="70">
        <v>0</v>
      </c>
      <c r="E144" s="22">
        <f>SUM(inventory[[#This Row],[CO2_heat]:[N2O_heat]])</f>
        <v>3.2239450733000809E-11</v>
      </c>
      <c r="F144" s="23">
        <f>SUM(inventory[[#This Row],[CO2_temp]:[N2O_temp]])</f>
        <v>1.0467575711932922E-13</v>
      </c>
      <c r="G144" s="16">
        <f>SUM(inventory[[#This Row],[CO2_mass0]:[CO2_mass3]])</f>
        <v>0.3810583495151989</v>
      </c>
      <c r="H144" s="16">
        <f>inventory[[#This Row],[CH4_flux]]+H143*EXP(-1/life_CH4)</f>
        <v>1.3542503386431405E-5</v>
      </c>
      <c r="I144" s="16">
        <f t="shared" si="27"/>
        <v>0.3170295377009088</v>
      </c>
      <c r="J144" s="18">
        <f>inventory[[#This Row],[CO2]]*A_CO2</f>
        <v>6.6749991084577378E-16</v>
      </c>
      <c r="K144" s="18">
        <f>inventory[[#This Row],[CH4]]*A_CH4</f>
        <v>2.8599646949448228E-18</v>
      </c>
      <c r="L144" s="18">
        <f>inventory[[#This Row],[N2O]]*A_N2O</f>
        <v>1.1317913674031069E-13</v>
      </c>
      <c r="M144" s="4">
        <f t="shared" si="28"/>
        <v>1.186316795335082E-13</v>
      </c>
      <c r="N144" s="4">
        <f t="shared" si="29"/>
        <v>2.6186504031031513E-12</v>
      </c>
      <c r="O144" s="4">
        <f t="shared" si="30"/>
        <v>2.9502168650364151E-11</v>
      </c>
      <c r="P144" s="20">
        <f>SUM(inventory[[#This Row],[CO2_temp_s1]:[CO2_temp_s2]])</f>
        <v>5.3040104547956068E-16</v>
      </c>
      <c r="Q144" s="20">
        <f>inventory[[#This Row],[CH4_temp_s1]]+inventory[[#This Row],[CH4_temp_s2]]</f>
        <v>2.0202951713783208E-15</v>
      </c>
      <c r="R144" s="20">
        <f>inventory[[#This Row],[N2O_temp_s1]]+inventory[[#This Row],[N2O_temp_s2]]</f>
        <v>1.0212506090247135E-13</v>
      </c>
      <c r="S144" s="84">
        <f>inventory[[#This Row],[CO2_flux]]+S143</f>
        <v>1</v>
      </c>
      <c r="T144" s="84">
        <f>inventory[[#This Row],[CH4_flux]]+T143</f>
        <v>1</v>
      </c>
      <c r="U144" s="84">
        <f>inventory[[#This Row],[N2O_flux]]+U143</f>
        <v>1</v>
      </c>
      <c r="V144" s="1">
        <f t="shared" si="31"/>
        <v>4.2705606502502375E-16</v>
      </c>
      <c r="W144" s="1">
        <f t="shared" si="32"/>
        <v>1.0334498045453693E-16</v>
      </c>
      <c r="X144" s="1">
        <f t="shared" si="33"/>
        <v>5.5674917484716063E-18</v>
      </c>
      <c r="Y144" s="1">
        <f t="shared" si="34"/>
        <v>2.0147276796298494E-15</v>
      </c>
      <c r="Z144" s="1">
        <f t="shared" si="35"/>
        <v>7.6743681130621466E-14</v>
      </c>
      <c r="AA144" s="1">
        <f t="shared" si="36"/>
        <v>2.5381379771849886E-14</v>
      </c>
      <c r="AB144" s="1">
        <f>p_0*inventory[[#This Row],[CO2_flux]]+AB143</f>
        <v>0.21729999999999999</v>
      </c>
      <c r="AC144" s="1">
        <f>p_1*inventory[[#This Row],[CO2_flux]]+AC143*EXP(-1/life1_CO2)</f>
        <v>0.15746637993915402</v>
      </c>
      <c r="AD144" s="1">
        <f>p_2*inventory[[#This Row],[CO2_flux]]+AD143*EXP(-1/life2_CO2)</f>
        <v>6.2919695760423047E-3</v>
      </c>
      <c r="AE144" s="1">
        <f>p_3*inventory[[#This Row],[CO2_flux]]+AE143*EXP(-1/life3_CO2)</f>
        <v>2.6037932247116184E-15</v>
      </c>
    </row>
    <row r="145" spans="1:31">
      <c r="A145">
        <v>140</v>
      </c>
      <c r="B145" s="70">
        <v>0</v>
      </c>
      <c r="C145" s="70">
        <v>0</v>
      </c>
      <c r="D145" s="70">
        <v>0</v>
      </c>
      <c r="E145" s="22">
        <f>SUM(inventory[[#This Row],[CO2_heat]:[N2O_heat]])</f>
        <v>3.2352833221832195E-11</v>
      </c>
      <c r="F145" s="23">
        <f>SUM(inventory[[#This Row],[CO2_temp]:[N2O_temp]])</f>
        <v>1.0409456728496023E-13</v>
      </c>
      <c r="G145" s="16">
        <f>SUM(inventory[[#This Row],[CO2_mass0]:[CO2_mass3]])</f>
        <v>0.38048974058539503</v>
      </c>
      <c r="H145" s="16">
        <f>inventory[[#This Row],[CH4_flux]]+H144*EXP(-1/life_CH4)</f>
        <v>1.2493243489311408E-5</v>
      </c>
      <c r="I145" s="16">
        <f t="shared" si="27"/>
        <v>0.3144202558846379</v>
      </c>
      <c r="J145" s="18">
        <f>inventory[[#This Row],[CO2]]*A_CO2</f>
        <v>6.6650387858343633E-16</v>
      </c>
      <c r="K145" s="18">
        <f>inventory[[#This Row],[CH4]]*A_CH4</f>
        <v>2.6383774317958796E-18</v>
      </c>
      <c r="L145" s="18">
        <f>inventory[[#This Row],[N2O]]*A_N2O</f>
        <v>1.1224762649170938E-13</v>
      </c>
      <c r="M145" s="4">
        <f t="shared" si="28"/>
        <v>1.1929868060206982E-13</v>
      </c>
      <c r="N145" s="4">
        <f t="shared" si="29"/>
        <v>2.6186531507852143E-12</v>
      </c>
      <c r="O145" s="4">
        <f t="shared" si="30"/>
        <v>2.9614881390444909E-11</v>
      </c>
      <c r="P145" s="20">
        <f>SUM(inventory[[#This Row],[CO2_temp_s1]:[CO2_temp_s2]])</f>
        <v>5.301527669405671E-16</v>
      </c>
      <c r="Q145" s="20">
        <f>inventory[[#This Row],[CH4_temp_s1]]+inventory[[#This Row],[CH4_temp_s2]]</f>
        <v>2.0149536494319593E-15</v>
      </c>
      <c r="R145" s="20">
        <f>inventory[[#This Row],[N2O_temp_s1]]+inventory[[#This Row],[N2O_temp_s2]]</f>
        <v>1.0154946086858771E-13</v>
      </c>
      <c r="S145" s="84">
        <f>inventory[[#This Row],[CO2_flux]]+S144</f>
        <v>1</v>
      </c>
      <c r="T145" s="84">
        <f>inventory[[#This Row],[CH4_flux]]+T144</f>
        <v>1</v>
      </c>
      <c r="U145" s="84">
        <f>inventory[[#This Row],[N2O_flux]]+U144</f>
        <v>1</v>
      </c>
      <c r="V145" s="1">
        <f t="shared" si="31"/>
        <v>4.2636193697316885E-16</v>
      </c>
      <c r="W145" s="1">
        <f t="shared" si="32"/>
        <v>1.0379082996739829E-16</v>
      </c>
      <c r="X145" s="1">
        <f t="shared" si="33"/>
        <v>5.1370623483523525E-18</v>
      </c>
      <c r="Y145" s="1">
        <f t="shared" si="34"/>
        <v>2.0098165870836071E-15</v>
      </c>
      <c r="Z145" s="1">
        <f t="shared" si="35"/>
        <v>7.6112051113814687E-14</v>
      </c>
      <c r="AA145" s="1">
        <f t="shared" si="36"/>
        <v>2.5437409754773026E-14</v>
      </c>
      <c r="AB145" s="1">
        <f>p_0*inventory[[#This Row],[CO2_flux]]+AB144</f>
        <v>0.21729999999999999</v>
      </c>
      <c r="AC145" s="1">
        <f>p_1*inventory[[#This Row],[CO2_flux]]+AC144*EXP(-1/life1_CO2)</f>
        <v>0.15706763013999789</v>
      </c>
      <c r="AD145" s="1">
        <f>p_2*inventory[[#This Row],[CO2_flux]]+AD144*EXP(-1/life2_CO2)</f>
        <v>6.1221104453951297E-3</v>
      </c>
      <c r="AE145" s="1">
        <f>p_3*inventory[[#This Row],[CO2_flux]]+AE144*EXP(-1/life3_CO2)</f>
        <v>2.0639617324457289E-15</v>
      </c>
    </row>
    <row r="146" spans="1:31">
      <c r="A146">
        <v>141</v>
      </c>
      <c r="B146" s="70">
        <v>0</v>
      </c>
      <c r="C146" s="70">
        <v>0</v>
      </c>
      <c r="D146" s="70">
        <v>0</v>
      </c>
      <c r="E146" s="22">
        <f>SUM(inventory[[#This Row],[CO2_heat]:[N2O_heat]])</f>
        <v>3.2465286835048203E-11</v>
      </c>
      <c r="F146" s="23">
        <f>SUM(inventory[[#This Row],[CO2_temp]:[N2O_temp]])</f>
        <v>1.035175191174255E-13</v>
      </c>
      <c r="G146" s="16">
        <f>SUM(inventory[[#This Row],[CO2_mass0]:[CO2_mass3]])</f>
        <v>0.37992672695117202</v>
      </c>
      <c r="H146" s="16">
        <f>inventory[[#This Row],[CH4_flux]]+H145*EXP(-1/life_CH4)</f>
        <v>1.1525279221240861E-5</v>
      </c>
      <c r="I146" s="16">
        <f t="shared" si="27"/>
        <v>0.31183244951714095</v>
      </c>
      <c r="J146" s="18">
        <f>inventory[[#This Row],[CO2]]*A_CO2</f>
        <v>6.655176476003679E-16</v>
      </c>
      <c r="K146" s="18">
        <f>inventory[[#This Row],[CH4]]*A_CH4</f>
        <v>2.4339585327447966E-18</v>
      </c>
      <c r="L146" s="18">
        <f>inventory[[#This Row],[N2O]]*A_N2O</f>
        <v>1.113237829506678E-13</v>
      </c>
      <c r="M146" s="4">
        <f t="shared" si="28"/>
        <v>1.1996469055770121E-13</v>
      </c>
      <c r="N146" s="4">
        <f t="shared" si="29"/>
        <v>2.6186556855795625E-12</v>
      </c>
      <c r="O146" s="4">
        <f t="shared" si="30"/>
        <v>2.9726666458910942E-11</v>
      </c>
      <c r="P146" s="20">
        <f>SUM(inventory[[#This Row],[CO2_temp_s1]:[CO2_temp_s2]])</f>
        <v>5.2991008533410108E-16</v>
      </c>
      <c r="Q146" s="20">
        <f>inventory[[#This Row],[CH4_temp_s1]]+inventory[[#This Row],[CH4_temp_s2]]</f>
        <v>2.0096571273802988E-15</v>
      </c>
      <c r="R146" s="20">
        <f>inventory[[#This Row],[N2O_temp_s1]]+inventory[[#This Row],[N2O_temp_s2]]</f>
        <v>1.009779519047111E-13</v>
      </c>
      <c r="S146" s="84">
        <f>inventory[[#This Row],[CO2_flux]]+S145</f>
        <v>1</v>
      </c>
      <c r="T146" s="84">
        <f>inventory[[#This Row],[CH4_flux]]+T145</f>
        <v>1</v>
      </c>
      <c r="U146" s="84">
        <f>inventory[[#This Row],[N2O_flux]]+U145</f>
        <v>1</v>
      </c>
      <c r="V146" s="1">
        <f t="shared" si="31"/>
        <v>4.2567553033109011E-16</v>
      </c>
      <c r="W146" s="1">
        <f t="shared" si="32"/>
        <v>1.0423455500301101E-16</v>
      </c>
      <c r="X146" s="1">
        <f t="shared" si="33"/>
        <v>4.7398773238534973E-18</v>
      </c>
      <c r="Y146" s="1">
        <f t="shared" si="34"/>
        <v>2.0049172500564453E-15</v>
      </c>
      <c r="Z146" s="1">
        <f t="shared" si="35"/>
        <v>7.5485619484602709E-14</v>
      </c>
      <c r="AA146" s="1">
        <f t="shared" si="36"/>
        <v>2.5492332420108393E-14</v>
      </c>
      <c r="AB146" s="1">
        <f>p_0*inventory[[#This Row],[CO2_flux]]+AB145</f>
        <v>0.21729999999999999</v>
      </c>
      <c r="AC146" s="1">
        <f>p_1*inventory[[#This Row],[CO2_flux]]+AC145*EXP(-1/life1_CO2)</f>
        <v>0.15666989008909651</v>
      </c>
      <c r="AD146" s="1">
        <f>p_2*inventory[[#This Row],[CO2_flux]]+AD145*EXP(-1/life2_CO2)</f>
        <v>5.9568368620738785E-3</v>
      </c>
      <c r="AE146" s="1">
        <f>p_3*inventory[[#This Row],[CO2_flux]]+AE145*EXP(-1/life3_CO2)</f>
        <v>1.6360508171581795E-15</v>
      </c>
    </row>
    <row r="147" spans="1:31">
      <c r="A147">
        <v>142</v>
      </c>
      <c r="B147" s="70">
        <v>0</v>
      </c>
      <c r="C147" s="70">
        <v>0</v>
      </c>
      <c r="D147" s="70">
        <v>0</v>
      </c>
      <c r="E147" s="22">
        <f>SUM(inventory[[#This Row],[CO2_heat]:[N2O_heat]])</f>
        <v>3.2576819233947342E-11</v>
      </c>
      <c r="F147" s="23">
        <f>SUM(inventory[[#This Row],[CO2_temp]:[N2O_temp]])</f>
        <v>1.0294457780164253E-13</v>
      </c>
      <c r="G147" s="16">
        <f>SUM(inventory[[#This Row],[CO2_mass0]:[CO2_mass3]])</f>
        <v>0.37936918226330724</v>
      </c>
      <c r="H147" s="16">
        <f>inventory[[#This Row],[CH4_flux]]+H146*EXP(-1/life_CH4)</f>
        <v>1.0632311876512357E-5</v>
      </c>
      <c r="I147" s="16">
        <f t="shared" si="27"/>
        <v>0.30926594184675504</v>
      </c>
      <c r="J147" s="18">
        <f>inventory[[#This Row],[CO2]]*A_CO2</f>
        <v>6.6454099657063514E-16</v>
      </c>
      <c r="K147" s="18">
        <f>inventory[[#This Row],[CH4]]*A_CH4</f>
        <v>2.245377809758165E-18</v>
      </c>
      <c r="L147" s="18">
        <f>inventory[[#This Row],[N2O]]*A_N2O</f>
        <v>1.1040754301706988E-13</v>
      </c>
      <c r="M147" s="4">
        <f t="shared" si="28"/>
        <v>1.2062971909052318E-13</v>
      </c>
      <c r="N147" s="4">
        <f t="shared" si="29"/>
        <v>2.6186580239805275E-12</v>
      </c>
      <c r="O147" s="4">
        <f t="shared" si="30"/>
        <v>2.9837531490876292E-11</v>
      </c>
      <c r="P147" s="20">
        <f>SUM(inventory[[#This Row],[CO2_temp_s1]:[CO2_temp_s2]])</f>
        <v>5.2967283547101886E-16</v>
      </c>
      <c r="Q147" s="20">
        <f>inventory[[#This Row],[CH4_temp_s1]]+inventory[[#This Row],[CH4_temp_s2]]</f>
        <v>2.004403029838438E-15</v>
      </c>
      <c r="R147" s="20">
        <f>inventory[[#This Row],[N2O_temp_s1]]+inventory[[#This Row],[N2O_temp_s2]]</f>
        <v>1.0041050193633306E-13</v>
      </c>
      <c r="S147" s="84">
        <f>inventory[[#This Row],[CO2_flux]]+S146</f>
        <v>1</v>
      </c>
      <c r="T147" s="84">
        <f>inventory[[#This Row],[CH4_flux]]+T146</f>
        <v>1</v>
      </c>
      <c r="U147" s="84">
        <f>inventory[[#This Row],[N2O_flux]]+U146</f>
        <v>1</v>
      </c>
      <c r="V147" s="1">
        <f t="shared" si="31"/>
        <v>4.2499666458887145E-16</v>
      </c>
      <c r="W147" s="1">
        <f t="shared" si="32"/>
        <v>1.0467617088214739E-16</v>
      </c>
      <c r="X147" s="1">
        <f t="shared" si="33"/>
        <v>4.373372703646289E-18</v>
      </c>
      <c r="Y147" s="1">
        <f t="shared" si="34"/>
        <v>2.0000296571347917E-15</v>
      </c>
      <c r="Z147" s="1">
        <f t="shared" si="35"/>
        <v>7.4864343478784804E-14</v>
      </c>
      <c r="AA147" s="1">
        <f t="shared" si="36"/>
        <v>2.5546158457548255E-14</v>
      </c>
      <c r="AB147" s="1">
        <f>p_0*inventory[[#This Row],[CO2_flux]]+AB146</f>
        <v>0.21729999999999999</v>
      </c>
      <c r="AC147" s="1">
        <f>p_1*inventory[[#This Row],[CO2_flux]]+AC146*EXP(-1/life1_CO2)</f>
        <v>0.15627315722947924</v>
      </c>
      <c r="AD147" s="1">
        <f>p_2*inventory[[#This Row],[CO2_flux]]+AD146*EXP(-1/life2_CO2)</f>
        <v>5.7960250338267112E-3</v>
      </c>
      <c r="AE147" s="1">
        <f>p_3*inventory[[#This Row],[CO2_flux]]+AE146*EXP(-1/life3_CO2)</f>
        <v>1.296856542563988E-15</v>
      </c>
    </row>
    <row r="148" spans="1:31">
      <c r="A148">
        <v>143</v>
      </c>
      <c r="B148" s="70">
        <v>0</v>
      </c>
      <c r="C148" s="70">
        <v>0</v>
      </c>
      <c r="D148" s="70">
        <v>0</v>
      </c>
      <c r="E148" s="22">
        <f>SUM(inventory[[#This Row],[CO2_heat]:[N2O_heat]])</f>
        <v>3.2687438015491671E-11</v>
      </c>
      <c r="F148" s="23">
        <f>SUM(inventory[[#This Row],[CO2_temp]:[N2O_temp]])</f>
        <v>1.0237570898091021E-13</v>
      </c>
      <c r="G148" s="16">
        <f>SUM(inventory[[#This Row],[CO2_mass0]:[CO2_mass3]])</f>
        <v>0.37881698352097087</v>
      </c>
      <c r="H148" s="16">
        <f>inventory[[#This Row],[CH4_flux]]+H147*EXP(-1/life_CH4)</f>
        <v>9.8085307669669357E-6</v>
      </c>
      <c r="I148" s="16">
        <f t="shared" si="27"/>
        <v>0.3067205575765552</v>
      </c>
      <c r="J148" s="18">
        <f>inventory[[#This Row],[CO2]]*A_CO2</f>
        <v>6.6357371003368453E-16</v>
      </c>
      <c r="K148" s="18">
        <f>inventory[[#This Row],[CH4]]*A_CH4</f>
        <v>2.0714081364684464E-18</v>
      </c>
      <c r="L148" s="18">
        <f>inventory[[#This Row],[N2O]]*A_N2O</f>
        <v>1.094988441101391E-13</v>
      </c>
      <c r="M148" s="4">
        <f t="shared" si="28"/>
        <v>1.2129377567227667E-13</v>
      </c>
      <c r="N148" s="4">
        <f t="shared" si="29"/>
        <v>2.6186601812044764E-12</v>
      </c>
      <c r="O148" s="4">
        <f t="shared" si="30"/>
        <v>2.9947484058614915E-11</v>
      </c>
      <c r="P148" s="20">
        <f>SUM(inventory[[#This Row],[CO2_temp_s1]:[CO2_temp_s2]])</f>
        <v>5.2944085669421164E-16</v>
      </c>
      <c r="Q148" s="20">
        <f>inventory[[#This Row],[CH4_temp_s1]]+inventory[[#This Row],[CH4_temp_s2]]</f>
        <v>1.9991889774450995E-15</v>
      </c>
      <c r="R148" s="20">
        <f>inventory[[#This Row],[N2O_temp_s1]]+inventory[[#This Row],[N2O_temp_s2]]</f>
        <v>9.9847079146770892E-14</v>
      </c>
      <c r="S148" s="84">
        <f>inventory[[#This Row],[CO2_flux]]+S147</f>
        <v>1</v>
      </c>
      <c r="T148" s="84">
        <f>inventory[[#This Row],[CH4_flux]]+T147</f>
        <v>1</v>
      </c>
      <c r="U148" s="84">
        <f>inventory[[#This Row],[N2O_flux]]+U147</f>
        <v>1</v>
      </c>
      <c r="V148" s="1">
        <f t="shared" si="31"/>
        <v>4.2432516403449822E-16</v>
      </c>
      <c r="W148" s="1">
        <f t="shared" si="32"/>
        <v>1.0511569265971343E-16</v>
      </c>
      <c r="X148" s="1">
        <f t="shared" si="33"/>
        <v>4.0351818493521792E-18</v>
      </c>
      <c r="Y148" s="1">
        <f t="shared" si="34"/>
        <v>1.9951537955957472E-15</v>
      </c>
      <c r="Z148" s="1">
        <f t="shared" si="35"/>
        <v>7.4248180681810472E-14</v>
      </c>
      <c r="AA148" s="1">
        <f t="shared" si="36"/>
        <v>2.5598898464960419E-14</v>
      </c>
      <c r="AB148" s="1">
        <f>p_0*inventory[[#This Row],[CO2_flux]]+AB147</f>
        <v>0.21729999999999999</v>
      </c>
      <c r="AC148" s="1">
        <f>p_1*inventory[[#This Row],[CO2_flux]]+AC147*EXP(-1/life1_CO2)</f>
        <v>0.15587742901065038</v>
      </c>
      <c r="AD148" s="1">
        <f>p_2*inventory[[#This Row],[CO2_flux]]+AD147*EXP(-1/life2_CO2)</f>
        <v>5.6395545103194548E-3</v>
      </c>
      <c r="AE148" s="1">
        <f>p_3*inventory[[#This Row],[CO2_flux]]+AE147*EXP(-1/life3_CO2)</f>
        <v>1.027985729020552E-15</v>
      </c>
    </row>
    <row r="149" spans="1:31">
      <c r="A149">
        <v>144</v>
      </c>
      <c r="B149" s="70">
        <v>0</v>
      </c>
      <c r="C149" s="70">
        <v>0</v>
      </c>
      <c r="D149" s="70">
        <v>0</v>
      </c>
      <c r="E149" s="22">
        <f>SUM(inventory[[#This Row],[CO2_heat]:[N2O_heat]])</f>
        <v>3.2797150712928819E-11</v>
      </c>
      <c r="F149" s="23">
        <f>SUM(inventory[[#This Row],[CO2_temp]:[N2O_temp]])</f>
        <v>1.0181087873990006E-13</v>
      </c>
      <c r="G149" s="16">
        <f>SUM(inventory[[#This Row],[CO2_mass0]:[CO2_mass3]])</f>
        <v>0.37827001098149027</v>
      </c>
      <c r="H149" s="16">
        <f>inventory[[#This Row],[CH4_flux]]+H148*EXP(-1/life_CH4)</f>
        <v>9.0485754108724639E-6</v>
      </c>
      <c r="I149" s="16">
        <f t="shared" si="27"/>
        <v>0.30419612285238129</v>
      </c>
      <c r="J149" s="18">
        <f>inventory[[#This Row],[CO2]]*A_CO2</f>
        <v>6.6261557823627634E-16</v>
      </c>
      <c r="K149" s="18">
        <f>inventory[[#This Row],[CH4]]*A_CH4</f>
        <v>1.9109174630570559E-18</v>
      </c>
      <c r="L149" s="18">
        <f>inventory[[#This Row],[N2O]]*A_N2O</f>
        <v>1.0859762416416417E-13</v>
      </c>
      <c r="M149" s="4">
        <f t="shared" si="28"/>
        <v>1.219568695621087E-13</v>
      </c>
      <c r="N149" s="4">
        <f t="shared" si="29"/>
        <v>2.6186621712888268E-12</v>
      </c>
      <c r="O149" s="4">
        <f t="shared" si="30"/>
        <v>3.0056531672077881E-11</v>
      </c>
      <c r="P149" s="20">
        <f>SUM(inventory[[#This Row],[CO2_temp_s1]:[CO2_temp_s2]])</f>
        <v>5.2921399275647115E-16</v>
      </c>
      <c r="Q149" s="20">
        <f>inventory[[#This Row],[CH4_temp_s1]]+inventory[[#This Row],[CH4_temp_s2]]</f>
        <v>1.9940127718285265E-15</v>
      </c>
      <c r="R149" s="20">
        <f>inventory[[#This Row],[N2O_temp_s1]]+inventory[[#This Row],[N2O_temp_s2]]</f>
        <v>9.9287651975315058E-14</v>
      </c>
      <c r="S149" s="84">
        <f>inventory[[#This Row],[CO2_flux]]+S148</f>
        <v>1</v>
      </c>
      <c r="T149" s="84">
        <f>inventory[[#This Row],[CH4_flux]]+T148</f>
        <v>1</v>
      </c>
      <c r="U149" s="84">
        <f>inventory[[#This Row],[N2O_flux]]+U148</f>
        <v>1</v>
      </c>
      <c r="V149" s="1">
        <f t="shared" si="31"/>
        <v>4.2366085762501982E-16</v>
      </c>
      <c r="W149" s="1">
        <f t="shared" si="32"/>
        <v>1.0555313513145137E-16</v>
      </c>
      <c r="X149" s="1">
        <f t="shared" si="33"/>
        <v>3.7231203146450184E-18</v>
      </c>
      <c r="Y149" s="1">
        <f t="shared" si="34"/>
        <v>1.9902896515138816E-15</v>
      </c>
      <c r="Z149" s="1">
        <f t="shared" si="35"/>
        <v>7.3637089026161685E-14</v>
      </c>
      <c r="AA149" s="1">
        <f t="shared" si="36"/>
        <v>2.5650562949153373E-14</v>
      </c>
      <c r="AB149" s="1">
        <f>p_0*inventory[[#This Row],[CO2_flux]]+AB148</f>
        <v>0.21729999999999999</v>
      </c>
      <c r="AC149" s="1">
        <f>p_1*inventory[[#This Row],[CO2_flux]]+AC148*EXP(-1/life1_CO2)</f>
        <v>0.15548270288857283</v>
      </c>
      <c r="AD149" s="1">
        <f>p_2*inventory[[#This Row],[CO2_flux]]+AD148*EXP(-1/life2_CO2)</f>
        <v>5.4873080929165969E-3</v>
      </c>
      <c r="AE149" s="1">
        <f>p_3*inventory[[#This Row],[CO2_flux]]+AE148*EXP(-1/life3_CO2)</f>
        <v>8.1485856329230384E-16</v>
      </c>
    </row>
    <row r="150" spans="1:31">
      <c r="A150">
        <v>145</v>
      </c>
      <c r="B150" s="70">
        <v>0</v>
      </c>
      <c r="C150" s="70">
        <v>0</v>
      </c>
      <c r="D150" s="70">
        <v>0</v>
      </c>
      <c r="E150" s="22">
        <f>SUM(inventory[[#This Row],[CO2_heat]:[N2O_heat]])</f>
        <v>3.2905964796401903E-11</v>
      </c>
      <c r="F150" s="23">
        <f>SUM(inventory[[#This Row],[CO2_temp]:[N2O_temp]])</f>
        <v>1.012500535887847E-13</v>
      </c>
      <c r="G150" s="16">
        <f>SUM(inventory[[#This Row],[CO2_mass0]:[CO2_mass3]])</f>
        <v>0.37772814807255023</v>
      </c>
      <c r="H150" s="16">
        <f>inventory[[#This Row],[CH4_flux]]+H149*EXP(-1/life_CH4)</f>
        <v>8.3475006513706735E-6</v>
      </c>
      <c r="I150" s="16">
        <f t="shared" si="27"/>
        <v>0.3016924652509636</v>
      </c>
      <c r="J150" s="18">
        <f>inventory[[#This Row],[CO2]]*A_CO2</f>
        <v>6.6166639697868612E-16</v>
      </c>
      <c r="K150" s="18">
        <f>inventory[[#This Row],[CH4]]*A_CH4</f>
        <v>1.7628614498164787E-18</v>
      </c>
      <c r="L150" s="18">
        <f>inventory[[#This Row],[N2O]]*A_N2O</f>
        <v>1.0770382162425984E-13</v>
      </c>
      <c r="M150" s="4">
        <f t="shared" si="28"/>
        <v>1.2261900981220246E-13</v>
      </c>
      <c r="N150" s="4">
        <f t="shared" si="29"/>
        <v>2.6186640071833911E-12</v>
      </c>
      <c r="O150" s="4">
        <f t="shared" si="30"/>
        <v>3.0164681779406308E-11</v>
      </c>
      <c r="P150" s="20">
        <f>SUM(inventory[[#This Row],[CO2_temp_s1]:[CO2_temp_s2]])</f>
        <v>5.2899209170159512E-16</v>
      </c>
      <c r="Q150" s="20">
        <f>inventory[[#This Row],[CH4_temp_s1]]+inventory[[#This Row],[CH4_temp_s2]]</f>
        <v>1.9888723817205568E-15</v>
      </c>
      <c r="R150" s="20">
        <f>inventory[[#This Row],[N2O_temp_s1]]+inventory[[#This Row],[N2O_temp_s2]]</f>
        <v>9.8732189115362542E-14</v>
      </c>
      <c r="S150" s="84">
        <f>inventory[[#This Row],[CO2_flux]]+S149</f>
        <v>1</v>
      </c>
      <c r="T150" s="84">
        <f>inventory[[#This Row],[CH4_flux]]+T149</f>
        <v>1</v>
      </c>
      <c r="U150" s="84">
        <f>inventory[[#This Row],[N2O_flux]]+U149</f>
        <v>1</v>
      </c>
      <c r="V150" s="1">
        <f t="shared" si="31"/>
        <v>4.2300357886113233E-16</v>
      </c>
      <c r="W150" s="1">
        <f t="shared" si="32"/>
        <v>1.0598851284046276E-16</v>
      </c>
      <c r="X150" s="1">
        <f t="shared" si="33"/>
        <v>3.4351718608146286E-18</v>
      </c>
      <c r="Y150" s="1">
        <f t="shared" si="34"/>
        <v>1.985437209859742E-15</v>
      </c>
      <c r="Z150" s="1">
        <f t="shared" si="35"/>
        <v>7.3031026788727465E-14</v>
      </c>
      <c r="AA150" s="1">
        <f t="shared" si="36"/>
        <v>2.5701162326635083E-14</v>
      </c>
      <c r="AB150" s="1">
        <f>p_0*inventory[[#This Row],[CO2_flux]]+AB149</f>
        <v>0.21729999999999999</v>
      </c>
      <c r="AC150" s="1">
        <f>p_1*inventory[[#This Row],[CO2_flux]]+AC149*EXP(-1/life1_CO2)</f>
        <v>0.15508897632565172</v>
      </c>
      <c r="AD150" s="1">
        <f>p_2*inventory[[#This Row],[CO2_flux]]+AD149*EXP(-1/life2_CO2)</f>
        <v>5.3391717468978519E-3</v>
      </c>
      <c r="AE150" s="1">
        <f>p_3*inventory[[#This Row],[CO2_flux]]+AE149*EXP(-1/life3_CO2)</f>
        <v>6.4591799226964041E-16</v>
      </c>
    </row>
    <row r="151" spans="1:31">
      <c r="A151">
        <v>146</v>
      </c>
      <c r="B151" s="70">
        <v>0</v>
      </c>
      <c r="C151" s="70">
        <v>0</v>
      </c>
      <c r="D151" s="70">
        <v>0</v>
      </c>
      <c r="E151" s="22">
        <f>SUM(inventory[[#This Row],[CO2_heat]:[N2O_heat]])</f>
        <v>3.3013887673547988E-11</v>
      </c>
      <c r="F151" s="23">
        <f>SUM(inventory[[#This Row],[CO2_temp]:[N2O_temp]])</f>
        <v>1.0069320044842015E-13</v>
      </c>
      <c r="G151" s="16">
        <f>SUM(inventory[[#This Row],[CO2_mass0]:[CO2_mass3]])</f>
        <v>0.3771912813067631</v>
      </c>
      <c r="H151" s="16">
        <f>inventory[[#This Row],[CH4_flux]]+H150*EXP(-1/life_CH4)</f>
        <v>7.7007444775127532E-6</v>
      </c>
      <c r="I151" s="16">
        <f t="shared" si="27"/>
        <v>0.29920941376814586</v>
      </c>
      <c r="J151" s="18">
        <f>inventory[[#This Row],[CO2]]*A_CO2</f>
        <v>6.6072596746505684E-16</v>
      </c>
      <c r="K151" s="18">
        <f>inventory[[#This Row],[CH4]]*A_CH4</f>
        <v>1.6262766714567766E-18</v>
      </c>
      <c r="L151" s="18">
        <f>inventory[[#This Row],[N2O]]*A_N2O</f>
        <v>1.0681737544216249E-13</v>
      </c>
      <c r="M151" s="4">
        <f t="shared" si="28"/>
        <v>1.2328020527325565E-13</v>
      </c>
      <c r="N151" s="4">
        <f t="shared" si="29"/>
        <v>2.6186657008346427E-12</v>
      </c>
      <c r="O151" s="4">
        <f t="shared" si="30"/>
        <v>3.0271941767440089E-11</v>
      </c>
      <c r="P151" s="20">
        <f>SUM(inventory[[#This Row],[CO2_temp_s1]:[CO2_temp_s2]])</f>
        <v>5.2877500574865296E-16</v>
      </c>
      <c r="Q151" s="20">
        <f>inventory[[#This Row],[CH4_temp_s1]]+inventory[[#This Row],[CH4_temp_s2]]</f>
        <v>1.9837659301317735E-15</v>
      </c>
      <c r="R151" s="20">
        <f>inventory[[#This Row],[N2O_temp_s1]]+inventory[[#This Row],[N2O_temp_s2]]</f>
        <v>9.8180659512539723E-14</v>
      </c>
      <c r="S151" s="84">
        <f>inventory[[#This Row],[CO2_flux]]+S150</f>
        <v>1</v>
      </c>
      <c r="T151" s="84">
        <f>inventory[[#This Row],[CH4_flux]]+T150</f>
        <v>1</v>
      </c>
      <c r="U151" s="84">
        <f>inventory[[#This Row],[N2O_flux]]+U150</f>
        <v>1</v>
      </c>
      <c r="V151" s="1">
        <f t="shared" si="31"/>
        <v>4.2235316566509615E-16</v>
      </c>
      <c r="W151" s="1">
        <f t="shared" si="32"/>
        <v>1.0642184008355679E-16</v>
      </c>
      <c r="X151" s="1">
        <f t="shared" si="33"/>
        <v>3.1694755410579206E-18</v>
      </c>
      <c r="Y151" s="1">
        <f t="shared" si="34"/>
        <v>1.9805964545907154E-15</v>
      </c>
      <c r="Z151" s="1">
        <f t="shared" si="35"/>
        <v>7.2429952588174182E-14</v>
      </c>
      <c r="AA151" s="1">
        <f t="shared" si="36"/>
        <v>2.5750706924365534E-14</v>
      </c>
      <c r="AB151" s="1">
        <f>p_0*inventory[[#This Row],[CO2_flux]]+AB150</f>
        <v>0.21729999999999999</v>
      </c>
      <c r="AC151" s="1">
        <f>p_1*inventory[[#This Row],[CO2_flux]]+AC150*EXP(-1/life1_CO2)</f>
        <v>0.15469624679071811</v>
      </c>
      <c r="AD151" s="1">
        <f>p_2*inventory[[#This Row],[CO2_flux]]+AD150*EXP(-1/life2_CO2)</f>
        <v>5.195034516044539E-3</v>
      </c>
      <c r="AE151" s="1">
        <f>p_3*inventory[[#This Row],[CO2_flux]]+AE150*EXP(-1/life3_CO2)</f>
        <v>5.1200302915388612E-16</v>
      </c>
    </row>
    <row r="152" spans="1:31">
      <c r="A152">
        <v>147</v>
      </c>
      <c r="B152" s="70">
        <v>0</v>
      </c>
      <c r="C152" s="70">
        <v>0</v>
      </c>
      <c r="D152" s="70">
        <v>0</v>
      </c>
      <c r="E152" s="22">
        <f>SUM(inventory[[#This Row],[CO2_heat]:[N2O_heat]])</f>
        <v>3.3120926690085697E-11</v>
      </c>
      <c r="F152" s="23">
        <f>SUM(inventory[[#This Row],[CO2_temp]:[N2O_temp]])</f>
        <v>1.001402866365041E-13</v>
      </c>
      <c r="G152" s="16">
        <f>SUM(inventory[[#This Row],[CO2_mass0]:[CO2_mass3]])</f>
        <v>0.37665930019854488</v>
      </c>
      <c r="H152" s="16">
        <f>inventory[[#This Row],[CH4_flux]]+H151*EXP(-1/life_CH4)</f>
        <v>7.1040983384895893E-6</v>
      </c>
      <c r="I152" s="16">
        <f t="shared" si="27"/>
        <v>0.29674679880720539</v>
      </c>
      <c r="J152" s="18">
        <f>inventory[[#This Row],[CO2]]*A_CO2</f>
        <v>6.5979409615779091E-16</v>
      </c>
      <c r="K152" s="18">
        <f>inventory[[#This Row],[CH4]]*A_CH4</f>
        <v>1.5002743479357749E-18</v>
      </c>
      <c r="L152" s="18">
        <f>inventory[[#This Row],[N2O]]*A_N2O</f>
        <v>1.059382250720605E-13</v>
      </c>
      <c r="M152" s="4">
        <f t="shared" si="28"/>
        <v>1.239404645998112E-13</v>
      </c>
      <c r="N152" s="4">
        <f t="shared" si="29"/>
        <v>2.6186672632634544E-12</v>
      </c>
      <c r="O152" s="4">
        <f t="shared" si="30"/>
        <v>3.037831896222243E-11</v>
      </c>
      <c r="P152" s="20">
        <f>SUM(inventory[[#This Row],[CO2_temp_s1]:[CO2_temp_s2]])</f>
        <v>5.2856259117933274E-16</v>
      </c>
      <c r="Q152" s="20">
        <f>inventory[[#This Row],[CH4_temp_s1]]+inventory[[#This Row],[CH4_temp_s2]]</f>
        <v>1.97869168250719E-15</v>
      </c>
      <c r="R152" s="20">
        <f>inventory[[#This Row],[N2O_temp_s1]]+inventory[[#This Row],[N2O_temp_s2]]</f>
        <v>9.7633032362817571E-14</v>
      </c>
      <c r="S152" s="84">
        <f>inventory[[#This Row],[CO2_flux]]+S151</f>
        <v>1</v>
      </c>
      <c r="T152" s="84">
        <f>inventory[[#This Row],[CH4_flux]]+T151</f>
        <v>1</v>
      </c>
      <c r="U152" s="84">
        <f>inventory[[#This Row],[N2O_flux]]+U151</f>
        <v>1</v>
      </c>
      <c r="V152" s="1">
        <f t="shared" si="31"/>
        <v>4.2170946026190399E-16</v>
      </c>
      <c r="W152" s="1">
        <f t="shared" si="32"/>
        <v>1.0685313091742878E-16</v>
      </c>
      <c r="X152" s="1">
        <f t="shared" si="33"/>
        <v>2.9243137723516085E-18</v>
      </c>
      <c r="Y152" s="1">
        <f t="shared" si="34"/>
        <v>1.9757673687348385E-15</v>
      </c>
      <c r="Z152" s="1">
        <f t="shared" si="35"/>
        <v>7.1833825382314516E-14</v>
      </c>
      <c r="AA152" s="1">
        <f t="shared" si="36"/>
        <v>2.5799206980503059E-14</v>
      </c>
      <c r="AB152" s="1">
        <f>p_0*inventory[[#This Row],[CO2_flux]]+AB151</f>
        <v>0.21729999999999999</v>
      </c>
      <c r="AC152" s="1">
        <f>p_1*inventory[[#This Row],[CO2_flux]]+AC151*EXP(-1/life1_CO2)</f>
        <v>0.15430451175901266</v>
      </c>
      <c r="AD152" s="1">
        <f>p_2*inventory[[#This Row],[CO2_flux]]+AD151*EXP(-1/life2_CO2)</f>
        <v>5.0547884395318095E-3</v>
      </c>
      <c r="AE152" s="1">
        <f>p_3*inventory[[#This Row],[CO2_flux]]+AE151*EXP(-1/life3_CO2)</f>
        <v>4.058519889523701E-16</v>
      </c>
    </row>
    <row r="153" spans="1:31">
      <c r="A153">
        <v>148</v>
      </c>
      <c r="B153" s="70">
        <v>0</v>
      </c>
      <c r="C153" s="70">
        <v>0</v>
      </c>
      <c r="D153" s="70">
        <v>0</v>
      </c>
      <c r="E153" s="22">
        <f>SUM(inventory[[#This Row],[CO2_heat]:[N2O_heat]])</f>
        <v>3.3227089130392478E-11</v>
      </c>
      <c r="F153" s="23">
        <f>SUM(inventory[[#This Row],[CO2_temp]:[N2O_temp]])</f>
        <v>9.9591279854638335E-14</v>
      </c>
      <c r="G153" s="16">
        <f>SUM(inventory[[#This Row],[CO2_mass0]:[CO2_mass3]])</f>
        <v>0.37613209718323426</v>
      </c>
      <c r="H153" s="16">
        <f>inventory[[#This Row],[CH4_flux]]+H152*EXP(-1/life_CH4)</f>
        <v>6.5536797578863647E-6</v>
      </c>
      <c r="I153" s="16">
        <f t="shared" si="27"/>
        <v>0.29430445216726953</v>
      </c>
      <c r="J153" s="18">
        <f>inventory[[#This Row],[CO2]]*A_CO2</f>
        <v>6.5887059463587136E-16</v>
      </c>
      <c r="K153" s="18">
        <f>inventory[[#This Row],[CH4]]*A_CH4</f>
        <v>1.3840345610183818E-18</v>
      </c>
      <c r="L153" s="18">
        <f>inventory[[#This Row],[N2O]]*A_N2O</f>
        <v>1.0506631046645891E-13</v>
      </c>
      <c r="M153" s="4">
        <f t="shared" si="28"/>
        <v>1.2459979625544437E-13</v>
      </c>
      <c r="N153" s="4">
        <f t="shared" si="29"/>
        <v>2.6186687046368121E-12</v>
      </c>
      <c r="O153" s="4">
        <f t="shared" si="30"/>
        <v>3.0483820629500223E-11</v>
      </c>
      <c r="P153" s="20">
        <f>SUM(inventory[[#This Row],[CO2_temp_s1]:[CO2_temp_s2]])</f>
        <v>5.2835470822828983E-16</v>
      </c>
      <c r="Q153" s="20">
        <f>inventory[[#This Row],[CH4_temp_s1]]+inventory[[#This Row],[CH4_temp_s2]]</f>
        <v>1.9736480357879624E-15</v>
      </c>
      <c r="R153" s="20">
        <f>inventory[[#This Row],[N2O_temp_s1]]+inventory[[#This Row],[N2O_temp_s2]]</f>
        <v>9.7089277110622082E-14</v>
      </c>
      <c r="S153" s="84">
        <f>inventory[[#This Row],[CO2_flux]]+S152</f>
        <v>1</v>
      </c>
      <c r="T153" s="84">
        <f>inventory[[#This Row],[CH4_flux]]+T152</f>
        <v>1</v>
      </c>
      <c r="U153" s="84">
        <f>inventory[[#This Row],[N2O_flux]]+U152</f>
        <v>1</v>
      </c>
      <c r="V153" s="1">
        <f t="shared" si="31"/>
        <v>4.2107230906361657E-16</v>
      </c>
      <c r="W153" s="1">
        <f t="shared" si="32"/>
        <v>1.0728239916467325E-16</v>
      </c>
      <c r="X153" s="1">
        <f t="shared" si="33"/>
        <v>2.6981013198616104E-18</v>
      </c>
      <c r="Y153" s="1">
        <f t="shared" si="34"/>
        <v>1.9709499344681009E-15</v>
      </c>
      <c r="Z153" s="1">
        <f t="shared" si="35"/>
        <v>7.1242604465477594E-14</v>
      </c>
      <c r="AA153" s="1">
        <f t="shared" si="36"/>
        <v>2.5846672645144491E-14</v>
      </c>
      <c r="AB153" s="1">
        <f>p_0*inventory[[#This Row],[CO2_flux]]+AB152</f>
        <v>0.21729999999999999</v>
      </c>
      <c r="AC153" s="1">
        <f>p_1*inventory[[#This Row],[CO2_flux]]+AC152*EXP(-1/life1_CO2)</f>
        <v>0.15391376871216947</v>
      </c>
      <c r="AD153" s="1">
        <f>p_2*inventory[[#This Row],[CO2_flux]]+AD152*EXP(-1/life2_CO2)</f>
        <v>4.9183284710644587E-3</v>
      </c>
      <c r="AE153" s="1">
        <f>p_3*inventory[[#This Row],[CO2_flux]]+AE152*EXP(-1/life3_CO2)</f>
        <v>3.2170871568630553E-16</v>
      </c>
    </row>
    <row r="154" spans="1:31">
      <c r="A154">
        <v>149</v>
      </c>
      <c r="B154" s="70">
        <v>0</v>
      </c>
      <c r="C154" s="70">
        <v>0</v>
      </c>
      <c r="D154" s="70">
        <v>0</v>
      </c>
      <c r="E154" s="22">
        <f>SUM(inventory[[#This Row],[CO2_heat]:[N2O_heat]])</f>
        <v>3.3332382218072095E-11</v>
      </c>
      <c r="F154" s="23">
        <f>SUM(inventory[[#This Row],[CO2_temp]:[N2O_temp]])</f>
        <v>9.9046148176228614E-14</v>
      </c>
      <c r="G154" s="16">
        <f>SUM(inventory[[#This Row],[CO2_mass0]:[CO2_mass3]])</f>
        <v>0.37560956753839592</v>
      </c>
      <c r="H154" s="16">
        <f>inventory[[#This Row],[CH4_flux]]+H153*EXP(-1/life_CH4)</f>
        <v>6.0459070697578888E-6</v>
      </c>
      <c r="I154" s="16">
        <f t="shared" si="27"/>
        <v>0.29188220703182699</v>
      </c>
      <c r="J154" s="18">
        <f>inventory[[#This Row],[CO2]]*A_CO2</f>
        <v>6.5795527945700802E-16</v>
      </c>
      <c r="K154" s="18">
        <f>inventory[[#This Row],[CH4]]*A_CH4</f>
        <v>1.2768009189312268E-18</v>
      </c>
      <c r="L154" s="18">
        <f>inventory[[#This Row],[N2O]]*A_N2O</f>
        <v>1.0420157207207801E-13</v>
      </c>
      <c r="M154" s="4">
        <f t="shared" si="28"/>
        <v>1.2525820851781015E-13</v>
      </c>
      <c r="N154" s="4">
        <f t="shared" si="29"/>
        <v>2.6186700343339741E-12</v>
      </c>
      <c r="O154" s="4">
        <f t="shared" si="30"/>
        <v>3.0588453975220312E-11</v>
      </c>
      <c r="P154" s="20">
        <f>SUM(inventory[[#This Row],[CO2_temp_s1]:[CO2_temp_s2]])</f>
        <v>5.2815122097642046E-16</v>
      </c>
      <c r="Q154" s="20">
        <f>inventory[[#This Row],[CH4_temp_s1]]+inventory[[#This Row],[CH4_temp_s2]]</f>
        <v>1.9686335083102414E-15</v>
      </c>
      <c r="R154" s="20">
        <f>inventory[[#This Row],[N2O_temp_s1]]+inventory[[#This Row],[N2O_temp_s2]]</f>
        <v>9.6549363446941954E-14</v>
      </c>
      <c r="S154" s="84">
        <f>inventory[[#This Row],[CO2_flux]]+S153</f>
        <v>1</v>
      </c>
      <c r="T154" s="84">
        <f>inventory[[#This Row],[CH4_flux]]+T153</f>
        <v>1</v>
      </c>
      <c r="U154" s="84">
        <f>inventory[[#This Row],[N2O_flux]]+U153</f>
        <v>1</v>
      </c>
      <c r="V154" s="1">
        <f t="shared" si="31"/>
        <v>4.2044156255678438E-16</v>
      </c>
      <c r="W154" s="1">
        <f t="shared" si="32"/>
        <v>1.0770965841963611E-16</v>
      </c>
      <c r="X154" s="1">
        <f t="shared" si="33"/>
        <v>2.4893751244934288E-18</v>
      </c>
      <c r="Y154" s="1">
        <f t="shared" si="34"/>
        <v>1.9661441331857478E-15</v>
      </c>
      <c r="Z154" s="1">
        <f t="shared" si="35"/>
        <v>7.0656249465882733E-14</v>
      </c>
      <c r="AA154" s="1">
        <f t="shared" si="36"/>
        <v>2.5893113981059215E-14</v>
      </c>
      <c r="AB154" s="1">
        <f>p_0*inventory[[#This Row],[CO2_flux]]+AB153</f>
        <v>0.21729999999999999</v>
      </c>
      <c r="AC154" s="1">
        <f>p_1*inventory[[#This Row],[CO2_flux]]+AC153*EXP(-1/life1_CO2)</f>
        <v>0.15352401513819985</v>
      </c>
      <c r="AD154" s="1">
        <f>p_2*inventory[[#This Row],[CO2_flux]]+AD153*EXP(-1/life2_CO2)</f>
        <v>4.7855524001957648E-3</v>
      </c>
      <c r="AE154" s="1">
        <f>p_3*inventory[[#This Row],[CO2_flux]]+AE153*EXP(-1/life3_CO2)</f>
        <v>2.5501044855216487E-16</v>
      </c>
    </row>
    <row r="155" spans="1:31">
      <c r="A155">
        <v>150</v>
      </c>
      <c r="B155" s="70">
        <v>0</v>
      </c>
      <c r="C155" s="70">
        <v>0</v>
      </c>
      <c r="D155" s="70">
        <v>0</v>
      </c>
      <c r="E155" s="22">
        <f>SUM(inventory[[#This Row],[CO2_heat]:[N2O_heat]])</f>
        <v>3.343681311651273E-11</v>
      </c>
      <c r="F155" s="23">
        <f>SUM(inventory[[#This Row],[CO2_temp]:[N2O_temp]])</f>
        <v>9.850486003516023E-14</v>
      </c>
      <c r="G155" s="16">
        <f>SUM(inventory[[#This Row],[CO2_mass0]:[CO2_mass3]])</f>
        <v>0.37509160930724689</v>
      </c>
      <c r="H155" s="16">
        <f>inventory[[#This Row],[CH4_flux]]+H154*EXP(-1/life_CH4)</f>
        <v>5.5774761121280622E-6</v>
      </c>
      <c r="I155" s="16">
        <f t="shared" si="27"/>
        <v>0.28947989795733414</v>
      </c>
      <c r="J155" s="18">
        <f>inventory[[#This Row],[CO2]]*A_CO2</f>
        <v>6.5704797202350422E-16</v>
      </c>
      <c r="K155" s="18">
        <f>inventory[[#This Row],[CH4]]*A_CH4</f>
        <v>1.1778756343946339E-18</v>
      </c>
      <c r="L155" s="18">
        <f>inventory[[#This Row],[N2O]]*A_N2O</f>
        <v>1.0334395082578574E-13</v>
      </c>
      <c r="M155" s="4">
        <f t="shared" si="28"/>
        <v>1.2591570948355448E-13</v>
      </c>
      <c r="N155" s="4">
        <f t="shared" si="29"/>
        <v>2.6186712610075025E-12</v>
      </c>
      <c r="O155" s="4">
        <f t="shared" si="30"/>
        <v>3.0692226146021675E-11</v>
      </c>
      <c r="P155" s="20">
        <f>SUM(inventory[[#This Row],[CO2_temp_s1]:[CO2_temp_s2]])</f>
        <v>5.2795199724698782E-16</v>
      </c>
      <c r="Q155" s="20">
        <f>inventory[[#This Row],[CH4_temp_s1]]+inventory[[#This Row],[CH4_temp_s2]]</f>
        <v>1.9636467304774593E-15</v>
      </c>
      <c r="R155" s="20">
        <f>inventory[[#This Row],[N2O_temp_s1]]+inventory[[#This Row],[N2O_temp_s2]]</f>
        <v>9.601326130743578E-14</v>
      </c>
      <c r="S155" s="84">
        <f>inventory[[#This Row],[CO2_flux]]+S154</f>
        <v>1</v>
      </c>
      <c r="T155" s="84">
        <f>inventory[[#This Row],[CH4_flux]]+T154</f>
        <v>1</v>
      </c>
      <c r="U155" s="84">
        <f>inventory[[#This Row],[N2O_flux]]+U154</f>
        <v>1</v>
      </c>
      <c r="V155" s="1">
        <f t="shared" si="31"/>
        <v>4.198170751928775E-16</v>
      </c>
      <c r="W155" s="1">
        <f t="shared" si="32"/>
        <v>1.0813492205411028E-16</v>
      </c>
      <c r="X155" s="1">
        <f t="shared" si="33"/>
        <v>2.2967849094178467E-18</v>
      </c>
      <c r="Y155" s="1">
        <f t="shared" si="34"/>
        <v>1.9613499455680416E-15</v>
      </c>
      <c r="Z155" s="1">
        <f t="shared" si="35"/>
        <v>7.0074720343018652E-14</v>
      </c>
      <c r="AA155" s="1">
        <f t="shared" si="36"/>
        <v>2.5938540964417134E-14</v>
      </c>
      <c r="AB155" s="1">
        <f>p_0*inventory[[#This Row],[CO2_flux]]+AB154</f>
        <v>0.21729999999999999</v>
      </c>
      <c r="AC155" s="1">
        <f>p_1*inventory[[#This Row],[CO2_flux]]+AC154*EXP(-1/life1_CO2)</f>
        <v>0.15313524853147623</v>
      </c>
      <c r="AD155" s="1">
        <f>p_2*inventory[[#This Row],[CO2_flux]]+AD154*EXP(-1/life2_CO2)</f>
        <v>4.6563607757704193E-3</v>
      </c>
      <c r="AE155" s="1">
        <f>p_3*inventory[[#This Row],[CO2_flux]]+AE154*EXP(-1/life3_CO2)</f>
        <v>2.0214040123857463E-16</v>
      </c>
    </row>
    <row r="156" spans="1:31">
      <c r="A156">
        <v>151</v>
      </c>
      <c r="B156" s="70">
        <v>0</v>
      </c>
      <c r="C156" s="70">
        <v>0</v>
      </c>
      <c r="D156" s="70">
        <v>0</v>
      </c>
      <c r="E156" s="22">
        <f>SUM(inventory[[#This Row],[CO2_heat]:[N2O_heat]])</f>
        <v>3.3540388929436207E-11</v>
      </c>
      <c r="F156" s="23">
        <f>SUM(inventory[[#This Row],[CO2_temp]:[N2O_temp]])</f>
        <v>9.7967384215192321E-14</v>
      </c>
      <c r="G156" s="16">
        <f>SUM(inventory[[#This Row],[CO2_mass0]:[CO2_mass3]])</f>
        <v>0.37457812322415029</v>
      </c>
      <c r="H156" s="16">
        <f>inventory[[#This Row],[CH4_flux]]+H155*EXP(-1/life_CH4)</f>
        <v>5.1453387262541749E-6</v>
      </c>
      <c r="I156" s="16">
        <f t="shared" si="27"/>
        <v>0.2870973608619149</v>
      </c>
      <c r="J156" s="18">
        <f>inventory[[#This Row],[CO2]]*A_CO2</f>
        <v>6.5614849845174392E-16</v>
      </c>
      <c r="K156" s="18">
        <f>inventory[[#This Row],[CH4]]*A_CH4</f>
        <v>1.0866149840038544E-18</v>
      </c>
      <c r="L156" s="18">
        <f>inventory[[#This Row],[N2O]]*A_N2O</f>
        <v>1.0249338815056362E-13</v>
      </c>
      <c r="M156" s="4">
        <f t="shared" si="28"/>
        <v>1.2657230707309346E-13</v>
      </c>
      <c r="N156" s="4">
        <f t="shared" si="29"/>
        <v>2.6186723926395675E-12</v>
      </c>
      <c r="O156" s="4">
        <f t="shared" si="30"/>
        <v>3.0795144229723547E-11</v>
      </c>
      <c r="P156" s="20">
        <f>SUM(inventory[[#This Row],[CO2_temp_s1]:[CO2_temp_s2]])</f>
        <v>5.2775690850452333E-16</v>
      </c>
      <c r="Q156" s="20">
        <f>inventory[[#This Row],[CH4_temp_s1]]+inventory[[#This Row],[CH4_temp_s2]]</f>
        <v>1.9586864361471676E-15</v>
      </c>
      <c r="R156" s="20">
        <f>inventory[[#This Row],[N2O_temp_s1]]+inventory[[#This Row],[N2O_temp_s2]]</f>
        <v>9.5480940870540632E-14</v>
      </c>
      <c r="S156" s="84">
        <f>inventory[[#This Row],[CO2_flux]]+S155</f>
        <v>1</v>
      </c>
      <c r="T156" s="84">
        <f>inventory[[#This Row],[CH4_flux]]+T155</f>
        <v>1</v>
      </c>
      <c r="U156" s="84">
        <f>inventory[[#This Row],[N2O_flux]]+U155</f>
        <v>1</v>
      </c>
      <c r="V156" s="1">
        <f t="shared" si="31"/>
        <v>4.1919870528164442E-16</v>
      </c>
      <c r="W156" s="1">
        <f t="shared" si="32"/>
        <v>1.0855820322287896E-16</v>
      </c>
      <c r="X156" s="1">
        <f t="shared" si="33"/>
        <v>2.1190845062475708E-18</v>
      </c>
      <c r="Y156" s="1">
        <f t="shared" si="34"/>
        <v>1.9565673516409201E-15</v>
      </c>
      <c r="Z156" s="1">
        <f t="shared" si="35"/>
        <v>6.9497977385029981E-14</v>
      </c>
      <c r="AA156" s="1">
        <f t="shared" si="36"/>
        <v>2.5982963485510648E-14</v>
      </c>
      <c r="AB156" s="1">
        <f>p_0*inventory[[#This Row],[CO2_flux]]+AB155</f>
        <v>0.21729999999999999</v>
      </c>
      <c r="AC156" s="1">
        <f>p_1*inventory[[#This Row],[CO2_flux]]+AC155*EXP(-1/life1_CO2)</f>
        <v>0.15274746639271591</v>
      </c>
      <c r="AD156" s="1">
        <f>p_2*inventory[[#This Row],[CO2_flux]]+AD155*EXP(-1/life2_CO2)</f>
        <v>4.5306568314342063E-3</v>
      </c>
      <c r="AE156" s="1">
        <f>p_3*inventory[[#This Row],[CO2_flux]]+AE155*EXP(-1/life3_CO2)</f>
        <v>1.6023163774222168E-16</v>
      </c>
    </row>
    <row r="157" spans="1:31">
      <c r="A157">
        <v>152</v>
      </c>
      <c r="B157" s="70">
        <v>0</v>
      </c>
      <c r="C157" s="70">
        <v>0</v>
      </c>
      <c r="D157" s="70">
        <v>0</v>
      </c>
      <c r="E157" s="22">
        <f>SUM(inventory[[#This Row],[CO2_heat]:[N2O_heat]])</f>
        <v>3.3643116701438692E-11</v>
      </c>
      <c r="F157" s="23">
        <f>SUM(inventory[[#This Row],[CO2_temp]:[N2O_temp]])</f>
        <v>9.7433689840017632E-14</v>
      </c>
      <c r="G157" s="16">
        <f>SUM(inventory[[#This Row],[CO2_mass0]:[CO2_mass3]])</f>
        <v>0.37406901264211989</v>
      </c>
      <c r="H157" s="16">
        <f>inventory[[#This Row],[CH4_flux]]+H156*EXP(-1/life_CH4)</f>
        <v>4.746682921747144E-6</v>
      </c>
      <c r="I157" s="16">
        <f t="shared" si="27"/>
        <v>0.28473443301415363</v>
      </c>
      <c r="J157" s="18">
        <f>inventory[[#This Row],[CO2]]*A_CO2</f>
        <v>6.5525668944520125E-16</v>
      </c>
      <c r="K157" s="18">
        <f>inventory[[#This Row],[CH4]]*A_CH4</f>
        <v>1.0024251194129936E-18</v>
      </c>
      <c r="L157" s="18">
        <f>inventory[[#This Row],[N2O]]*A_N2O</f>
        <v>1.0164982595150581E-13</v>
      </c>
      <c r="M157" s="4">
        <f t="shared" si="28"/>
        <v>1.2722800903526347E-13</v>
      </c>
      <c r="N157" s="4">
        <f t="shared" si="29"/>
        <v>2.6186734365938884E-12</v>
      </c>
      <c r="O157" s="4">
        <f t="shared" si="30"/>
        <v>3.0897215255809539E-11</v>
      </c>
      <c r="P157" s="20">
        <f>SUM(inventory[[#This Row],[CO2_temp_s1]:[CO2_temp_s2]])</f>
        <v>5.2756582975643562E-16</v>
      </c>
      <c r="Q157" s="20">
        <f>inventory[[#This Row],[CH4_temp_s1]]+inventory[[#This Row],[CH4_temp_s2]]</f>
        <v>1.953751454677959E-15</v>
      </c>
      <c r="R157" s="20">
        <f>inventory[[#This Row],[N2O_temp_s1]]+inventory[[#This Row],[N2O_temp_s2]]</f>
        <v>9.4952372555583241E-14</v>
      </c>
      <c r="S157" s="84">
        <f>inventory[[#This Row],[CO2_flux]]+S156</f>
        <v>1</v>
      </c>
      <c r="T157" s="84">
        <f>inventory[[#This Row],[CH4_flux]]+T156</f>
        <v>1</v>
      </c>
      <c r="U157" s="84">
        <f>inventory[[#This Row],[N2O_flux]]+U156</f>
        <v>1</v>
      </c>
      <c r="V157" s="1">
        <f t="shared" si="31"/>
        <v>4.1858631488732481E-16</v>
      </c>
      <c r="W157" s="1">
        <f t="shared" si="32"/>
        <v>1.0897951486911076E-16</v>
      </c>
      <c r="X157" s="1">
        <f t="shared" si="33"/>
        <v>1.9551238460212649E-18</v>
      </c>
      <c r="Y157" s="1">
        <f t="shared" si="34"/>
        <v>1.9517963308319376E-15</v>
      </c>
      <c r="Z157" s="1">
        <f t="shared" si="35"/>
        <v>6.8925981206112593E-14</v>
      </c>
      <c r="AA157" s="1">
        <f t="shared" si="36"/>
        <v>2.6026391349470648E-14</v>
      </c>
      <c r="AB157" s="1">
        <f>p_0*inventory[[#This Row],[CO2_flux]]+AB156</f>
        <v>0.21729999999999999</v>
      </c>
      <c r="AC157" s="1">
        <f>p_1*inventory[[#This Row],[CO2_flux]]+AC156*EXP(-1/life1_CO2)</f>
        <v>0.15236066622896516</v>
      </c>
      <c r="AD157" s="1">
        <f>p_2*inventory[[#This Row],[CO2_flux]]+AD156*EXP(-1/life2_CO2)</f>
        <v>4.4083464131546308E-3</v>
      </c>
      <c r="AE157" s="1">
        <f>p_3*inventory[[#This Row],[CO2_flux]]+AE156*EXP(-1/life3_CO2)</f>
        <v>1.2701160963489338E-16</v>
      </c>
    </row>
    <row r="158" spans="1:31">
      <c r="A158">
        <v>153</v>
      </c>
      <c r="B158" s="70">
        <v>0</v>
      </c>
      <c r="C158" s="70">
        <v>0</v>
      </c>
      <c r="D158" s="70">
        <v>0</v>
      </c>
      <c r="E158" s="22">
        <f>SUM(inventory[[#This Row],[CO2_heat]:[N2O_heat]])</f>
        <v>3.3745003418523253E-11</v>
      </c>
      <c r="F158" s="23">
        <f>SUM(inventory[[#This Row],[CO2_temp]:[N2O_temp]])</f>
        <v>9.6903746363939139E-14</v>
      </c>
      <c r="G158" s="16">
        <f>SUM(inventory[[#This Row],[CO2_mass0]:[CO2_mass3]])</f>
        <v>0.37356418346228143</v>
      </c>
      <c r="H158" s="16">
        <f>inventory[[#This Row],[CH4_flux]]+H157*EXP(-1/life_CH4)</f>
        <v>4.3789145784788115E-6</v>
      </c>
      <c r="I158" s="16">
        <f t="shared" si="27"/>
        <v>0.28239095302198036</v>
      </c>
      <c r="J158" s="18">
        <f>inventory[[#This Row],[CO2]]*A_CO2</f>
        <v>6.543723801708782E-16</v>
      </c>
      <c r="K158" s="18">
        <f>inventory[[#This Row],[CH4]]*A_CH4</f>
        <v>9.2475820306430653E-19</v>
      </c>
      <c r="L158" s="18">
        <f>inventory[[#This Row],[N2O]]*A_N2O</f>
        <v>1.0081320661185114E-13</v>
      </c>
      <c r="M158" s="4">
        <f t="shared" si="28"/>
        <v>1.2788282295184635E-13</v>
      </c>
      <c r="N158" s="4">
        <f t="shared" si="29"/>
        <v>2.6186743996636512E-12</v>
      </c>
      <c r="O158" s="4">
        <f t="shared" si="30"/>
        <v>3.0998446195907754E-11</v>
      </c>
      <c r="P158" s="20">
        <f>SUM(inventory[[#This Row],[CO2_temp_s1]:[CO2_temp_s2]])</f>
        <v>5.2737863945725191E-16</v>
      </c>
      <c r="Q158" s="20">
        <f>inventory[[#This Row],[CH4_temp_s1]]+inventory[[#This Row],[CH4_temp_s2]]</f>
        <v>1.9488407035861607E-15</v>
      </c>
      <c r="R158" s="20">
        <f>inventory[[#This Row],[N2O_temp_s1]]+inventory[[#This Row],[N2O_temp_s2]]</f>
        <v>9.4427527020895731E-14</v>
      </c>
      <c r="S158" s="84">
        <f>inventory[[#This Row],[CO2_flux]]+S157</f>
        <v>1</v>
      </c>
      <c r="T158" s="84">
        <f>inventory[[#This Row],[CH4_flux]]+T157</f>
        <v>1</v>
      </c>
      <c r="U158" s="84">
        <f>inventory[[#This Row],[N2O_flux]]+U157</f>
        <v>1</v>
      </c>
      <c r="V158" s="1">
        <f t="shared" si="31"/>
        <v>4.1797976972764151E-16</v>
      </c>
      <c r="W158" s="1">
        <f t="shared" si="32"/>
        <v>1.0939886972961041E-16</v>
      </c>
      <c r="X158" s="1">
        <f t="shared" si="33"/>
        <v>1.8038415642980172E-18</v>
      </c>
      <c r="Y158" s="1">
        <f t="shared" si="34"/>
        <v>1.9470368620218627E-15</v>
      </c>
      <c r="Z158" s="1">
        <f t="shared" si="35"/>
        <v>6.8358692743919128E-14</v>
      </c>
      <c r="AA158" s="1">
        <f t="shared" si="36"/>
        <v>2.6068834276976597E-14</v>
      </c>
      <c r="AB158" s="1">
        <f>p_0*inventory[[#This Row],[CO2_flux]]+AB157</f>
        <v>0.21729999999999999</v>
      </c>
      <c r="AC158" s="1">
        <f>p_1*inventory[[#This Row],[CO2_flux]]+AC157*EXP(-1/life1_CO2)</f>
        <v>0.15197484555358309</v>
      </c>
      <c r="AD158" s="1">
        <f>p_2*inventory[[#This Row],[CO2_flux]]+AD157*EXP(-1/life2_CO2)</f>
        <v>4.2893379086982189E-3</v>
      </c>
      <c r="AE158" s="1">
        <f>p_3*inventory[[#This Row],[CO2_flux]]+AE157*EXP(-1/life3_CO2)</f>
        <v>1.0067892464532745E-16</v>
      </c>
    </row>
    <row r="159" spans="1:31">
      <c r="A159">
        <v>154</v>
      </c>
      <c r="B159" s="70">
        <v>0</v>
      </c>
      <c r="C159" s="70">
        <v>0</v>
      </c>
      <c r="D159" s="70">
        <v>0</v>
      </c>
      <c r="E159" s="22">
        <f>SUM(inventory[[#This Row],[CO2_heat]:[N2O_heat]])</f>
        <v>3.3846056008624653E-11</v>
      </c>
      <c r="F159" s="23">
        <f>SUM(inventory[[#This Row],[CO2_temp]:[N2O_temp]])</f>
        <v>9.6377523563117818E-14</v>
      </c>
      <c r="G159" s="16">
        <f>SUM(inventory[[#This Row],[CO2_mass0]:[CO2_mass3]])</f>
        <v>0.3730635440652374</v>
      </c>
      <c r="H159" s="16">
        <f>inventory[[#This Row],[CH4_flux]]+H158*EXP(-1/life_CH4)</f>
        <v>4.0396405662075343E-6</v>
      </c>
      <c r="I159" s="16">
        <f t="shared" si="27"/>
        <v>0.28006676082164728</v>
      </c>
      <c r="J159" s="18">
        <f>inventory[[#This Row],[CO2]]*A_CO2</f>
        <v>6.5349541013907618E-16</v>
      </c>
      <c r="K159" s="18">
        <f>inventory[[#This Row],[CH4]]*A_CH4</f>
        <v>8.5310884331739952E-19</v>
      </c>
      <c r="L159" s="18">
        <f>inventory[[#This Row],[N2O]]*A_N2O</f>
        <v>9.9983472989047739E-14</v>
      </c>
      <c r="M159" s="4">
        <f t="shared" si="28"/>
        <v>1.2853675624197245E-13</v>
      </c>
      <c r="N159" s="4">
        <f t="shared" si="29"/>
        <v>2.618675288115712E-12</v>
      </c>
      <c r="O159" s="4">
        <f t="shared" si="30"/>
        <v>3.1098843964266967E-11</v>
      </c>
      <c r="P159" s="20">
        <f>SUM(inventory[[#This Row],[CO2_temp_s1]:[CO2_temp_s2]])</f>
        <v>5.2719521941542896E-16</v>
      </c>
      <c r="Q159" s="20">
        <f>inventory[[#This Row],[CH4_temp_s1]]+inventory[[#This Row],[CH4_temp_s2]]</f>
        <v>1.9439531817657651E-15</v>
      </c>
      <c r="R159" s="20">
        <f>inventory[[#This Row],[N2O_temp_s1]]+inventory[[#This Row],[N2O_temp_s2]]</f>
        <v>9.3906375161936625E-14</v>
      </c>
      <c r="S159" s="84">
        <f>inventory[[#This Row],[CO2_flux]]+S158</f>
        <v>1</v>
      </c>
      <c r="T159" s="84">
        <f>inventory[[#This Row],[CH4_flux]]+T158</f>
        <v>1</v>
      </c>
      <c r="U159" s="84">
        <f>inventory[[#This Row],[N2O_flux]]+U158</f>
        <v>1</v>
      </c>
      <c r="V159" s="1">
        <f t="shared" si="31"/>
        <v>4.1737893907549962E-16</v>
      </c>
      <c r="W159" s="1">
        <f t="shared" si="32"/>
        <v>1.0981628033992938E-16</v>
      </c>
      <c r="X159" s="1">
        <f t="shared" si="33"/>
        <v>1.6642581735021449E-18</v>
      </c>
      <c r="Y159" s="1">
        <f t="shared" si="34"/>
        <v>1.9422889235922632E-15</v>
      </c>
      <c r="Z159" s="1">
        <f t="shared" si="35"/>
        <v>6.7796073256975863E-14</v>
      </c>
      <c r="AA159" s="1">
        <f t="shared" si="36"/>
        <v>2.6110301904960759E-14</v>
      </c>
      <c r="AB159" s="1">
        <f>p_0*inventory[[#This Row],[CO2_flux]]+AB158</f>
        <v>0.21729999999999999</v>
      </c>
      <c r="AC159" s="1">
        <f>p_1*inventory[[#This Row],[CO2_flux]]+AC158*EXP(-1/life1_CO2)</f>
        <v>0.15159000188622571</v>
      </c>
      <c r="AD159" s="1">
        <f>p_2*inventory[[#This Row],[CO2_flux]]+AD158*EXP(-1/life2_CO2)</f>
        <v>4.1735421790116594E-3</v>
      </c>
      <c r="AE159" s="1">
        <f>p_3*inventory[[#This Row],[CO2_flux]]+AE158*EXP(-1/life3_CO2)</f>
        <v>7.9805664197761913E-17</v>
      </c>
    </row>
    <row r="160" spans="1:31">
      <c r="A160">
        <v>155</v>
      </c>
      <c r="B160" s="70">
        <v>0</v>
      </c>
      <c r="C160" s="70">
        <v>0</v>
      </c>
      <c r="D160" s="70">
        <v>0</v>
      </c>
      <c r="E160" s="22">
        <f>SUM(inventory[[#This Row],[CO2_heat]:[N2O_heat]])</f>
        <v>3.3946281342126653E-11</v>
      </c>
      <c r="F160" s="23">
        <f>SUM(inventory[[#This Row],[CO2_temp]:[N2O_temp]])</f>
        <v>9.5854991527349849E-14</v>
      </c>
      <c r="G160" s="16">
        <f>SUM(inventory[[#This Row],[CO2_mass0]:[CO2_mass3]])</f>
        <v>0.37256700524428538</v>
      </c>
      <c r="H160" s="16">
        <f>inventory[[#This Row],[CH4_flux]]+H159*EXP(-1/life_CH4)</f>
        <v>3.7266531720786553E-6</v>
      </c>
      <c r="I160" s="16">
        <f t="shared" si="27"/>
        <v>0.27776169766679626</v>
      </c>
      <c r="J160" s="18">
        <f>inventory[[#This Row],[CO2]]*A_CO2</f>
        <v>6.5262562308641456E-16</v>
      </c>
      <c r="K160" s="18">
        <f>inventory[[#This Row],[CH4]]*A_CH4</f>
        <v>7.870108057811319E-19</v>
      </c>
      <c r="L160" s="18">
        <f>inventory[[#This Row],[N2O]]*A_N2O</f>
        <v>9.9160568410850172E-14</v>
      </c>
      <c r="M160" s="4">
        <f t="shared" si="28"/>
        <v>1.2918981616640521E-13</v>
      </c>
      <c r="N160" s="4">
        <f t="shared" si="29"/>
        <v>2.6186761077313774E-12</v>
      </c>
      <c r="O160" s="4">
        <f t="shared" si="30"/>
        <v>3.1198415418228872E-11</v>
      </c>
      <c r="P160" s="20">
        <f>SUM(inventory[[#This Row],[CO2_temp_s1]:[CO2_temp_s2]])</f>
        <v>5.2701545470266103E-16</v>
      </c>
      <c r="Q160" s="20">
        <f>inventory[[#This Row],[CH4_temp_s1]]+inventory[[#This Row],[CH4_temp_s2]]</f>
        <v>1.9390879632285999E-15</v>
      </c>
      <c r="R160" s="20">
        <f>inventory[[#This Row],[N2O_temp_s1]]+inventory[[#This Row],[N2O_temp_s2]]</f>
        <v>9.3388888109418584E-14</v>
      </c>
      <c r="S160" s="84">
        <f>inventory[[#This Row],[CO2_flux]]+S159</f>
        <v>1</v>
      </c>
      <c r="T160" s="84">
        <f>inventory[[#This Row],[CH4_flux]]+T159</f>
        <v>1</v>
      </c>
      <c r="U160" s="84">
        <f>inventory[[#This Row],[N2O_flux]]+U159</f>
        <v>1</v>
      </c>
      <c r="V160" s="1">
        <f t="shared" si="31"/>
        <v>4.167836956633213E-16</v>
      </c>
      <c r="W160" s="1">
        <f t="shared" si="32"/>
        <v>1.1023175903933971E-16</v>
      </c>
      <c r="X160" s="1">
        <f t="shared" si="33"/>
        <v>1.5354697592080405E-18</v>
      </c>
      <c r="Y160" s="1">
        <f t="shared" si="34"/>
        <v>1.9375524934693918E-15</v>
      </c>
      <c r="Z160" s="1">
        <f t="shared" si="35"/>
        <v>6.7238084322111992E-14</v>
      </c>
      <c r="AA160" s="1">
        <f t="shared" si="36"/>
        <v>2.6150803787306595E-14</v>
      </c>
      <c r="AB160" s="1">
        <f>p_0*inventory[[#This Row],[CO2_flux]]+AB159</f>
        <v>0.21729999999999999</v>
      </c>
      <c r="AC160" s="1">
        <f>p_1*inventory[[#This Row],[CO2_flux]]+AC159*EXP(-1/life1_CO2)</f>
        <v>0.15120613275282996</v>
      </c>
      <c r="AD160" s="1">
        <f>p_2*inventory[[#This Row],[CO2_flux]]+AD159*EXP(-1/life2_CO2)</f>
        <v>4.0608724914553904E-3</v>
      </c>
      <c r="AE160" s="1">
        <f>p_3*inventory[[#This Row],[CO2_flux]]+AE159*EXP(-1/life3_CO2)</f>
        <v>6.3259952969129405E-17</v>
      </c>
    </row>
    <row r="161" spans="1:31">
      <c r="A161">
        <v>156</v>
      </c>
      <c r="B161" s="70">
        <v>0</v>
      </c>
      <c r="C161" s="70">
        <v>0</v>
      </c>
      <c r="D161" s="70">
        <v>0</v>
      </c>
      <c r="E161" s="22">
        <f>SUM(inventory[[#This Row],[CO2_heat]:[N2O_heat]])</f>
        <v>3.4045686232372191E-11</v>
      </c>
      <c r="F161" s="23">
        <f>SUM(inventory[[#This Row],[CO2_temp]:[N2O_temp]])</f>
        <v>9.533612065233418E-14</v>
      </c>
      <c r="G161" s="16">
        <f>SUM(inventory[[#This Row],[CO2_mass0]:[CO2_mass3]])</f>
        <v>0.37207448014043748</v>
      </c>
      <c r="H161" s="16">
        <f>inventory[[#This Row],[CH4_flux]]+H160*EXP(-1/life_CH4)</f>
        <v>3.4379157346669781E-6</v>
      </c>
      <c r="I161" s="16">
        <f t="shared" si="27"/>
        <v>0.27547560611761623</v>
      </c>
      <c r="J161" s="18">
        <f>inventory[[#This Row],[CO2]]*A_CO2</f>
        <v>6.5176286686200425E-16</v>
      </c>
      <c r="K161" s="18">
        <f>inventory[[#This Row],[CH4]]*A_CH4</f>
        <v>7.2603397944829842E-19</v>
      </c>
      <c r="L161" s="18">
        <f>inventory[[#This Row],[N2O]]*A_N2O</f>
        <v>9.8344436671448612E-14</v>
      </c>
      <c r="M161" s="4">
        <f t="shared" si="28"/>
        <v>1.2984200983171026E-13</v>
      </c>
      <c r="N161" s="4">
        <f t="shared" si="29"/>
        <v>2.618676863844024E-12</v>
      </c>
      <c r="O161" s="4">
        <f t="shared" si="30"/>
        <v>3.1297167358696459E-11</v>
      </c>
      <c r="P161" s="20">
        <f>SUM(inventory[[#This Row],[CO2_temp_s1]:[CO2_temp_s2]])</f>
        <v>5.2683923356562244E-16</v>
      </c>
      <c r="Q161" s="20">
        <f>inventory[[#This Row],[CH4_temp_s1]]+inventory[[#This Row],[CH4_temp_s2]]</f>
        <v>1.9342441913249993E-15</v>
      </c>
      <c r="R161" s="20">
        <f>inventory[[#This Row],[N2O_temp_s1]]+inventory[[#This Row],[N2O_temp_s2]]</f>
        <v>9.2875037227443564E-14</v>
      </c>
      <c r="S161" s="84">
        <f>inventory[[#This Row],[CO2_flux]]+S160</f>
        <v>1</v>
      </c>
      <c r="T161" s="84">
        <f>inventory[[#This Row],[CH4_flux]]+T160</f>
        <v>1</v>
      </c>
      <c r="U161" s="84">
        <f>inventory[[#This Row],[N2O_flux]]+U160</f>
        <v>1</v>
      </c>
      <c r="V161" s="1">
        <f t="shared" si="31"/>
        <v>4.1619391558994731E-16</v>
      </c>
      <c r="W161" s="1">
        <f t="shared" si="32"/>
        <v>1.1064531797567509E-16</v>
      </c>
      <c r="X161" s="1">
        <f t="shared" si="33"/>
        <v>1.4166421603386011E-18</v>
      </c>
      <c r="Y161" s="1">
        <f t="shared" si="34"/>
        <v>1.9328275491646605E-15</v>
      </c>
      <c r="Z161" s="1">
        <f t="shared" si="35"/>
        <v>6.6684687831902174E-14</v>
      </c>
      <c r="AA161" s="1">
        <f t="shared" si="36"/>
        <v>2.6190349395541393E-14</v>
      </c>
      <c r="AB161" s="1">
        <f>p_0*inventory[[#This Row],[CO2_flux]]+AB160</f>
        <v>0.21729999999999999</v>
      </c>
      <c r="AC161" s="1">
        <f>p_1*inventory[[#This Row],[CO2_flux]]+AC160*EXP(-1/life1_CO2)</f>
        <v>0.1508232356855978</v>
      </c>
      <c r="AD161" s="1">
        <f>p_2*inventory[[#This Row],[CO2_flux]]+AD160*EXP(-1/life2_CO2)</f>
        <v>3.9512444548396265E-3</v>
      </c>
      <c r="AE161" s="1">
        <f>p_3*inventory[[#This Row],[CO2_flux]]+AE160*EXP(-1/life3_CO2)</f>
        <v>5.0144581714648417E-17</v>
      </c>
    </row>
    <row r="162" spans="1:31">
      <c r="A162">
        <v>157</v>
      </c>
      <c r="B162" s="70">
        <v>0</v>
      </c>
      <c r="C162" s="70">
        <v>0</v>
      </c>
      <c r="D162" s="70">
        <v>0</v>
      </c>
      <c r="E162" s="22">
        <f>SUM(inventory[[#This Row],[CO2_heat]:[N2O_heat]])</f>
        <v>3.4144277436166648E-11</v>
      </c>
      <c r="F162" s="23">
        <f>SUM(inventory[[#This Row],[CO2_temp]:[N2O_temp]])</f>
        <v>9.4820881632394604E-14</v>
      </c>
      <c r="G162" s="16">
        <f>SUM(inventory[[#This Row],[CO2_mass0]:[CO2_mass3]])</f>
        <v>0.37158588417919458</v>
      </c>
      <c r="H162" s="16">
        <f>inventory[[#This Row],[CH4_flux]]+H161*EXP(-1/life_CH4)</f>
        <v>3.1715493910795649E-6</v>
      </c>
      <c r="I162" s="16">
        <f t="shared" si="27"/>
        <v>0.2732083300300896</v>
      </c>
      <c r="J162" s="18">
        <f>inventory[[#This Row],[CO2]]*A_CO2</f>
        <v>6.5090699331669498E-16</v>
      </c>
      <c r="K162" s="18">
        <f>inventory[[#This Row],[CH4]]*A_CH4</f>
        <v>6.6978157789122663E-19</v>
      </c>
      <c r="L162" s="18">
        <f>inventory[[#This Row],[N2O]]*A_N2O</f>
        <v>9.7535022027629828E-14</v>
      </c>
      <c r="M162" s="4">
        <f t="shared" si="28"/>
        <v>1.3049334419431233E-13</v>
      </c>
      <c r="N162" s="4">
        <f t="shared" si="29"/>
        <v>2.6186775613738034E-12</v>
      </c>
      <c r="O162" s="4">
        <f t="shared" si="30"/>
        <v>3.1395106530598534E-11</v>
      </c>
      <c r="P162" s="20">
        <f>SUM(inventory[[#This Row],[CO2_temp_s1]:[CO2_temp_s2]])</f>
        <v>5.2666644734008072E-16</v>
      </c>
      <c r="Q162" s="20">
        <f>inventory[[#This Row],[CH4_temp_s1]]+inventory[[#This Row],[CH4_temp_s2]]</f>
        <v>1.9294210734082529E-15</v>
      </c>
      <c r="R162" s="20">
        <f>inventory[[#This Row],[N2O_temp_s1]]+inventory[[#This Row],[N2O_temp_s2]]</f>
        <v>9.2364794111646265E-14</v>
      </c>
      <c r="S162" s="84">
        <f>inventory[[#This Row],[CO2_flux]]+S161</f>
        <v>1</v>
      </c>
      <c r="T162" s="84">
        <f>inventory[[#This Row],[CH4_flux]]+T161</f>
        <v>1</v>
      </c>
      <c r="U162" s="84">
        <f>inventory[[#This Row],[N2O_flux]]+U161</f>
        <v>1</v>
      </c>
      <c r="V162" s="1">
        <f t="shared" si="31"/>
        <v>4.1560947823003802E-16</v>
      </c>
      <c r="W162" s="1">
        <f t="shared" si="32"/>
        <v>1.1105696911004265E-16</v>
      </c>
      <c r="X162" s="1">
        <f t="shared" si="33"/>
        <v>1.3070055962882593E-18</v>
      </c>
      <c r="Y162" s="1">
        <f t="shared" si="34"/>
        <v>1.9281140678119647E-15</v>
      </c>
      <c r="Z162" s="1">
        <f t="shared" si="35"/>
        <v>6.6135845992123091E-14</v>
      </c>
      <c r="AA162" s="1">
        <f t="shared" si="36"/>
        <v>2.6228948119523171E-14</v>
      </c>
      <c r="AB162" s="1">
        <f>p_0*inventory[[#This Row],[CO2_flux]]+AB161</f>
        <v>0.21729999999999999</v>
      </c>
      <c r="AC162" s="1">
        <f>p_1*inventory[[#This Row],[CO2_flux]]+AC161*EXP(-1/life1_CO2)</f>
        <v>0.15044130822298038</v>
      </c>
      <c r="AD162" s="1">
        <f>p_2*inventory[[#This Row],[CO2_flux]]+AD161*EXP(-1/life2_CO2)</f>
        <v>3.8445759562141624E-3</v>
      </c>
      <c r="AE162" s="1">
        <f>p_3*inventory[[#This Row],[CO2_flux]]+AE161*EXP(-1/life3_CO2)</f>
        <v>3.9748355117559256E-17</v>
      </c>
    </row>
    <row r="163" spans="1:31">
      <c r="A163">
        <v>158</v>
      </c>
      <c r="B163" s="70">
        <v>0</v>
      </c>
      <c r="C163" s="70">
        <v>0</v>
      </c>
      <c r="D163" s="70">
        <v>0</v>
      </c>
      <c r="E163" s="22">
        <f>SUM(inventory[[#This Row],[CO2_heat]:[N2O_heat]])</f>
        <v>3.4242061654274484E-11</v>
      </c>
      <c r="F163" s="23">
        <f>SUM(inventory[[#This Row],[CO2_temp]:[N2O_temp]])</f>
        <v>9.4309245453622922E-14</v>
      </c>
      <c r="G163" s="16">
        <f>SUM(inventory[[#This Row],[CO2_mass0]:[CO2_mass3]])</f>
        <v>0.37110113500902686</v>
      </c>
      <c r="H163" s="16">
        <f>inventory[[#This Row],[CH4_flux]]+H162*EXP(-1/life_CH4)</f>
        <v>2.9258208508800237E-6</v>
      </c>
      <c r="I163" s="16">
        <f t="shared" si="27"/>
        <v>0.27095971454532747</v>
      </c>
      <c r="J163" s="18">
        <f>inventory[[#This Row],[CO2]]*A_CO2</f>
        <v>6.5005785819531221E-16</v>
      </c>
      <c r="K163" s="18">
        <f>inventory[[#This Row],[CH4]]*A_CH4</f>
        <v>6.1788755730599671E-19</v>
      </c>
      <c r="L163" s="18">
        <f>inventory[[#This Row],[N2O]]*A_N2O</f>
        <v>9.6732269194969898E-14</v>
      </c>
      <c r="M163" s="4">
        <f t="shared" si="28"/>
        <v>1.3114382606444286E-13</v>
      </c>
      <c r="N163" s="4">
        <f t="shared" si="29"/>
        <v>2.6186782048596587E-12</v>
      </c>
      <c r="O163" s="4">
        <f t="shared" si="30"/>
        <v>3.1492239623350384E-11</v>
      </c>
      <c r="P163" s="20">
        <f>SUM(inventory[[#This Row],[CO2_temp_s1]:[CO2_temp_s2]])</f>
        <v>5.2649699036731624E-16</v>
      </c>
      <c r="Q163" s="20">
        <f>inventory[[#This Row],[CH4_temp_s1]]+inventory[[#This Row],[CH4_temp_s2]]</f>
        <v>1.9246178759088933E-15</v>
      </c>
      <c r="R163" s="20">
        <f>inventory[[#This Row],[N2O_temp_s1]]+inventory[[#This Row],[N2O_temp_s2]]</f>
        <v>9.185813058734671E-14</v>
      </c>
      <c r="S163" s="84">
        <f>inventory[[#This Row],[CO2_flux]]+S162</f>
        <v>1</v>
      </c>
      <c r="T163" s="84">
        <f>inventory[[#This Row],[CH4_flux]]+T162</f>
        <v>1</v>
      </c>
      <c r="U163" s="84">
        <f>inventory[[#This Row],[N2O_flux]]+U162</f>
        <v>1</v>
      </c>
      <c r="V163" s="1">
        <f t="shared" si="31"/>
        <v>4.1503026614590735E-16</v>
      </c>
      <c r="W163" s="1">
        <f t="shared" si="32"/>
        <v>1.1146672422140887E-16</v>
      </c>
      <c r="X163" s="1">
        <f t="shared" si="33"/>
        <v>1.2058497067909185E-18</v>
      </c>
      <c r="Y163" s="1">
        <f t="shared" si="34"/>
        <v>1.9234120262021024E-15</v>
      </c>
      <c r="Z163" s="1">
        <f t="shared" si="35"/>
        <v>6.5591521319224795E-14</v>
      </c>
      <c r="AA163" s="1">
        <f t="shared" si="36"/>
        <v>2.6266609268121913E-14</v>
      </c>
      <c r="AB163" s="1">
        <f>p_0*inventory[[#This Row],[CO2_flux]]+AB162</f>
        <v>0.21729999999999999</v>
      </c>
      <c r="AC163" s="1">
        <f>p_1*inventory[[#This Row],[CO2_flux]]+AC162*EXP(-1/life1_CO2)</f>
        <v>0.15006034790966219</v>
      </c>
      <c r="AD163" s="1">
        <f>p_2*inventory[[#This Row],[CO2_flux]]+AD162*EXP(-1/life2_CO2)</f>
        <v>3.740787099364614E-3</v>
      </c>
      <c r="AE163" s="1">
        <f>p_3*inventory[[#This Row],[CO2_flux]]+AE162*EXP(-1/life3_CO2)</f>
        <v>3.150752644707102E-17</v>
      </c>
    </row>
    <row r="164" spans="1:31">
      <c r="A164">
        <v>159</v>
      </c>
      <c r="B164" s="70">
        <v>0</v>
      </c>
      <c r="C164" s="70">
        <v>0</v>
      </c>
      <c r="D164" s="70">
        <v>0</v>
      </c>
      <c r="E164" s="22">
        <f>SUM(inventory[[#This Row],[CO2_heat]:[N2O_heat]])</f>
        <v>3.4339045531909548E-11</v>
      </c>
      <c r="F164" s="23">
        <f>SUM(inventory[[#This Row],[CO2_temp]:[N2O_temp]])</f>
        <v>9.3801183387412819E-14</v>
      </c>
      <c r="G164" s="16">
        <f>SUM(inventory[[#This Row],[CO2_mass0]:[CO2_mass3]])</f>
        <v>0.37062015244151425</v>
      </c>
      <c r="H164" s="16">
        <f>inventory[[#This Row],[CH4_flux]]+H163*EXP(-1/life_CH4)</f>
        <v>2.6991311172771672E-6</v>
      </c>
      <c r="I164" s="16">
        <f t="shared" si="27"/>
        <v>0.26872960607899243</v>
      </c>
      <c r="J164" s="18">
        <f>inventory[[#This Row],[CO2]]*A_CO2</f>
        <v>6.4921532103180036E-16</v>
      </c>
      <c r="K164" s="18">
        <f>inventory[[#This Row],[CH4]]*A_CH4</f>
        <v>5.7001423460406626E-19</v>
      </c>
      <c r="L164" s="18">
        <f>inventory[[#This Row],[N2O]]*A_N2O</f>
        <v>9.5936123344058128E-14</v>
      </c>
      <c r="M164" s="4">
        <f t="shared" si="28"/>
        <v>1.3179346210998128E-13</v>
      </c>
      <c r="N164" s="4">
        <f t="shared" si="29"/>
        <v>2.6186787984888602E-12</v>
      </c>
      <c r="O164" s="4">
        <f t="shared" si="30"/>
        <v>3.1588573271310705E-11</v>
      </c>
      <c r="P164" s="20">
        <f>SUM(inventory[[#This Row],[CO2_temp_s1]:[CO2_temp_s2]])</f>
        <v>5.2633075991278904E-16</v>
      </c>
      <c r="Q164" s="20">
        <f>inventory[[#This Row],[CH4_temp_s1]]+inventory[[#This Row],[CH4_temp_s2]]</f>
        <v>1.9198339197874666E-15</v>
      </c>
      <c r="R164" s="20">
        <f>inventory[[#This Row],[N2O_temp_s1]]+inventory[[#This Row],[N2O_temp_s2]]</f>
        <v>9.1355018707712566E-14</v>
      </c>
      <c r="S164" s="84">
        <f>inventory[[#This Row],[CO2_flux]]+S163</f>
        <v>1</v>
      </c>
      <c r="T164" s="84">
        <f>inventory[[#This Row],[CH4_flux]]+T163</f>
        <v>1</v>
      </c>
      <c r="U164" s="84">
        <f>inventory[[#This Row],[N2O_flux]]+U163</f>
        <v>1</v>
      </c>
      <c r="V164" s="1">
        <f t="shared" si="31"/>
        <v>4.1445616500172586E-16</v>
      </c>
      <c r="W164" s="1">
        <f t="shared" si="32"/>
        <v>1.1187459491106315E-16</v>
      </c>
      <c r="X164" s="1">
        <f t="shared" si="33"/>
        <v>1.1125189729510695E-18</v>
      </c>
      <c r="Y164" s="1">
        <f t="shared" si="34"/>
        <v>1.9187214008145157E-15</v>
      </c>
      <c r="Z164" s="1">
        <f t="shared" si="35"/>
        <v>6.5051676637817391E-14</v>
      </c>
      <c r="AA164" s="1">
        <f t="shared" si="36"/>
        <v>2.6303342069895175E-14</v>
      </c>
      <c r="AB164" s="1">
        <f>p_0*inventory[[#This Row],[CO2_flux]]+AB163</f>
        <v>0.21729999999999999</v>
      </c>
      <c r="AC164" s="1">
        <f>p_1*inventory[[#This Row],[CO2_flux]]+AC163*EXP(-1/life1_CO2)</f>
        <v>0.14968035229654528</v>
      </c>
      <c r="AD164" s="1">
        <f>p_2*inventory[[#This Row],[CO2_flux]]+AD163*EXP(-1/life2_CO2)</f>
        <v>3.6398001449690211E-3</v>
      </c>
      <c r="AE164" s="1">
        <f>p_3*inventory[[#This Row],[CO2_flux]]+AE163*EXP(-1/life3_CO2)</f>
        <v>2.4975227776767381E-17</v>
      </c>
    </row>
    <row r="165" spans="1:31">
      <c r="A165">
        <v>160</v>
      </c>
      <c r="B165" s="70">
        <v>0</v>
      </c>
      <c r="C165" s="70">
        <v>0</v>
      </c>
      <c r="D165" s="70">
        <v>0</v>
      </c>
      <c r="E165" s="22">
        <f>SUM(inventory[[#This Row],[CO2_heat]:[N2O_heat]])</f>
        <v>3.4435235659219174E-11</v>
      </c>
      <c r="F165" s="23">
        <f>SUM(inventory[[#This Row],[CO2_temp]:[N2O_temp]])</f>
        <v>9.3296666984355277E-14</v>
      </c>
      <c r="G165" s="16">
        <f>SUM(inventory[[#This Row],[CO2_mass0]:[CO2_mass3]])</f>
        <v>0.37014285839310351</v>
      </c>
      <c r="H165" s="16">
        <f>inventory[[#This Row],[CH4_flux]]+H164*EXP(-1/life_CH4)</f>
        <v>2.4900050821849279E-6</v>
      </c>
      <c r="I165" s="16">
        <f t="shared" si="27"/>
        <v>0.26651785231080866</v>
      </c>
      <c r="J165" s="18">
        <f>inventory[[#This Row],[CO2]]*A_CO2</f>
        <v>6.4837924504719926E-16</v>
      </c>
      <c r="K165" s="18">
        <f>inventory[[#This Row],[CH4]]*A_CH4</f>
        <v>5.2585009005182324E-19</v>
      </c>
      <c r="L165" s="18">
        <f>inventory[[#This Row],[N2O]]*A_N2O</f>
        <v>9.5146530096752159E-14</v>
      </c>
      <c r="M165" s="4">
        <f t="shared" si="28"/>
        <v>1.3244225886019291E-13</v>
      </c>
      <c r="N165" s="4">
        <f t="shared" si="29"/>
        <v>2.6186793461242524E-12</v>
      </c>
      <c r="O165" s="4">
        <f t="shared" si="30"/>
        <v>3.1684114054234728E-11</v>
      </c>
      <c r="P165" s="20">
        <f>SUM(inventory[[#This Row],[CO2_temp_s1]:[CO2_temp_s2]])</f>
        <v>5.2616765608699201E-16</v>
      </c>
      <c r="Q165" s="20">
        <f>inventory[[#This Row],[CH4_temp_s1]]+inventory[[#This Row],[CH4_temp_s2]]</f>
        <v>1.9150685763368195E-15</v>
      </c>
      <c r="R165" s="20">
        <f>inventory[[#This Row],[N2O_temp_s1]]+inventory[[#This Row],[N2O_temp_s2]]</f>
        <v>9.0855430751931467E-14</v>
      </c>
      <c r="S165" s="84">
        <f>inventory[[#This Row],[CO2_flux]]+S164</f>
        <v>1</v>
      </c>
      <c r="T165" s="84">
        <f>inventory[[#This Row],[CH4_flux]]+T164</f>
        <v>1</v>
      </c>
      <c r="U165" s="84">
        <f>inventory[[#This Row],[N2O_flux]]+U164</f>
        <v>1</v>
      </c>
      <c r="V165" s="1">
        <f t="shared" si="31"/>
        <v>4.1388706348002985E-16</v>
      </c>
      <c r="W165" s="1">
        <f t="shared" si="32"/>
        <v>1.1228059260696221E-16</v>
      </c>
      <c r="X165" s="1">
        <f t="shared" si="33"/>
        <v>1.0264084902586897E-18</v>
      </c>
      <c r="Y165" s="1">
        <f t="shared" si="34"/>
        <v>1.9140421678465606E-15</v>
      </c>
      <c r="Z165" s="1">
        <f t="shared" si="35"/>
        <v>6.4516275078173371E-14</v>
      </c>
      <c r="AA165" s="1">
        <f t="shared" si="36"/>
        <v>2.6339155673758102E-14</v>
      </c>
      <c r="AB165" s="1">
        <f>p_0*inventory[[#This Row],[CO2_flux]]+AB164</f>
        <v>0.21729999999999999</v>
      </c>
      <c r="AC165" s="1">
        <f>p_1*inventory[[#This Row],[CO2_flux]]+AC164*EXP(-1/life1_CO2)</f>
        <v>0.14930131894073351</v>
      </c>
      <c r="AD165" s="1">
        <f>p_2*inventory[[#This Row],[CO2_flux]]+AD164*EXP(-1/life2_CO2)</f>
        <v>3.5415394523699976E-3</v>
      </c>
      <c r="AE165" s="1">
        <f>p_3*inventory[[#This Row],[CO2_flux]]+AE164*EXP(-1/life3_CO2)</f>
        <v>1.9797238083708685E-17</v>
      </c>
    </row>
    <row r="166" spans="1:31">
      <c r="A166">
        <v>161</v>
      </c>
      <c r="B166" s="70">
        <v>0</v>
      </c>
      <c r="C166" s="70">
        <v>0</v>
      </c>
      <c r="D166" s="70">
        <v>0</v>
      </c>
      <c r="E166" s="22">
        <f>SUM(inventory[[#This Row],[CO2_heat]:[N2O_heat]])</f>
        <v>3.4530638571762377E-11</v>
      </c>
      <c r="F166" s="23">
        <f>SUM(inventory[[#This Row],[CO2_temp]:[N2O_temp]])</f>
        <v>9.279566806846976E-14</v>
      </c>
      <c r="G166" s="16">
        <f>SUM(inventory[[#This Row],[CO2_mass0]:[CO2_mass3]])</f>
        <v>0.3696691768284357</v>
      </c>
      <c r="H166" s="16">
        <f>inventory[[#This Row],[CH4_flux]]+H165*EXP(-1/life_CH4)</f>
        <v>2.2970819274468367E-6</v>
      </c>
      <c r="I166" s="16">
        <f t="shared" si="27"/>
        <v>0.26432430217415787</v>
      </c>
      <c r="J166" s="18">
        <f>inventory[[#This Row],[CO2]]*A_CO2</f>
        <v>6.4754949705037071E-16</v>
      </c>
      <c r="K166" s="18">
        <f>inventory[[#This Row],[CH4]]*A_CH4</f>
        <v>4.8510774015947365E-19</v>
      </c>
      <c r="L166" s="18">
        <f>inventory[[#This Row],[N2O]]*A_N2O</f>
        <v>9.4363435522463809E-14</v>
      </c>
      <c r="M166" s="4">
        <f t="shared" si="28"/>
        <v>1.3309022270936616E-13</v>
      </c>
      <c r="N166" s="4">
        <f t="shared" si="29"/>
        <v>2.6186798513293909E-12</v>
      </c>
      <c r="O166" s="4">
        <f t="shared" si="30"/>
        <v>3.177886849772362E-11</v>
      </c>
      <c r="P166" s="20">
        <f>SUM(inventory[[#This Row],[CO2_temp_s1]:[CO2_temp_s2]])</f>
        <v>5.2600758176843434E-16</v>
      </c>
      <c r="Q166" s="20">
        <f>inventory[[#This Row],[CH4_temp_s1]]+inventory[[#This Row],[CH4_temp_s2]]</f>
        <v>1.9103212633071242E-15</v>
      </c>
      <c r="R166" s="20">
        <f>inventory[[#This Row],[N2O_temp_s1]]+inventory[[#This Row],[N2O_temp_s2]]</f>
        <v>9.0359339223394205E-14</v>
      </c>
      <c r="S166" s="84">
        <f>inventory[[#This Row],[CO2_flux]]+S165</f>
        <v>1</v>
      </c>
      <c r="T166" s="84">
        <f>inventory[[#This Row],[CH4_flux]]+T165</f>
        <v>1</v>
      </c>
      <c r="U166" s="84">
        <f>inventory[[#This Row],[N2O_flux]]+U165</f>
        <v>1</v>
      </c>
      <c r="V166" s="1">
        <f t="shared" si="31"/>
        <v>4.1332285320047566E-16</v>
      </c>
      <c r="W166" s="1">
        <f t="shared" si="32"/>
        <v>1.1268472856795869E-16</v>
      </c>
      <c r="X166" s="1">
        <f t="shared" si="33"/>
        <v>9.4696006662972959E-19</v>
      </c>
      <c r="Y166" s="1">
        <f t="shared" si="34"/>
        <v>1.9093743032404944E-15</v>
      </c>
      <c r="Z166" s="1">
        <f t="shared" si="35"/>
        <v>6.3985280073746307E-14</v>
      </c>
      <c r="AA166" s="1">
        <f t="shared" si="36"/>
        <v>2.6374059149647905E-14</v>
      </c>
      <c r="AB166" s="1">
        <f>p_0*inventory[[#This Row],[CO2_flux]]+AB165</f>
        <v>0.21729999999999999</v>
      </c>
      <c r="AC166" s="1">
        <f>p_1*inventory[[#This Row],[CO2_flux]]+AC165*EXP(-1/life1_CO2)</f>
        <v>0.14892324540551685</v>
      </c>
      <c r="AD166" s="1">
        <f>p_2*inventory[[#This Row],[CO2_flux]]+AD165*EXP(-1/life2_CO2)</f>
        <v>3.4459314229188082E-3</v>
      </c>
      <c r="AE166" s="1">
        <f>p_3*inventory[[#This Row],[CO2_flux]]+AE165*EXP(-1/life3_CO2)</f>
        <v>1.5692775226964288E-17</v>
      </c>
    </row>
    <row r="167" spans="1:31">
      <c r="A167">
        <v>162</v>
      </c>
      <c r="B167" s="70">
        <v>0</v>
      </c>
      <c r="C167" s="70">
        <v>0</v>
      </c>
      <c r="D167" s="70">
        <v>0</v>
      </c>
      <c r="E167" s="22">
        <f>SUM(inventory[[#This Row],[CO2_heat]:[N2O_heat]])</f>
        <v>3.4625260750982284E-11</v>
      </c>
      <c r="F167" s="23">
        <f>SUM(inventory[[#This Row],[CO2_temp]:[N2O_temp]])</f>
        <v>9.2298158731746491E-14</v>
      </c>
      <c r="G167" s="16">
        <f>SUM(inventory[[#This Row],[CO2_mass0]:[CO2_mass3]])</f>
        <v>0.36919903370520468</v>
      </c>
      <c r="H167" s="16">
        <f>inventory[[#This Row],[CH4_flux]]+H166*EXP(-1/life_CH4)</f>
        <v>2.1191062697642286E-6</v>
      </c>
      <c r="I167" s="16">
        <f t="shared" si="27"/>
        <v>0.2621488058457615</v>
      </c>
      <c r="J167" s="18">
        <f>inventory[[#This Row],[CO2]]*A_CO2</f>
        <v>6.4672594734140691E-16</v>
      </c>
      <c r="K167" s="18">
        <f>inventory[[#This Row],[CH4]]*A_CH4</f>
        <v>4.4752206762851238E-19</v>
      </c>
      <c r="L167" s="18">
        <f>inventory[[#This Row],[N2O]]*A_N2O</f>
        <v>9.3586786134475534E-14</v>
      </c>
      <c r="M167" s="4">
        <f t="shared" si="28"/>
        <v>1.3373735992035187E-13</v>
      </c>
      <c r="N167" s="4">
        <f t="shared" si="29"/>
        <v>2.6186803173917301E-12</v>
      </c>
      <c r="O167" s="4">
        <f t="shared" si="30"/>
        <v>3.18728430736702E-11</v>
      </c>
      <c r="P167" s="20">
        <f>SUM(inventory[[#This Row],[CO2_temp_s1]:[CO2_temp_s2]])</f>
        <v>5.2585044252869597E-16</v>
      </c>
      <c r="Q167" s="20">
        <f>inventory[[#This Row],[CH4_temp_s1]]+inventory[[#This Row],[CH4_temp_s2]]</f>
        <v>1.9055914413289277E-15</v>
      </c>
      <c r="R167" s="20">
        <f>inventory[[#This Row],[N2O_temp_s1]]+inventory[[#This Row],[N2O_temp_s2]]</f>
        <v>8.9866716847888865E-14</v>
      </c>
      <c r="S167" s="84">
        <f>inventory[[#This Row],[CO2_flux]]+S166</f>
        <v>1</v>
      </c>
      <c r="T167" s="84">
        <f>inventory[[#This Row],[CH4_flux]]+T166</f>
        <v>1</v>
      </c>
      <c r="U167" s="84">
        <f>inventory[[#This Row],[N2O_flux]]+U166</f>
        <v>1</v>
      </c>
      <c r="V167" s="1">
        <f t="shared" si="31"/>
        <v>4.127634286407791E-16</v>
      </c>
      <c r="W167" s="1">
        <f t="shared" si="32"/>
        <v>1.1308701388791682E-16</v>
      </c>
      <c r="X167" s="1">
        <f t="shared" si="33"/>
        <v>8.7365862056753193E-19</v>
      </c>
      <c r="Y167" s="1">
        <f t="shared" si="34"/>
        <v>1.9047177827083602E-15</v>
      </c>
      <c r="Z167" s="1">
        <f t="shared" si="35"/>
        <v>6.3458655358705994E-14</v>
      </c>
      <c r="AA167" s="1">
        <f t="shared" si="36"/>
        <v>2.6408061489182868E-14</v>
      </c>
      <c r="AB167" s="1">
        <f>p_0*inventory[[#This Row],[CO2_flux]]+AB166</f>
        <v>0.21729999999999999</v>
      </c>
      <c r="AC167" s="1">
        <f>p_1*inventory[[#This Row],[CO2_flux]]+AC166*EXP(-1/life1_CO2)</f>
        <v>0.14854612926035574</v>
      </c>
      <c r="AD167" s="1">
        <f>p_2*inventory[[#This Row],[CO2_flux]]+AD166*EXP(-1/life2_CO2)</f>
        <v>3.3529044448489388E-3</v>
      </c>
      <c r="AE167" s="1">
        <f>p_3*inventory[[#This Row],[CO2_flux]]+AE166*EXP(-1/life3_CO2)</f>
        <v>1.2439270229652697E-17</v>
      </c>
    </row>
    <row r="168" spans="1:31">
      <c r="A168">
        <v>163</v>
      </c>
      <c r="B168" s="70">
        <v>0</v>
      </c>
      <c r="C168" s="70">
        <v>0</v>
      </c>
      <c r="D168" s="70">
        <v>0</v>
      </c>
      <c r="E168" s="22">
        <f>SUM(inventory[[#This Row],[CO2_heat]:[N2O_heat]])</f>
        <v>3.4719108624673014E-11</v>
      </c>
      <c r="F168" s="23">
        <f>SUM(inventory[[#This Row],[CO2_temp]:[N2O_temp]])</f>
        <v>9.1804111328977321E-14</v>
      </c>
      <c r="G168" s="16">
        <f>SUM(inventory[[#This Row],[CO2_mass0]:[CO2_mass3]])</f>
        <v>0.36873235692050327</v>
      </c>
      <c r="H168" s="16">
        <f>inventory[[#This Row],[CH4_flux]]+H167*EXP(-1/life_CH4)</f>
        <v>1.9549199917067362E-6</v>
      </c>
      <c r="I168" s="16">
        <f t="shared" si="27"/>
        <v>0.2599912147354474</v>
      </c>
      <c r="J168" s="18">
        <f>inventory[[#This Row],[CO2]]*A_CO2</f>
        <v>6.4590846961764549E-16</v>
      </c>
      <c r="K168" s="18">
        <f>inventory[[#This Row],[CH4]]*A_CH4</f>
        <v>4.1284849618903294E-19</v>
      </c>
      <c r="L168" s="18">
        <f>inventory[[#This Row],[N2O]]*A_N2O</f>
        <v>9.2816528886287205E-14</v>
      </c>
      <c r="M168" s="4">
        <f t="shared" si="28"/>
        <v>1.3438367662800732E-13</v>
      </c>
      <c r="N168" s="4">
        <f t="shared" si="29"/>
        <v>2.6186807473440159E-12</v>
      </c>
      <c r="O168" s="4">
        <f t="shared" si="30"/>
        <v>3.1966044200700988E-11</v>
      </c>
      <c r="P168" s="20">
        <f>SUM(inventory[[#This Row],[CO2_temp_s1]:[CO2_temp_s2]])</f>
        <v>5.2569614655950085E-16</v>
      </c>
      <c r="Q168" s="20">
        <f>inventory[[#This Row],[CH4_temp_s1]]+inventory[[#This Row],[CH4_temp_s2]]</f>
        <v>1.9008786106113716E-15</v>
      </c>
      <c r="R168" s="20">
        <f>inventory[[#This Row],[N2O_temp_s1]]+inventory[[#This Row],[N2O_temp_s2]]</f>
        <v>8.9377536571806454E-14</v>
      </c>
      <c r="S168" s="84">
        <f>inventory[[#This Row],[CO2_flux]]+S167</f>
        <v>1</v>
      </c>
      <c r="T168" s="84">
        <f>inventory[[#This Row],[CH4_flux]]+T167</f>
        <v>1</v>
      </c>
      <c r="U168" s="84">
        <f>inventory[[#This Row],[N2O_flux]]+U167</f>
        <v>1</v>
      </c>
      <c r="V168" s="1">
        <f t="shared" si="31"/>
        <v>4.1220868705978237E-16</v>
      </c>
      <c r="W168" s="1">
        <f t="shared" si="32"/>
        <v>1.1348745949971845E-16</v>
      </c>
      <c r="X168" s="1">
        <f t="shared" si="33"/>
        <v>8.0602885643892522E-19</v>
      </c>
      <c r="Y168" s="1">
        <f t="shared" si="34"/>
        <v>1.9000725817549328E-15</v>
      </c>
      <c r="Z168" s="1">
        <f t="shared" si="35"/>
        <v>6.2936364965490578E-14</v>
      </c>
      <c r="AA168" s="1">
        <f t="shared" si="36"/>
        <v>2.6441171606315882E-14</v>
      </c>
      <c r="AB168" s="1">
        <f>p_0*inventory[[#This Row],[CO2_flux]]+AB167</f>
        <v>0.21729999999999999</v>
      </c>
      <c r="AC168" s="1">
        <f>p_1*inventory[[#This Row],[CO2_flux]]+AC167*EXP(-1/life1_CO2)</f>
        <v>0.14816996808086538</v>
      </c>
      <c r="AD168" s="1">
        <f>p_2*inventory[[#This Row],[CO2_flux]]+AD167*EXP(-1/life2_CO2)</f>
        <v>3.2623888396378716E-3</v>
      </c>
      <c r="AE168" s="1">
        <f>p_3*inventory[[#This Row],[CO2_flux]]+AE167*EXP(-1/life3_CO2)</f>
        <v>9.8602982333200025E-18</v>
      </c>
    </row>
    <row r="169" spans="1:31">
      <c r="A169">
        <v>164</v>
      </c>
      <c r="B169" s="70">
        <v>0</v>
      </c>
      <c r="C169" s="70">
        <v>0</v>
      </c>
      <c r="D169" s="70">
        <v>0</v>
      </c>
      <c r="E169" s="22">
        <f>SUM(inventory[[#This Row],[CO2_heat]:[N2O_heat]])</f>
        <v>3.4812188567441167E-11</v>
      </c>
      <c r="F169" s="23">
        <f>SUM(inventory[[#This Row],[CO2_temp]:[N2O_temp]])</f>
        <v>9.1313498472854516E-14</v>
      </c>
      <c r="G169" s="16">
        <f>SUM(inventory[[#This Row],[CO2_mass0]:[CO2_mass3]])</f>
        <v>0.36826907625861716</v>
      </c>
      <c r="H169" s="16">
        <f>inventory[[#This Row],[CH4_flux]]+H168*EXP(-1/life_CH4)</f>
        <v>1.8034547056480887E-6</v>
      </c>
      <c r="I169" s="16">
        <f t="shared" si="27"/>
        <v>0.25785138147600078</v>
      </c>
      <c r="J169" s="18">
        <f>inventory[[#This Row],[CO2]]*A_CO2</f>
        <v>6.4509694088221957E-16</v>
      </c>
      <c r="K169" s="18">
        <f>inventory[[#This Row],[CH4]]*A_CH4</f>
        <v>3.808613991009517E-19</v>
      </c>
      <c r="L169" s="18">
        <f>inventory[[#This Row],[N2O]]*A_N2O</f>
        <v>9.2052611167992915E-14</v>
      </c>
      <c r="M169" s="4">
        <f t="shared" si="28"/>
        <v>1.3502917884254754E-13</v>
      </c>
      <c r="N169" s="4">
        <f t="shared" si="29"/>
        <v>2.6186811439840198E-12</v>
      </c>
      <c r="O169" s="4">
        <f t="shared" si="30"/>
        <v>3.2058478244614598E-11</v>
      </c>
      <c r="P169" s="20">
        <f>SUM(inventory[[#This Row],[CO2_temp_s1]:[CO2_temp_s2]])</f>
        <v>5.2554460460175345E-16</v>
      </c>
      <c r="Q169" s="20">
        <f>inventory[[#This Row],[CH4_temp_s1]]+inventory[[#This Row],[CH4_temp_s2]]</f>
        <v>1.8961823078944856E-15</v>
      </c>
      <c r="R169" s="20">
        <f>inventory[[#This Row],[N2O_temp_s1]]+inventory[[#This Row],[N2O_temp_s2]]</f>
        <v>8.8891771560358272E-14</v>
      </c>
      <c r="S169" s="84">
        <f>inventory[[#This Row],[CO2_flux]]+S168</f>
        <v>1</v>
      </c>
      <c r="T169" s="84">
        <f>inventory[[#This Row],[CH4_flux]]+T168</f>
        <v>1</v>
      </c>
      <c r="U169" s="84">
        <f>inventory[[#This Row],[N2O_flux]]+U168</f>
        <v>1</v>
      </c>
      <c r="V169" s="1">
        <f t="shared" si="31"/>
        <v>4.1165852842259116E-16</v>
      </c>
      <c r="W169" s="1">
        <f t="shared" si="32"/>
        <v>1.1388607617916227E-16</v>
      </c>
      <c r="X169" s="1">
        <f t="shared" si="33"/>
        <v>7.4363219561352119E-19</v>
      </c>
      <c r="Y169" s="1">
        <f t="shared" si="34"/>
        <v>1.8954386756988721E-15</v>
      </c>
      <c r="Z169" s="1">
        <f t="shared" si="35"/>
        <v>6.2418373222375683E-14</v>
      </c>
      <c r="AA169" s="1">
        <f t="shared" si="36"/>
        <v>2.6473398337982592E-14</v>
      </c>
      <c r="AB169" s="1">
        <f>p_0*inventory[[#This Row],[CO2_flux]]+AB168</f>
        <v>0.21729999999999999</v>
      </c>
      <c r="AC169" s="1">
        <f>p_1*inventory[[#This Row],[CO2_flux]]+AC168*EXP(-1/life1_CO2)</f>
        <v>0.14779475944880027</v>
      </c>
      <c r="AD169" s="1">
        <f>p_2*inventory[[#This Row],[CO2_flux]]+AD168*EXP(-1/life2_CO2)</f>
        <v>3.1743168098168854E-3</v>
      </c>
      <c r="AE169" s="1">
        <f>p_3*inventory[[#This Row],[CO2_flux]]+AE168*EXP(-1/life3_CO2)</f>
        <v>7.8160116674889602E-18</v>
      </c>
    </row>
    <row r="170" spans="1:31">
      <c r="A170">
        <v>165</v>
      </c>
      <c r="B170" s="70">
        <v>0</v>
      </c>
      <c r="C170" s="70">
        <v>0</v>
      </c>
      <c r="D170" s="70">
        <v>0</v>
      </c>
      <c r="E170" s="22">
        <f>SUM(inventory[[#This Row],[CO2_heat]:[N2O_heat]])</f>
        <v>3.490450690116209E-11</v>
      </c>
      <c r="F170" s="23">
        <f>SUM(inventory[[#This Row],[CO2_temp]:[N2O_temp]])</f>
        <v>9.0826293029317638E-14</v>
      </c>
      <c r="G170" s="16">
        <f>SUM(inventory[[#This Row],[CO2_mass0]:[CO2_mass3]])</f>
        <v>0.36780912334022836</v>
      </c>
      <c r="H170" s="16">
        <f>inventory[[#This Row],[CH4_flux]]+H169*EXP(-1/life_CH4)</f>
        <v>1.6637248015887825E-6</v>
      </c>
      <c r="I170" s="16">
        <f t="shared" si="27"/>
        <v>0.25572915991309897</v>
      </c>
      <c r="J170" s="18">
        <f>inventory[[#This Row],[CO2]]*A_CO2</f>
        <v>6.4429124135507789E-16</v>
      </c>
      <c r="K170" s="18">
        <f>inventory[[#This Row],[CH4]]*A_CH4</f>
        <v>3.5135263096299904E-19</v>
      </c>
      <c r="L170" s="18">
        <f>inventory[[#This Row],[N2O]]*A_N2O</f>
        <v>9.1294980802687637E-14</v>
      </c>
      <c r="M170" s="4">
        <f t="shared" si="28"/>
        <v>1.3567387245280641E-13</v>
      </c>
      <c r="N170" s="4">
        <f t="shared" si="29"/>
        <v>2.6186815098927449E-12</v>
      </c>
      <c r="O170" s="4">
        <f t="shared" si="30"/>
        <v>3.2150151518816537E-11</v>
      </c>
      <c r="P170" s="20">
        <f>SUM(inventory[[#This Row],[CO2_temp_s1]:[CO2_temp_s2]])</f>
        <v>5.2539572987648647E-16</v>
      </c>
      <c r="Q170" s="20">
        <f>inventory[[#This Row],[CH4_temp_s1]]+inventory[[#This Row],[CH4_temp_s2]]</f>
        <v>1.8915021036360635E-15</v>
      </c>
      <c r="R170" s="20">
        <f>inventory[[#This Row],[N2O_temp_s1]]+inventory[[#This Row],[N2O_temp_s2]]</f>
        <v>8.8409395195805084E-14</v>
      </c>
      <c r="S170" s="84">
        <f>inventory[[#This Row],[CO2_flux]]+S169</f>
        <v>1</v>
      </c>
      <c r="T170" s="84">
        <f>inventory[[#This Row],[CH4_flux]]+T169</f>
        <v>1</v>
      </c>
      <c r="U170" s="84">
        <f>inventory[[#This Row],[N2O_flux]]+U169</f>
        <v>1</v>
      </c>
      <c r="V170" s="1">
        <f t="shared" si="31"/>
        <v>4.111128553277273E-16</v>
      </c>
      <c r="W170" s="1">
        <f t="shared" si="32"/>
        <v>1.1428287454875919E-16</v>
      </c>
      <c r="X170" s="1">
        <f t="shared" si="33"/>
        <v>6.8606394383670918E-19</v>
      </c>
      <c r="Y170" s="1">
        <f t="shared" si="34"/>
        <v>1.8908160396922269E-15</v>
      </c>
      <c r="Z170" s="1">
        <f t="shared" si="35"/>
        <v>6.190464475106089E-14</v>
      </c>
      <c r="AA170" s="1">
        <f t="shared" si="36"/>
        <v>2.6504750444744201E-14</v>
      </c>
      <c r="AB170" s="1">
        <f>p_0*inventory[[#This Row],[CO2_flux]]+AB169</f>
        <v>0.21729999999999999</v>
      </c>
      <c r="AC170" s="1">
        <f>p_1*inventory[[#This Row],[CO2_flux]]+AC169*EXP(-1/life1_CO2)</f>
        <v>0.14742050095203854</v>
      </c>
      <c r="AD170" s="1">
        <f>p_2*inventory[[#This Row],[CO2_flux]]+AD169*EXP(-1/life2_CO2)</f>
        <v>3.0886223881897924E-3</v>
      </c>
      <c r="AE170" s="1">
        <f>p_3*inventory[[#This Row],[CO2_flux]]+AE169*EXP(-1/life3_CO2)</f>
        <v>6.1955568625589421E-18</v>
      </c>
    </row>
    <row r="171" spans="1:31">
      <c r="A171">
        <v>166</v>
      </c>
      <c r="B171" s="70">
        <v>0</v>
      </c>
      <c r="C171" s="70">
        <v>0</v>
      </c>
      <c r="D171" s="70">
        <v>0</v>
      </c>
      <c r="E171" s="22">
        <f>SUM(inventory[[#This Row],[CO2_heat]:[N2O_heat]])</f>
        <v>3.4996069895431047E-11</v>
      </c>
      <c r="F171" s="23">
        <f>SUM(inventory[[#This Row],[CO2_temp]:[N2O_temp]])</f>
        <v>9.0342468113131407E-14</v>
      </c>
      <c r="G171" s="16">
        <f>SUM(inventory[[#This Row],[CO2_mass0]:[CO2_mass3]])</f>
        <v>0.36735243157298908</v>
      </c>
      <c r="H171" s="16">
        <f>inventory[[#This Row],[CH4_flux]]+H170*EXP(-1/life_CH4)</f>
        <v>1.5348210336266435E-6</v>
      </c>
      <c r="I171" s="16">
        <f t="shared" ref="I171:I234" si="37">0+I170*EXP(-1/life_N2O)</f>
        <v>0.25362440509532869</v>
      </c>
      <c r="J171" s="18">
        <f>inventory[[#This Row],[CO2]]*A_CO2</f>
        <v>6.4349125438640486E-16</v>
      </c>
      <c r="K171" s="18">
        <f>inventory[[#This Row],[CH4]]*A_CH4</f>
        <v>3.2413017327571152E-19</v>
      </c>
      <c r="L171" s="18">
        <f>inventory[[#This Row],[N2O]]*A_N2O</f>
        <v>9.0543586042903503E-14</v>
      </c>
      <c r="M171" s="4">
        <f t="shared" ref="M171:M234" si="38">M170+A_CO2*(AB170+AC170*life1_CO2*(1-EXP(-1/life1_CO2))+AD170*life2_CO2*(1-EXP(-1/life2_CO2))+AE170*life3_CO2*(1-EXP(-1/life3_CO2)))</f>
        <v>1.3631776322941001E-13</v>
      </c>
      <c r="N171" s="4">
        <f t="shared" ref="N171:N234" si="39">N170+H170*A_CH4*life_CH4*(1-EXP(-1/life_CH4))</f>
        <v>2.61868184745122E-12</v>
      </c>
      <c r="O171" s="4">
        <f t="shared" ref="O171:O234" si="40">O170+I170*A_N2O*life_N2O*(1-EXP(-1/life_N2O))</f>
        <v>3.2241070284750419E-11</v>
      </c>
      <c r="P171" s="20">
        <f>SUM(inventory[[#This Row],[CO2_temp_s1]:[CO2_temp_s2]])</f>
        <v>5.2524943801766947E-16</v>
      </c>
      <c r="Q171" s="20">
        <f>inventory[[#This Row],[CH4_temp_s1]]+inventory[[#This Row],[CH4_temp_s2]]</f>
        <v>1.8868375994151186E-15</v>
      </c>
      <c r="R171" s="20">
        <f>inventory[[#This Row],[N2O_temp_s1]]+inventory[[#This Row],[N2O_temp_s2]]</f>
        <v>8.7930381075698624E-14</v>
      </c>
      <c r="S171" s="84">
        <f>inventory[[#This Row],[CO2_flux]]+S170</f>
        <v>1</v>
      </c>
      <c r="T171" s="84">
        <f>inventory[[#This Row],[CH4_flux]]+T170</f>
        <v>1</v>
      </c>
      <c r="U171" s="84">
        <f>inventory[[#This Row],[N2O_flux]]+U170</f>
        <v>1</v>
      </c>
      <c r="V171" s="1">
        <f t="shared" ref="V171:V234" si="41">A_CO2*(AB170*clim_sens1*(1-EXP(-1/clim_time1))
+AC170*clim_sens1*life1_CO2/(life1_CO2-clim_time1)*(EXP(-1/life1_CO2)-EXP(-1/clim_time1))
+AD170*clim_sens1*life2_CO2/(life2_CO2-clim_time1)*(EXP(-1/life2_CO2)-EXP(-1/clim_time1))
+AE170*clim_sens1*life3_CO2/(life3_CO2-clim_time1)*(EXP(-1/life3_CO2)-EXP(-1/clim_time1)))
+V170*EXP(-1/clim_time1)</f>
        <v>4.1057157293624289E-16</v>
      </c>
      <c r="W171" s="1">
        <f t="shared" ref="W171:W234" si="42">A_CO2*(AB170*clim_sens2*(1-EXP(-1/clim_time2))
+AC170*clim_sens2*life1_CO2/(life1_CO2-clim_time2)*(EXP(-1/life1_CO2)-EXP(-1/clim_time2))
+AD170*clim_sens2*life2_CO2/(life2_CO2-clim_time2)*(EXP(-1/life2_CO2)-EXP(-1/clim_time2))
+AE170*clim_sens2*life3_CO2/(life3_CO2-clim_time2)*(EXP(-1/life3_CO2)-EXP(-1/clim_time2)))
+W170*EXP(-1/clim_time2)</f>
        <v>1.146778650814266E-16</v>
      </c>
      <c r="X171" s="1">
        <f t="shared" ref="X171:X234" si="43">A_CH4*H170*clim_sens1*life_CH4/(life_CH4-clim_time1)*(EXP(-1/life_CH4)-EXP(-1/clim_time1))
+X170*EXP(-1/clim_time1)</f>
        <v>6.3295067670587759E-19</v>
      </c>
      <c r="Y171" s="1">
        <f t="shared" ref="Y171:Y234" si="44">A_CH4*H170*clim_sens2*life_CH4/(life_CH4-clim_time2)*(EXP(-1/life_CH4)-EXP(-1/clim_time2))
+Y170*EXP(-1/clim_time2)</f>
        <v>1.8862046487384127E-15</v>
      </c>
      <c r="Z171" s="1">
        <f t="shared" ref="Z171:Z234" si="45">A_N2O*I170*clim_sens1*life_N2O/(life_N2O-clim_time1)*(EXP(-1/life_N2O)-EXP(-1/clim_time1))
+Z170*EXP(-1/clim_time1)</f>
        <v>6.1395144464273697E-14</v>
      </c>
      <c r="AA171" s="1">
        <f t="shared" ref="AA171:AA234" si="46">A_N2O*I170*clim_sens2*life_N2O/(life_N2O-clim_time2)*(EXP(-1/life_N2O)-EXP(-1/clim_time2))
+AA170*EXP(-1/clim_time2)</f>
        <v>2.653523661142493E-14</v>
      </c>
      <c r="AB171" s="1">
        <f>p_0*inventory[[#This Row],[CO2_flux]]+AB170</f>
        <v>0.21729999999999999</v>
      </c>
      <c r="AC171" s="1">
        <f>p_1*inventory[[#This Row],[CO2_flux]]+AC170*EXP(-1/life1_CO2)</f>
        <v>0.14704719018456655</v>
      </c>
      <c r="AD171" s="1">
        <f>p_2*inventory[[#This Row],[CO2_flux]]+AD170*EXP(-1/life2_CO2)</f>
        <v>3.0052413884225754E-3</v>
      </c>
      <c r="AE171" s="1">
        <f>p_3*inventory[[#This Row],[CO2_flux]]+AE170*EXP(-1/life3_CO2)</f>
        <v>4.9110628886168334E-18</v>
      </c>
    </row>
    <row r="172" spans="1:31">
      <c r="A172">
        <v>167</v>
      </c>
      <c r="B172" s="70">
        <v>0</v>
      </c>
      <c r="C172" s="70">
        <v>0</v>
      </c>
      <c r="D172" s="70">
        <v>0</v>
      </c>
      <c r="E172" s="22">
        <f>SUM(inventory[[#This Row],[CO2_heat]:[N2O_heat]])</f>
        <v>3.5086883768009497E-11</v>
      </c>
      <c r="F172" s="23">
        <f>SUM(inventory[[#This Row],[CO2_temp]:[N2O_temp]])</f>
        <v>8.9861997083677425E-14</v>
      </c>
      <c r="G172" s="16">
        <f>SUM(inventory[[#This Row],[CO2_mass0]:[CO2_mass3]])</f>
        <v>0.36689893610343027</v>
      </c>
      <c r="H172" s="16">
        <f>inventory[[#This Row],[CH4_flux]]+H171*EXP(-1/life_CH4)</f>
        <v>1.4159046033413663E-6</v>
      </c>
      <c r="I172" s="16">
        <f t="shared" si="37"/>
        <v>0.25153697326428559</v>
      </c>
      <c r="J172" s="18">
        <f>inventory[[#This Row],[CO2]]*A_CO2</f>
        <v>6.426968663723787E-16</v>
      </c>
      <c r="K172" s="18">
        <f>inventory[[#This Row],[CH4]]*A_CH4</f>
        <v>2.990168849448766E-19</v>
      </c>
      <c r="L172" s="18">
        <f>inventory[[#This Row],[N2O]]*A_N2O</f>
        <v>8.9798375567075264E-14</v>
      </c>
      <c r="M172" s="4">
        <f t="shared" si="38"/>
        <v>1.3696085682786451E-13</v>
      </c>
      <c r="N172" s="4">
        <f t="shared" si="39"/>
        <v>2.6186821588559955E-12</v>
      </c>
      <c r="O172" s="4">
        <f t="shared" si="40"/>
        <v>3.2331240752325638E-11</v>
      </c>
      <c r="P172" s="20">
        <f>SUM(inventory[[#This Row],[CO2_temp_s1]:[CO2_temp_s2]])</f>
        <v>5.2510564700682749E-16</v>
      </c>
      <c r="Q172" s="20">
        <f>inventory[[#This Row],[CH4_temp_s1]]+inventory[[#This Row],[CH4_temp_s2]]</f>
        <v>1.882188425535292E-15</v>
      </c>
      <c r="R172" s="20">
        <f>inventory[[#This Row],[N2O_temp_s1]]+inventory[[#This Row],[N2O_temp_s2]]</f>
        <v>8.7454703011135309E-14</v>
      </c>
      <c r="S172" s="84">
        <f>inventory[[#This Row],[CO2_flux]]+S171</f>
        <v>1</v>
      </c>
      <c r="T172" s="84">
        <f>inventory[[#This Row],[CH4_flux]]+T171</f>
        <v>1</v>
      </c>
      <c r="U172" s="84">
        <f>inventory[[#This Row],[N2O_flux]]+U171</f>
        <v>1</v>
      </c>
      <c r="V172" s="1">
        <f t="shared" si="41"/>
        <v>4.1003458890274333E-16</v>
      </c>
      <c r="W172" s="1">
        <f t="shared" si="42"/>
        <v>1.1507105810408414E-16</v>
      </c>
      <c r="X172" s="1">
        <f t="shared" si="43"/>
        <v>5.8394782650474192E-19</v>
      </c>
      <c r="Y172" s="1">
        <f t="shared" si="44"/>
        <v>1.8816044777087874E-15</v>
      </c>
      <c r="Z172" s="1">
        <f t="shared" si="45"/>
        <v>6.0889837563391071E-14</v>
      </c>
      <c r="AA172" s="1">
        <f t="shared" si="46"/>
        <v>2.6564865447744235E-14</v>
      </c>
      <c r="AB172" s="1">
        <f>p_0*inventory[[#This Row],[CO2_flux]]+AB171</f>
        <v>0.21729999999999999</v>
      </c>
      <c r="AC172" s="1">
        <f>p_1*inventory[[#This Row],[CO2_flux]]+AC171*EXP(-1/life1_CO2)</f>
        <v>0.14667482474646334</v>
      </c>
      <c r="AD172" s="1">
        <f>p_2*inventory[[#This Row],[CO2_flux]]+AD171*EXP(-1/life2_CO2)</f>
        <v>2.9241113569669153E-3</v>
      </c>
      <c r="AE172" s="1">
        <f>p_3*inventory[[#This Row],[CO2_flux]]+AE171*EXP(-1/life3_CO2)</f>
        <v>3.8928766583844845E-18</v>
      </c>
    </row>
    <row r="173" spans="1:31">
      <c r="A173">
        <v>168</v>
      </c>
      <c r="B173" s="70">
        <v>0</v>
      </c>
      <c r="C173" s="70">
        <v>0</v>
      </c>
      <c r="D173" s="70">
        <v>0</v>
      </c>
      <c r="E173" s="22">
        <f>SUM(inventory[[#This Row],[CO2_heat]:[N2O_heat]])</f>
        <v>3.5176954685266509E-11</v>
      </c>
      <c r="F173" s="23">
        <f>SUM(inventory[[#This Row],[CO2_temp]:[N2O_temp]])</f>
        <v>8.938485354094474E-14</v>
      </c>
      <c r="G173" s="16">
        <f>SUM(inventory[[#This Row],[CO2_mass0]:[CO2_mass3]])</f>
        <v>0.36644857377016682</v>
      </c>
      <c r="H173" s="16">
        <f>inventory[[#This Row],[CH4_flux]]+H172*EXP(-1/life_CH4)</f>
        <v>1.3062017015926241E-6</v>
      </c>
      <c r="I173" s="16">
        <f t="shared" si="37"/>
        <v>0.24946672184475538</v>
      </c>
      <c r="J173" s="18">
        <f>inventory[[#This Row],[CO2]]*A_CO2</f>
        <v>6.4190796667320108E-16</v>
      </c>
      <c r="K173" s="18">
        <f>inventory[[#This Row],[CH4]]*A_CH4</f>
        <v>2.7584934959474671E-19</v>
      </c>
      <c r="L173" s="18">
        <f>inventory[[#This Row],[N2O]]*A_N2O</f>
        <v>8.9059298476034984E-14</v>
      </c>
      <c r="M173" s="4">
        <f t="shared" si="38"/>
        <v>1.3760315879156102E-13</v>
      </c>
      <c r="N173" s="4">
        <f t="shared" si="39"/>
        <v>2.618682446133434E-12</v>
      </c>
      <c r="O173" s="4">
        <f t="shared" si="40"/>
        <v>3.2420669080341514E-11</v>
      </c>
      <c r="P173" s="20">
        <f>SUM(inventory[[#This Row],[CO2_temp_s1]:[CO2_temp_s2]])</f>
        <v>5.2496427710942242E-16</v>
      </c>
      <c r="Q173" s="20">
        <f>inventory[[#This Row],[CH4_temp_s1]]+inventory[[#This Row],[CH4_temp_s2]]</f>
        <v>1.8775542388128585E-15</v>
      </c>
      <c r="R173" s="20">
        <f>inventory[[#This Row],[N2O_temp_s1]]+inventory[[#This Row],[N2O_temp_s2]]</f>
        <v>8.6982335025022455E-14</v>
      </c>
      <c r="S173" s="84">
        <f>inventory[[#This Row],[CO2_flux]]+S172</f>
        <v>1</v>
      </c>
      <c r="T173" s="84">
        <f>inventory[[#This Row],[CH4_flux]]+T172</f>
        <v>1</v>
      </c>
      <c r="U173" s="84">
        <f>inventory[[#This Row],[N2O_flux]]+U172</f>
        <v>1</v>
      </c>
      <c r="V173" s="1">
        <f t="shared" si="41"/>
        <v>4.0950181330826853E-16</v>
      </c>
      <c r="W173" s="1">
        <f t="shared" si="42"/>
        <v>1.1546246380115391E-16</v>
      </c>
      <c r="X173" s="1">
        <f t="shared" si="43"/>
        <v>5.3873745493085236E-19</v>
      </c>
      <c r="Y173" s="1">
        <f t="shared" si="44"/>
        <v>1.8770155013579277E-15</v>
      </c>
      <c r="Z173" s="1">
        <f t="shared" si="45"/>
        <v>6.0388689536078656E-14</v>
      </c>
      <c r="AA173" s="1">
        <f t="shared" si="46"/>
        <v>2.6593645488943796E-14</v>
      </c>
      <c r="AB173" s="1">
        <f>p_0*inventory[[#This Row],[CO2_flux]]+AB172</f>
        <v>0.21729999999999999</v>
      </c>
      <c r="AC173" s="1">
        <f>p_1*inventory[[#This Row],[CO2_flux]]+AC172*EXP(-1/life1_CO2)</f>
        <v>0.14630340224388524</v>
      </c>
      <c r="AD173" s="1">
        <f>p_2*inventory[[#This Row],[CO2_flux]]+AD172*EXP(-1/life2_CO2)</f>
        <v>2.8451715262816004E-3</v>
      </c>
      <c r="AE173" s="1">
        <f>p_3*inventory[[#This Row],[CO2_flux]]+AE172*EXP(-1/life3_CO2)</f>
        <v>3.0857859125609579E-18</v>
      </c>
    </row>
    <row r="174" spans="1:31">
      <c r="A174">
        <v>169</v>
      </c>
      <c r="B174" s="70">
        <v>0</v>
      </c>
      <c r="C174" s="70">
        <v>0</v>
      </c>
      <c r="D174" s="70">
        <v>0</v>
      </c>
      <c r="E174" s="22">
        <f>SUM(inventory[[#This Row],[CO2_heat]:[N2O_heat]])</f>
        <v>3.5266288762615535E-11</v>
      </c>
      <c r="F174" s="23">
        <f>SUM(inventory[[#This Row],[CO2_temp]:[N2O_temp]])</f>
        <v>8.8911011321705187E-14</v>
      </c>
      <c r="G174" s="16">
        <f>SUM(inventory[[#This Row],[CO2_mass0]:[CO2_mass3]])</f>
        <v>0.36600128305836732</v>
      </c>
      <c r="H174" s="16">
        <f>inventory[[#This Row],[CH4_flux]]+H173*EXP(-1/life_CH4)</f>
        <v>1.204998473214315E-6</v>
      </c>
      <c r="I174" s="16">
        <f t="shared" si="37"/>
        <v>0.2474135094349757</v>
      </c>
      <c r="J174" s="18">
        <f>inventory[[#This Row],[CO2]]*A_CO2</f>
        <v>6.4112444753334194E-16</v>
      </c>
      <c r="K174" s="18">
        <f>inventory[[#This Row],[CH4]]*A_CH4</f>
        <v>2.5447681219029624E-19</v>
      </c>
      <c r="L174" s="18">
        <f>inventory[[#This Row],[N2O]]*A_N2O</f>
        <v>8.8326304289535577E-14</v>
      </c>
      <c r="M174" s="4">
        <f t="shared" si="38"/>
        <v>1.3824467455469953E-13</v>
      </c>
      <c r="N174" s="4">
        <f t="shared" si="39"/>
        <v>2.6186827111528979E-12</v>
      </c>
      <c r="O174" s="4">
        <f t="shared" si="40"/>
        <v>3.250936137690794E-11</v>
      </c>
      <c r="P174" s="20">
        <f>SUM(inventory[[#This Row],[CO2_temp_s1]:[CO2_temp_s2]])</f>
        <v>5.2482525081294972E-16</v>
      </c>
      <c r="Q174" s="20">
        <f>inventory[[#This Row],[CH4_temp_s1]]+inventory[[#This Row],[CH4_temp_s2]]</f>
        <v>1.8729347205351449E-15</v>
      </c>
      <c r="R174" s="20">
        <f>inventory[[#This Row],[N2O_temp_s1]]+inventory[[#This Row],[N2O_temp_s2]]</f>
        <v>8.6513251350357088E-14</v>
      </c>
      <c r="S174" s="84">
        <f>inventory[[#This Row],[CO2_flux]]+S173</f>
        <v>1</v>
      </c>
      <c r="T174" s="84">
        <f>inventory[[#This Row],[CH4_flux]]+T173</f>
        <v>1</v>
      </c>
      <c r="U174" s="84">
        <f>inventory[[#This Row],[N2O_flux]]+U173</f>
        <v>1</v>
      </c>
      <c r="V174" s="1">
        <f t="shared" si="41"/>
        <v>4.0897315859498222E-16</v>
      </c>
      <c r="W174" s="1">
        <f t="shared" si="42"/>
        <v>1.1585209221796748E-16</v>
      </c>
      <c r="X174" s="1">
        <f t="shared" si="43"/>
        <v>4.9702619743428163E-19</v>
      </c>
      <c r="Y174" s="1">
        <f t="shared" si="44"/>
        <v>1.8724376943377108E-15</v>
      </c>
      <c r="Z174" s="1">
        <f t="shared" si="45"/>
        <v>5.9891666153947771E-14</v>
      </c>
      <c r="AA174" s="1">
        <f t="shared" si="46"/>
        <v>2.6621585196409316E-14</v>
      </c>
      <c r="AB174" s="1">
        <f>p_0*inventory[[#This Row],[CO2_flux]]+AB173</f>
        <v>0.21729999999999999</v>
      </c>
      <c r="AC174" s="1">
        <f>p_1*inventory[[#This Row],[CO2_flux]]+AC173*EXP(-1/life1_CO2)</f>
        <v>0.1459329202890505</v>
      </c>
      <c r="AD174" s="1">
        <f>p_2*inventory[[#This Row],[CO2_flux]]+AD173*EXP(-1/life2_CO2)</f>
        <v>2.7683627693167782E-3</v>
      </c>
      <c r="AE174" s="1">
        <f>p_3*inventory[[#This Row],[CO2_flux]]+AE173*EXP(-1/life3_CO2)</f>
        <v>2.4460252748185593E-18</v>
      </c>
    </row>
    <row r="175" spans="1:31">
      <c r="A175">
        <v>170</v>
      </c>
      <c r="B175" s="70">
        <v>0</v>
      </c>
      <c r="C175" s="70">
        <v>0</v>
      </c>
      <c r="D175" s="70">
        <v>0</v>
      </c>
      <c r="E175" s="22">
        <f>SUM(inventory[[#This Row],[CO2_heat]:[N2O_heat]])</f>
        <v>3.5354892064946641E-11</v>
      </c>
      <c r="F175" s="23">
        <f>SUM(inventory[[#This Row],[CO2_temp]:[N2O_temp]])</f>
        <v>8.8440444495860315E-14</v>
      </c>
      <c r="G175" s="16">
        <f>SUM(inventory[[#This Row],[CO2_mass0]:[CO2_mass3]])</f>
        <v>0.36555700405545083</v>
      </c>
      <c r="H175" s="16">
        <f>inventory[[#This Row],[CH4_flux]]+H174*EXP(-1/life_CH4)</f>
        <v>1.1116363718393654E-6</v>
      </c>
      <c r="I175" s="16">
        <f t="shared" si="37"/>
        <v>0.24537719579697806</v>
      </c>
      <c r="J175" s="18">
        <f>inventory[[#This Row],[CO2]]*A_CO2</f>
        <v>6.4034620400393308E-16</v>
      </c>
      <c r="K175" s="18">
        <f>inventory[[#This Row],[CH4]]*A_CH4</f>
        <v>2.3476019804894464E-19</v>
      </c>
      <c r="L175" s="18">
        <f>inventory[[#This Row],[N2O]]*A_N2O</f>
        <v>8.75993429428029E-14</v>
      </c>
      <c r="M175" s="4">
        <f t="shared" si="38"/>
        <v>1.3888540944513421E-13</v>
      </c>
      <c r="N175" s="4">
        <f t="shared" si="39"/>
        <v>2.6186829556389132E-12</v>
      </c>
      <c r="O175" s="4">
        <f t="shared" si="40"/>
        <v>3.2597323699862596E-11</v>
      </c>
      <c r="P175" s="20">
        <f>SUM(inventory[[#This Row],[CO2_temp_s1]:[CO2_temp_s2]])</f>
        <v>5.2468849276670335E-16</v>
      </c>
      <c r="Q175" s="20">
        <f>inventory[[#This Row],[CH4_temp_s1]]+inventory[[#This Row],[CH4_temp_s2]]</f>
        <v>1.8683295745762715E-15</v>
      </c>
      <c r="R175" s="20">
        <f>inventory[[#This Row],[N2O_temp_s1]]+inventory[[#This Row],[N2O_temp_s2]]</f>
        <v>8.604742642851734E-14</v>
      </c>
      <c r="S175" s="84">
        <f>inventory[[#This Row],[CO2_flux]]+S174</f>
        <v>1</v>
      </c>
      <c r="T175" s="84">
        <f>inventory[[#This Row],[CH4_flux]]+T174</f>
        <v>1</v>
      </c>
      <c r="U175" s="84">
        <f>inventory[[#This Row],[N2O_flux]]+U174</f>
        <v>1</v>
      </c>
      <c r="V175" s="1">
        <f t="shared" si="41"/>
        <v>4.0844853950262116E-16</v>
      </c>
      <c r="W175" s="1">
        <f t="shared" si="42"/>
        <v>1.1623995326408217E-16</v>
      </c>
      <c r="X175" s="1">
        <f t="shared" si="43"/>
        <v>4.5854336597849176E-19</v>
      </c>
      <c r="Y175" s="1">
        <f t="shared" si="44"/>
        <v>1.8678710312102928E-15</v>
      </c>
      <c r="Z175" s="1">
        <f t="shared" si="45"/>
        <v>5.9398733470230165E-14</v>
      </c>
      <c r="AA175" s="1">
        <f t="shared" si="46"/>
        <v>2.6648692958287178E-14</v>
      </c>
      <c r="AB175" s="1">
        <f>p_0*inventory[[#This Row],[CO2_flux]]+AB174</f>
        <v>0.21729999999999999</v>
      </c>
      <c r="AC175" s="1">
        <f>p_1*inventory[[#This Row],[CO2_flux]]+AC174*EXP(-1/life1_CO2)</f>
        <v>0.14556337650022388</v>
      </c>
      <c r="AD175" s="1">
        <f>p_2*inventory[[#This Row],[CO2_flux]]+AD174*EXP(-1/life2_CO2)</f>
        <v>2.6936275552269582E-3</v>
      </c>
      <c r="AE175" s="1">
        <f>p_3*inventory[[#This Row],[CO2_flux]]+AE174*EXP(-1/life3_CO2)</f>
        <v>1.9389030265180514E-18</v>
      </c>
    </row>
    <row r="176" spans="1:31">
      <c r="A176">
        <v>171</v>
      </c>
      <c r="B176" s="70">
        <v>0</v>
      </c>
      <c r="C176" s="70">
        <v>0</v>
      </c>
      <c r="D176" s="70">
        <v>0</v>
      </c>
      <c r="E176" s="22">
        <f>SUM(inventory[[#This Row],[CO2_heat]:[N2O_heat]])</f>
        <v>3.5442770607054221E-11</v>
      </c>
      <c r="F176" s="23">
        <f>SUM(inventory[[#This Row],[CO2_temp]:[N2O_temp]])</f>
        <v>8.7973127362947975E-14</v>
      </c>
      <c r="G176" s="16">
        <f>SUM(inventory[[#This Row],[CO2_mass0]:[CO2_mass3]])</f>
        <v>0.36511567840798098</v>
      </c>
      <c r="H176" s="16">
        <f>inventory[[#This Row],[CH4_flux]]+H175*EXP(-1/life_CH4)</f>
        <v>1.0255078746281583E-6</v>
      </c>
      <c r="I176" s="16">
        <f t="shared" si="37"/>
        <v>0.24335764184700945</v>
      </c>
      <c r="J176" s="18">
        <f>inventory[[#This Row],[CO2]]*A_CO2</f>
        <v>6.3957313386726012E-16</v>
      </c>
      <c r="K176" s="18">
        <f>inventory[[#This Row],[CH4]]*A_CH4</f>
        <v>2.1657120785829017E-19</v>
      </c>
      <c r="L176" s="18">
        <f>inventory[[#This Row],[N2O]]*A_N2O</f>
        <v>8.6878364783116176E-14</v>
      </c>
      <c r="M176" s="4">
        <f t="shared" si="38"/>
        <v>1.3952536868714214E-13</v>
      </c>
      <c r="N176" s="4">
        <f t="shared" si="39"/>
        <v>2.6186831811823916E-12</v>
      </c>
      <c r="O176" s="4">
        <f t="shared" si="40"/>
        <v>3.2684562057184689E-11</v>
      </c>
      <c r="P176" s="20">
        <f>SUM(inventory[[#This Row],[CO2_temp_s1]:[CO2_temp_s2]])</f>
        <v>5.2455392972316622E-16</v>
      </c>
      <c r="Q176" s="20">
        <f>inventory[[#This Row],[CH4_temp_s1]]+inventory[[#This Row],[CH4_temp_s2]]</f>
        <v>1.8637385256581136E-15</v>
      </c>
      <c r="R176" s="20">
        <f>inventory[[#This Row],[N2O_temp_s1]]+inventory[[#This Row],[N2O_temp_s2]]</f>
        <v>8.55848349075667E-14</v>
      </c>
      <c r="S176" s="84">
        <f>inventory[[#This Row],[CO2_flux]]+S175</f>
        <v>1</v>
      </c>
      <c r="T176" s="84">
        <f>inventory[[#This Row],[CH4_flux]]+T175</f>
        <v>1</v>
      </c>
      <c r="U176" s="84">
        <f>inventory[[#This Row],[N2O_flux]]+U175</f>
        <v>1</v>
      </c>
      <c r="V176" s="1">
        <f t="shared" si="41"/>
        <v>4.0792787300665685E-16</v>
      </c>
      <c r="W176" s="1">
        <f t="shared" si="42"/>
        <v>1.1662605671650937E-16</v>
      </c>
      <c r="X176" s="1">
        <f t="shared" si="43"/>
        <v>4.2303919804420911E-19</v>
      </c>
      <c r="Y176" s="1">
        <f t="shared" si="44"/>
        <v>1.8633154864600692E-15</v>
      </c>
      <c r="Z176" s="1">
        <f t="shared" si="45"/>
        <v>5.8909857817470674E-14</v>
      </c>
      <c r="AA176" s="1">
        <f t="shared" si="46"/>
        <v>2.6674977090096023E-14</v>
      </c>
      <c r="AB176" s="1">
        <f>p_0*inventory[[#This Row],[CO2_flux]]+AB175</f>
        <v>0.21729999999999999</v>
      </c>
      <c r="AC176" s="1">
        <f>p_1*inventory[[#This Row],[CO2_flux]]+AC175*EXP(-1/life1_CO2)</f>
        <v>0.1451947685017014</v>
      </c>
      <c r="AD176" s="1">
        <f>p_2*inventory[[#This Row],[CO2_flux]]+AD175*EXP(-1/life2_CO2)</f>
        <v>2.6209099062795963E-3</v>
      </c>
      <c r="AE176" s="1">
        <f>p_3*inventory[[#This Row],[CO2_flux]]+AE175*EXP(-1/life3_CO2)</f>
        <v>1.5369199104125036E-18</v>
      </c>
    </row>
    <row r="177" spans="1:31">
      <c r="A177">
        <v>172</v>
      </c>
      <c r="B177" s="70">
        <v>0</v>
      </c>
      <c r="C177" s="70">
        <v>0</v>
      </c>
      <c r="D177" s="70">
        <v>0</v>
      </c>
      <c r="E177" s="22">
        <f>SUM(inventory[[#This Row],[CO2_heat]:[N2O_heat]])</f>
        <v>3.5529930354060422E-11</v>
      </c>
      <c r="F177" s="23">
        <f>SUM(inventory[[#This Row],[CO2_temp]:[N2O_temp]])</f>
        <v>8.7509034448797113E-14</v>
      </c>
      <c r="G177" s="16">
        <f>SUM(inventory[[#This Row],[CO2_mass0]:[CO2_mass3]])</f>
        <v>0.364677249279722</v>
      </c>
      <c r="H177" s="16">
        <f>inventory[[#This Row],[CH4_flux]]+H176*EXP(-1/life_CH4)</f>
        <v>9.4605252901560435E-7</v>
      </c>
      <c r="I177" s="16">
        <f t="shared" si="37"/>
        <v>0.24135470964603256</v>
      </c>
      <c r="J177" s="18">
        <f>inventory[[#This Row],[CO2]]*A_CO2</f>
        <v>6.3880513756328894E-16</v>
      </c>
      <c r="K177" s="18">
        <f>inventory[[#This Row],[CH4]]*A_CH4</f>
        <v>1.9979148281098314E-19</v>
      </c>
      <c r="L177" s="18">
        <f>inventory[[#This Row],[N2O]]*A_N2O</f>
        <v>8.6163320566416725E-14</v>
      </c>
      <c r="M177" s="4">
        <f t="shared" si="38"/>
        <v>1.4016455740411758E-13</v>
      </c>
      <c r="N177" s="4">
        <f t="shared" si="39"/>
        <v>2.6186833892509821E-12</v>
      </c>
      <c r="O177" s="4">
        <f t="shared" si="40"/>
        <v>3.277108240740532E-11</v>
      </c>
      <c r="P177" s="20">
        <f>SUM(inventory[[#This Row],[CO2_temp_s1]:[CO2_temp_s2]])</f>
        <v>5.2442149048098109E-16</v>
      </c>
      <c r="Q177" s="20">
        <f>inventory[[#This Row],[CH4_temp_s1]]+inventory[[#This Row],[CH4_temp_s2]]</f>
        <v>1.8591613177453268E-15</v>
      </c>
      <c r="R177" s="20">
        <f>inventory[[#This Row],[N2O_temp_s1]]+inventory[[#This Row],[N2O_temp_s2]]</f>
        <v>8.5125451640570799E-14</v>
      </c>
      <c r="S177" s="84">
        <f>inventory[[#This Row],[CO2_flux]]+S176</f>
        <v>1</v>
      </c>
      <c r="T177" s="84">
        <f>inventory[[#This Row],[CH4_flux]]+T176</f>
        <v>1</v>
      </c>
      <c r="U177" s="84">
        <f>inventory[[#This Row],[N2O_flux]]+U176</f>
        <v>1</v>
      </c>
      <c r="V177" s="1">
        <f t="shared" si="41"/>
        <v>4.0741107825812427E-16</v>
      </c>
      <c r="W177" s="1">
        <f t="shared" si="42"/>
        <v>1.170104122228568E-16</v>
      </c>
      <c r="X177" s="1">
        <f t="shared" si="43"/>
        <v>3.902832406300795E-19</v>
      </c>
      <c r="Y177" s="1">
        <f t="shared" si="44"/>
        <v>1.858771034504697E-15</v>
      </c>
      <c r="Z177" s="1">
        <f t="shared" si="45"/>
        <v>5.842500580523755E-14</v>
      </c>
      <c r="AA177" s="1">
        <f t="shared" si="46"/>
        <v>2.6700445835333251E-14</v>
      </c>
      <c r="AB177" s="1">
        <f>p_0*inventory[[#This Row],[CO2_flux]]+AB176</f>
        <v>0.21729999999999999</v>
      </c>
      <c r="AC177" s="1">
        <f>p_1*inventory[[#This Row],[CO2_flux]]+AC176*EXP(-1/life1_CO2)</f>
        <v>0.14482709392379503</v>
      </c>
      <c r="AD177" s="1">
        <f>p_2*inventory[[#This Row],[CO2_flux]]+AD176*EXP(-1/life2_CO2)</f>
        <v>2.550155355926979E-3</v>
      </c>
      <c r="AE177" s="1">
        <f>p_3*inventory[[#This Row],[CO2_flux]]+AE176*EXP(-1/life3_CO2)</f>
        <v>1.2182779534180001E-18</v>
      </c>
    </row>
    <row r="178" spans="1:31">
      <c r="A178">
        <v>173</v>
      </c>
      <c r="B178" s="70">
        <v>0</v>
      </c>
      <c r="C178" s="70">
        <v>0</v>
      </c>
      <c r="D178" s="70">
        <v>0</v>
      </c>
      <c r="E178" s="22">
        <f>SUM(inventory[[#This Row],[CO2_heat]:[N2O_heat]])</f>
        <v>3.5616377221834283E-11</v>
      </c>
      <c r="F178" s="23">
        <f>SUM(inventory[[#This Row],[CO2_temp]:[N2O_temp]])</f>
        <v>8.704814050232085E-14</v>
      </c>
      <c r="G178" s="16">
        <f>SUM(inventory[[#This Row],[CO2_mass0]:[CO2_mass3]])</f>
        <v>0.36424166131082741</v>
      </c>
      <c r="H178" s="16">
        <f>inventory[[#This Row],[CH4_flux]]+H177*EXP(-1/life_CH4)</f>
        <v>8.7275330575237855E-7</v>
      </c>
      <c r="I178" s="16">
        <f t="shared" si="37"/>
        <v>0.23936826239030443</v>
      </c>
      <c r="J178" s="18">
        <f>inventory[[#This Row],[CO2]]*A_CO2</f>
        <v>6.3804211811817628E-16</v>
      </c>
      <c r="K178" s="18">
        <f>inventory[[#This Row],[CH4]]*A_CH4</f>
        <v>1.8431183442413164E-19</v>
      </c>
      <c r="L178" s="18">
        <f>inventory[[#This Row],[N2O]]*A_N2O</f>
        <v>8.5454161453944461E-14</v>
      </c>
      <c r="M178" s="4">
        <f t="shared" si="38"/>
        <v>1.4080298062119372E-13</v>
      </c>
      <c r="N178" s="4">
        <f t="shared" si="39"/>
        <v>2.6186835811986221E-12</v>
      </c>
      <c r="O178" s="4">
        <f t="shared" si="40"/>
        <v>3.2856890660014466E-11</v>
      </c>
      <c r="P178" s="20">
        <f>SUM(inventory[[#This Row],[CO2_temp_s1]:[CO2_temp_s2]])</f>
        <v>5.2429110582945932E-16</v>
      </c>
      <c r="Q178" s="20">
        <f>inventory[[#This Row],[CH4_temp_s1]]+inventory[[#This Row],[CH4_temp_s2]]</f>
        <v>1.8545977125641145E-15</v>
      </c>
      <c r="R178" s="20">
        <f>inventory[[#This Row],[N2O_temp_s1]]+inventory[[#This Row],[N2O_temp_s2]]</f>
        <v>8.466925168392728E-14</v>
      </c>
      <c r="S178" s="84">
        <f>inventory[[#This Row],[CO2_flux]]+S177</f>
        <v>1</v>
      </c>
      <c r="T178" s="84">
        <f>inventory[[#This Row],[CH4_flux]]+T177</f>
        <v>1</v>
      </c>
      <c r="U178" s="84">
        <f>inventory[[#This Row],[N2O_flux]]+U177</f>
        <v>1</v>
      </c>
      <c r="V178" s="1">
        <f t="shared" si="41"/>
        <v>4.0689807652507192E-16</v>
      </c>
      <c r="W178" s="1">
        <f t="shared" si="42"/>
        <v>1.173930293043874E-16</v>
      </c>
      <c r="X178" s="1">
        <f t="shared" si="43"/>
        <v>3.6006285886573556E-19</v>
      </c>
      <c r="Y178" s="1">
        <f t="shared" si="44"/>
        <v>1.8542376497052488E-15</v>
      </c>
      <c r="Z178" s="1">
        <f t="shared" si="45"/>
        <v>5.7944144317850754E-14</v>
      </c>
      <c r="AA178" s="1">
        <f t="shared" si="46"/>
        <v>2.672510736607653E-14</v>
      </c>
      <c r="AB178" s="1">
        <f>p_0*inventory[[#This Row],[CO2_flux]]+AB177</f>
        <v>0.21729999999999999</v>
      </c>
      <c r="AC178" s="1">
        <f>p_1*inventory[[#This Row],[CO2_flux]]+AC177*EXP(-1/life1_CO2)</f>
        <v>0.14446035040281743</v>
      </c>
      <c r="AD178" s="1">
        <f>p_2*inventory[[#This Row],[CO2_flux]]+AD177*EXP(-1/life2_CO2)</f>
        <v>2.4813109080100105E-3</v>
      </c>
      <c r="AE178" s="1">
        <f>p_3*inventory[[#This Row],[CO2_flux]]+AE177*EXP(-1/life3_CO2)</f>
        <v>9.6569844773889155E-19</v>
      </c>
    </row>
    <row r="179" spans="1:31">
      <c r="A179">
        <v>174</v>
      </c>
      <c r="B179" s="70">
        <v>0</v>
      </c>
      <c r="C179" s="70">
        <v>0</v>
      </c>
      <c r="D179" s="70">
        <v>0</v>
      </c>
      <c r="E179" s="22">
        <f>SUM(inventory[[#This Row],[CO2_heat]:[N2O_heat]])</f>
        <v>3.5702117077406732E-11</v>
      </c>
      <c r="F179" s="23">
        <f>SUM(inventory[[#This Row],[CO2_temp]:[N2O_temp]])</f>
        <v>8.6590420492438027E-14</v>
      </c>
      <c r="G179" s="16">
        <f>SUM(inventory[[#This Row],[CO2_mass0]:[CO2_mass3]])</f>
        <v>0.36380886057813017</v>
      </c>
      <c r="H179" s="16">
        <f>inventory[[#This Row],[CH4_flux]]+H178*EXP(-1/life_CH4)</f>
        <v>8.0513323450894895E-7</v>
      </c>
      <c r="I179" s="16">
        <f t="shared" si="37"/>
        <v>0.23739816440203237</v>
      </c>
      <c r="J179" s="18">
        <f>inventory[[#This Row],[CO2]]*A_CO2</f>
        <v>6.3728398107471052E-16</v>
      </c>
      <c r="K179" s="18">
        <f>inventory[[#This Row],[CH4]]*A_CH4</f>
        <v>1.7003153403154498E-19</v>
      </c>
      <c r="L179" s="18">
        <f>inventory[[#This Row],[N2O]]*A_N2O</f>
        <v>8.4750839008902099E-14</v>
      </c>
      <c r="M179" s="4">
        <f t="shared" si="38"/>
        <v>1.4144064326779394E-13</v>
      </c>
      <c r="N179" s="4">
        <f t="shared" si="39"/>
        <v>2.6186837582743471E-12</v>
      </c>
      <c r="O179" s="4">
        <f t="shared" si="40"/>
        <v>3.294199267586459E-11</v>
      </c>
      <c r="P179" s="20">
        <f>SUM(inventory[[#This Row],[CO2_temp_s1]:[CO2_temp_s2]])</f>
        <v>5.2416270849458807E-16</v>
      </c>
      <c r="Q179" s="20">
        <f>inventory[[#This Row],[CH4_temp_s1]]+inventory[[#This Row],[CH4_temp_s2]]</f>
        <v>1.8500474882352194E-15</v>
      </c>
      <c r="R179" s="20">
        <f>inventory[[#This Row],[N2O_temp_s1]]+inventory[[#This Row],[N2O_temp_s2]]</f>
        <v>8.4216210295708215E-14</v>
      </c>
      <c r="S179" s="84">
        <f>inventory[[#This Row],[CO2_flux]]+S178</f>
        <v>1</v>
      </c>
      <c r="T179" s="84">
        <f>inventory[[#This Row],[CH4_flux]]+T178</f>
        <v>1</v>
      </c>
      <c r="U179" s="84">
        <f>inventory[[#This Row],[N2O_flux]]+U178</f>
        <v>1</v>
      </c>
      <c r="V179" s="1">
        <f t="shared" si="41"/>
        <v>4.0638879113559096E-16</v>
      </c>
      <c r="W179" s="1">
        <f t="shared" si="42"/>
        <v>1.1777391735899705E-16</v>
      </c>
      <c r="X179" s="1">
        <f t="shared" si="43"/>
        <v>3.3218185964905417E-19</v>
      </c>
      <c r="Y179" s="1">
        <f t="shared" si="44"/>
        <v>1.8497153063755704E-15</v>
      </c>
      <c r="Z179" s="1">
        <f t="shared" si="45"/>
        <v>5.7467240512127905E-14</v>
      </c>
      <c r="AA179" s="1">
        <f t="shared" si="46"/>
        <v>2.6748969783580314E-14</v>
      </c>
      <c r="AB179" s="1">
        <f>p_0*inventory[[#This Row],[CO2_flux]]+AB178</f>
        <v>0.21729999999999999</v>
      </c>
      <c r="AC179" s="1">
        <f>p_1*inventory[[#This Row],[CO2_flux]]+AC178*EXP(-1/life1_CO2)</f>
        <v>0.14409453558106686</v>
      </c>
      <c r="AD179" s="1">
        <f>p_2*inventory[[#This Row],[CO2_flux]]+AD178*EXP(-1/life2_CO2)</f>
        <v>2.4143249970633397E-3</v>
      </c>
      <c r="AE179" s="1">
        <f>p_3*inventory[[#This Row],[CO2_flux]]+AE178*EXP(-1/life3_CO2)</f>
        <v>7.6548499408437684E-19</v>
      </c>
    </row>
    <row r="180" spans="1:31">
      <c r="A180">
        <v>175</v>
      </c>
      <c r="B180" s="70">
        <v>0</v>
      </c>
      <c r="C180" s="70">
        <v>0</v>
      </c>
      <c r="D180" s="70">
        <v>0</v>
      </c>
      <c r="E180" s="22">
        <f>SUM(inventory[[#This Row],[CO2_heat]:[N2O_heat]])</f>
        <v>3.5787155739381503E-11</v>
      </c>
      <c r="F180" s="23">
        <f>SUM(inventory[[#This Row],[CO2_temp]:[N2O_temp]])</f>
        <v>8.6135849605114332E-14</v>
      </c>
      <c r="G180" s="16">
        <f>SUM(inventory[[#This Row],[CO2_mass0]:[CO2_mass3]])</f>
        <v>0.36337879455650401</v>
      </c>
      <c r="H180" s="16">
        <f>inventory[[#This Row],[CH4_flux]]+H179*EXP(-1/life_CH4)</f>
        <v>7.4275230014970988E-7</v>
      </c>
      <c r="I180" s="16">
        <f t="shared" si="37"/>
        <v>0.2354442811201071</v>
      </c>
      <c r="J180" s="18">
        <f>inventory[[#This Row],[CO2]]*A_CO2</f>
        <v>6.3653063442462793E-16</v>
      </c>
      <c r="K180" s="18">
        <f>inventory[[#This Row],[CH4]]*A_CH4</f>
        <v>1.5685765732542245E-19</v>
      </c>
      <c r="L180" s="18">
        <f>inventory[[#This Row],[N2O]]*A_N2O</f>
        <v>8.4053305193146872E-14</v>
      </c>
      <c r="M180" s="4">
        <f t="shared" si="38"/>
        <v>1.4207755018011445E-13</v>
      </c>
      <c r="N180" s="4">
        <f t="shared" si="39"/>
        <v>2.6186839216304181E-12</v>
      </c>
      <c r="O180" s="4">
        <f t="shared" si="40"/>
        <v>3.302639426757097E-11</v>
      </c>
      <c r="P180" s="20">
        <f>SUM(inventory[[#This Row],[CO2_temp_s1]:[CO2_temp_s2]])</f>
        <v>5.2403623308649286E-16</v>
      </c>
      <c r="Q180" s="20">
        <f>inventory[[#This Row],[CH4_temp_s1]]+inventory[[#This Row],[CH4_temp_s2]]</f>
        <v>1.8455104380123539E-15</v>
      </c>
      <c r="R180" s="20">
        <f>inventory[[#This Row],[N2O_temp_s1]]+inventory[[#This Row],[N2O_temp_s2]]</f>
        <v>8.3766302934015479E-14</v>
      </c>
      <c r="S180" s="84">
        <f>inventory[[#This Row],[CO2_flux]]+S179</f>
        <v>1</v>
      </c>
      <c r="T180" s="84">
        <f>inventory[[#This Row],[CH4_flux]]+T179</f>
        <v>1</v>
      </c>
      <c r="U180" s="84">
        <f>inventory[[#This Row],[N2O_flux]]+U179</f>
        <v>1</v>
      </c>
      <c r="V180" s="1">
        <f t="shared" si="41"/>
        <v>4.0588314742237986E-16</v>
      </c>
      <c r="W180" s="1">
        <f t="shared" si="42"/>
        <v>1.1815308566411297E-16</v>
      </c>
      <c r="X180" s="1">
        <f t="shared" si="43"/>
        <v>3.0645922145479132E-19</v>
      </c>
      <c r="Y180" s="1">
        <f t="shared" si="44"/>
        <v>1.8452039787908992E-15</v>
      </c>
      <c r="Z180" s="1">
        <f t="shared" si="45"/>
        <v>5.6994261815148037E-14</v>
      </c>
      <c r="AA180" s="1">
        <f t="shared" si="46"/>
        <v>2.6772041118867443E-14</v>
      </c>
      <c r="AB180" s="1">
        <f>p_0*inventory[[#This Row],[CO2_flux]]+AB179</f>
        <v>0.21729999999999999</v>
      </c>
      <c r="AC180" s="1">
        <f>p_1*inventory[[#This Row],[CO2_flux]]+AC179*EXP(-1/life1_CO2)</f>
        <v>0.14372964710681191</v>
      </c>
      <c r="AD180" s="1">
        <f>p_2*inventory[[#This Row],[CO2_flux]]+AD179*EXP(-1/life2_CO2)</f>
        <v>2.3491474496920958E-3</v>
      </c>
      <c r="AE180" s="1">
        <f>p_3*inventory[[#This Row],[CO2_flux]]+AE179*EXP(-1/life3_CO2)</f>
        <v>6.0678079947250165E-19</v>
      </c>
    </row>
    <row r="181" spans="1:31">
      <c r="A181">
        <v>176</v>
      </c>
      <c r="B181" s="70">
        <v>0</v>
      </c>
      <c r="C181" s="70">
        <v>0</v>
      </c>
      <c r="D181" s="70">
        <v>0</v>
      </c>
      <c r="E181" s="22">
        <f>SUM(inventory[[#This Row],[CO2_heat]:[N2O_heat]])</f>
        <v>3.587149897834206E-11</v>
      </c>
      <c r="F181" s="23">
        <f>SUM(inventory[[#This Row],[CO2_temp]:[N2O_temp]])</f>
        <v>8.5684403240515072E-14</v>
      </c>
      <c r="G181" s="16">
        <f>SUM(inventory[[#This Row],[CO2_mass0]:[CO2_mass3]])</f>
        <v>0.36295141208126774</v>
      </c>
      <c r="H181" s="16">
        <f>inventory[[#This Row],[CH4_flux]]+H180*EXP(-1/life_CH4)</f>
        <v>6.8520457948075526E-7</v>
      </c>
      <c r="I181" s="16">
        <f t="shared" si="37"/>
        <v>0.23350647909091182</v>
      </c>
      <c r="J181" s="18">
        <f>inventory[[#This Row],[CO2]]*A_CO2</f>
        <v>6.3578198854275656E-16</v>
      </c>
      <c r="K181" s="18">
        <f>inventory[[#This Row],[CH4]]*A_CH4</f>
        <v>1.4470447968230971E-19</v>
      </c>
      <c r="L181" s="18">
        <f>inventory[[#This Row],[N2O]]*A_N2O</f>
        <v>8.3361512363909453E-14</v>
      </c>
      <c r="M181" s="4">
        <f t="shared" si="38"/>
        <v>1.4271370610354016E-13</v>
      </c>
      <c r="N181" s="4">
        <f t="shared" si="39"/>
        <v>2.6186840723298208E-12</v>
      </c>
      <c r="O181" s="4">
        <f t="shared" si="40"/>
        <v>3.3110101199908696E-11</v>
      </c>
      <c r="P181" s="20">
        <f>SUM(inventory[[#This Row],[CO2_temp_s1]:[CO2_temp_s2]])</f>
        <v>5.239116160483193E-16</v>
      </c>
      <c r="Q181" s="20">
        <f>inventory[[#This Row],[CH4_temp_s1]]+inventory[[#This Row],[CH4_temp_s2]]</f>
        <v>1.8409863691179464E-15</v>
      </c>
      <c r="R181" s="20">
        <f>inventory[[#This Row],[N2O_temp_s1]]+inventory[[#This Row],[N2O_temp_s2]]</f>
        <v>8.3319505255348809E-14</v>
      </c>
      <c r="S181" s="84">
        <f>inventory[[#This Row],[CO2_flux]]+S180</f>
        <v>1</v>
      </c>
      <c r="T181" s="84">
        <f>inventory[[#This Row],[CH4_flux]]+T180</f>
        <v>1</v>
      </c>
      <c r="U181" s="84">
        <f>inventory[[#This Row],[N2O_flux]]+U180</f>
        <v>1</v>
      </c>
      <c r="V181" s="1">
        <f t="shared" si="41"/>
        <v>4.0538107266880381E-16</v>
      </c>
      <c r="W181" s="1">
        <f t="shared" si="42"/>
        <v>1.1853054337951547E-16</v>
      </c>
      <c r="X181" s="1">
        <f t="shared" si="43"/>
        <v>2.8272792214104961E-19</v>
      </c>
      <c r="Y181" s="1">
        <f t="shared" si="44"/>
        <v>1.8407036411958053E-15</v>
      </c>
      <c r="Z181" s="1">
        <f t="shared" si="45"/>
        <v>5.6525175922032962E-14</v>
      </c>
      <c r="AA181" s="1">
        <f t="shared" si="46"/>
        <v>2.6794329333315848E-14</v>
      </c>
      <c r="AB181" s="1">
        <f>p_0*inventory[[#This Row],[CO2_flux]]+AB180</f>
        <v>0.21729999999999999</v>
      </c>
      <c r="AC181" s="1">
        <f>p_1*inventory[[#This Row],[CO2_flux]]+AC180*EXP(-1/life1_CO2)</f>
        <v>0.14336568263427643</v>
      </c>
      <c r="AD181" s="1">
        <f>p_2*inventory[[#This Row],[CO2_flux]]+AD180*EXP(-1/life2_CO2)</f>
        <v>2.2857294469913075E-3</v>
      </c>
      <c r="AE181" s="1">
        <f>p_3*inventory[[#This Row],[CO2_flux]]+AE180*EXP(-1/life3_CO2)</f>
        <v>4.8097995578461293E-19</v>
      </c>
    </row>
    <row r="182" spans="1:31">
      <c r="A182">
        <v>177</v>
      </c>
      <c r="B182" s="70">
        <v>0</v>
      </c>
      <c r="C182" s="70">
        <v>0</v>
      </c>
      <c r="D182" s="70">
        <v>0</v>
      </c>
      <c r="E182" s="22">
        <f>SUM(inventory[[#This Row],[CO2_heat]:[N2O_heat]])</f>
        <v>3.5955152517254601E-11</v>
      </c>
      <c r="F182" s="23">
        <f>SUM(inventory[[#This Row],[CO2_temp]:[N2O_temp]])</f>
        <v>8.5236057010261914E-14</v>
      </c>
      <c r="G182" s="16">
        <f>SUM(inventory[[#This Row],[CO2_mass0]:[CO2_mass3]])</f>
        <v>0.36252666331160427</v>
      </c>
      <c r="H182" s="16">
        <f>inventory[[#This Row],[CH4_flux]]+H181*EXP(-1/life_CH4)</f>
        <v>6.3211559983962987E-7</v>
      </c>
      <c r="I182" s="16">
        <f t="shared" si="37"/>
        <v>0.23158462595920723</v>
      </c>
      <c r="J182" s="18">
        <f>inventory[[#This Row],[CO2]]*A_CO2</f>
        <v>6.3503795612293702E-16</v>
      </c>
      <c r="K182" s="18">
        <f>inventory[[#This Row],[CH4]]*A_CH4</f>
        <v>1.3349291833860808E-19</v>
      </c>
      <c r="L182" s="18">
        <f>inventory[[#This Row],[N2O]]*A_N2O</f>
        <v>8.2675413270539816E-14</v>
      </c>
      <c r="M182" s="4">
        <f t="shared" si="38"/>
        <v>1.4334911569499557E-13</v>
      </c>
      <c r="N182" s="4">
        <f t="shared" si="39"/>
        <v>2.6186842113531814E-12</v>
      </c>
      <c r="O182" s="4">
        <f t="shared" si="40"/>
        <v>3.3193119190206422E-11</v>
      </c>
      <c r="P182" s="20">
        <f>SUM(inventory[[#This Row],[CO2_temp_s1]:[CO2_temp_s2]])</f>
        <v>5.2378879560649352E-16</v>
      </c>
      <c r="Q182" s="20">
        <f>inventory[[#This Row],[CH4_temp_s1]]+inventory[[#This Row],[CH4_temp_s2]]</f>
        <v>1.8364751016687093E-15</v>
      </c>
      <c r="R182" s="20">
        <f>inventory[[#This Row],[N2O_temp_s1]]+inventory[[#This Row],[N2O_temp_s2]]</f>
        <v>8.2875793112986707E-14</v>
      </c>
      <c r="S182" s="84">
        <f>inventory[[#This Row],[CO2_flux]]+S181</f>
        <v>1</v>
      </c>
      <c r="T182" s="84">
        <f>inventory[[#This Row],[CH4_flux]]+T181</f>
        <v>1</v>
      </c>
      <c r="U182" s="84">
        <f>inventory[[#This Row],[N2O_flux]]+U181</f>
        <v>1</v>
      </c>
      <c r="V182" s="1">
        <f t="shared" si="41"/>
        <v>4.0488249605640883E-16</v>
      </c>
      <c r="W182" s="1">
        <f t="shared" si="42"/>
        <v>1.1890629955008469E-16</v>
      </c>
      <c r="X182" s="1">
        <f t="shared" si="43"/>
        <v>2.6083385720741963E-19</v>
      </c>
      <c r="Y182" s="1">
        <f t="shared" si="44"/>
        <v>1.8362142678115018E-15</v>
      </c>
      <c r="Z182" s="1">
        <f t="shared" si="45"/>
        <v>5.6059950793746308E-14</v>
      </c>
      <c r="AA182" s="1">
        <f t="shared" si="46"/>
        <v>2.68158423192404E-14</v>
      </c>
      <c r="AB182" s="1">
        <f>p_0*inventory[[#This Row],[CO2_flux]]+AB181</f>
        <v>0.21729999999999999</v>
      </c>
      <c r="AC182" s="1">
        <f>p_1*inventory[[#This Row],[CO2_flux]]+AC181*EXP(-1/life1_CO2)</f>
        <v>0.14300263982362446</v>
      </c>
      <c r="AD182" s="1">
        <f>p_2*inventory[[#This Row],[CO2_flux]]+AD181*EXP(-1/life2_CO2)</f>
        <v>2.2240234879798517E-3</v>
      </c>
      <c r="AE182" s="1">
        <f>p_3*inventory[[#This Row],[CO2_flux]]+AE181*EXP(-1/life3_CO2)</f>
        <v>3.8126077500751941E-19</v>
      </c>
    </row>
    <row r="183" spans="1:31">
      <c r="A183">
        <v>178</v>
      </c>
      <c r="B183" s="70">
        <v>0</v>
      </c>
      <c r="C183" s="70">
        <v>0</v>
      </c>
      <c r="D183" s="70">
        <v>0</v>
      </c>
      <c r="E183" s="22">
        <f>SUM(inventory[[#This Row],[CO2_heat]:[N2O_heat]])</f>
        <v>3.6038122031867237E-11</v>
      </c>
      <c r="F183" s="23">
        <f>SUM(inventory[[#This Row],[CO2_temp]:[N2O_temp]])</f>
        <v>8.4790786734786467E-14</v>
      </c>
      <c r="G183" s="16">
        <f>SUM(inventory[[#This Row],[CO2_mass0]:[CO2_mass3]])</f>
        <v>0.36210449969496672</v>
      </c>
      <c r="H183" s="16">
        <f>inventory[[#This Row],[CH4_flux]]+H182*EXP(-1/life_CH4)</f>
        <v>5.8313990233895896E-7</v>
      </c>
      <c r="I183" s="16">
        <f t="shared" si="37"/>
        <v>0.22967859045909136</v>
      </c>
      <c r="J183" s="18">
        <f>inventory[[#This Row],[CO2]]*A_CO2</f>
        <v>6.3429845211567304E-16</v>
      </c>
      <c r="K183" s="18">
        <f>inventory[[#This Row],[CH4]]*A_CH4</f>
        <v>1.231500177857786E-19</v>
      </c>
      <c r="L183" s="18">
        <f>inventory[[#This Row],[N2O]]*A_N2O</f>
        <v>8.1994961051279994E-14</v>
      </c>
      <c r="M183" s="4">
        <f t="shared" si="38"/>
        <v>1.4398378352523249E-13</v>
      </c>
      <c r="N183" s="4">
        <f t="shared" si="39"/>
        <v>2.6186843396051484E-12</v>
      </c>
      <c r="O183" s="4">
        <f t="shared" si="40"/>
        <v>3.3275453908736859E-11</v>
      </c>
      <c r="P183" s="20">
        <f>SUM(inventory[[#This Row],[CO2_temp_s1]:[CO2_temp_s2]])</f>
        <v>5.2366771172232574E-16</v>
      </c>
      <c r="Q183" s="20">
        <f>inventory[[#This Row],[CH4_temp_s1]]+inventory[[#This Row],[CH4_temp_s2]]</f>
        <v>1.8319764676841175E-15</v>
      </c>
      <c r="R183" s="20">
        <f>inventory[[#This Row],[N2O_temp_s1]]+inventory[[#This Row],[N2O_temp_s2]]</f>
        <v>8.2435142555380018E-14</v>
      </c>
      <c r="S183" s="84">
        <f>inventory[[#This Row],[CO2_flux]]+S182</f>
        <v>1</v>
      </c>
      <c r="T183" s="84">
        <f>inventory[[#This Row],[CH4_flux]]+T182</f>
        <v>1</v>
      </c>
      <c r="U183" s="84">
        <f>inventory[[#This Row],[N2O_flux]]+U182</f>
        <v>1</v>
      </c>
      <c r="V183" s="1">
        <f t="shared" si="41"/>
        <v>4.0438734861385117E-16</v>
      </c>
      <c r="W183" s="1">
        <f t="shared" si="42"/>
        <v>1.1928036310847459E-16</v>
      </c>
      <c r="X183" s="1">
        <f t="shared" si="43"/>
        <v>2.406348415380718E-19</v>
      </c>
      <c r="Y183" s="1">
        <f t="shared" si="44"/>
        <v>1.8317358328425794E-15</v>
      </c>
      <c r="Z183" s="1">
        <f t="shared" si="45"/>
        <v>5.5598554654910057E-14</v>
      </c>
      <c r="AA183" s="1">
        <f t="shared" si="46"/>
        <v>2.6836587900469967E-14</v>
      </c>
      <c r="AB183" s="1">
        <f>p_0*inventory[[#This Row],[CO2_flux]]+AB182</f>
        <v>0.21729999999999999</v>
      </c>
      <c r="AC183" s="1">
        <f>p_1*inventory[[#This Row],[CO2_flux]]+AC182*EXP(-1/life1_CO2)</f>
        <v>0.14264051634094516</v>
      </c>
      <c r="AD183" s="1">
        <f>p_2*inventory[[#This Row],[CO2_flux]]+AD182*EXP(-1/life2_CO2)</f>
        <v>2.1639833540215473E-3</v>
      </c>
      <c r="AE183" s="1">
        <f>p_3*inventory[[#This Row],[CO2_flux]]+AE182*EXP(-1/life3_CO2)</f>
        <v>3.0221587575767449E-19</v>
      </c>
    </row>
    <row r="184" spans="1:31">
      <c r="A184">
        <v>179</v>
      </c>
      <c r="B184" s="70">
        <v>0</v>
      </c>
      <c r="C184" s="70">
        <v>0</v>
      </c>
      <c r="D184" s="70">
        <v>0</v>
      </c>
      <c r="E184" s="22">
        <f>SUM(inventory[[#This Row],[CO2_heat]:[N2O_heat]])</f>
        <v>3.6120413151105418E-11</v>
      </c>
      <c r="F184" s="23">
        <f>SUM(inventory[[#This Row],[CO2_temp]:[N2O_temp]])</f>
        <v>8.4348568440774586E-14</v>
      </c>
      <c r="G184" s="16">
        <f>SUM(inventory[[#This Row],[CO2_mass0]:[CO2_mass3]])</f>
        <v>0.36168487393244458</v>
      </c>
      <c r="H184" s="16">
        <f>inventory[[#This Row],[CH4_flux]]+H183*EXP(-1/life_CH4)</f>
        <v>5.3795879390757505E-7</v>
      </c>
      <c r="I184" s="16">
        <f t="shared" si="37"/>
        <v>0.22778824240503395</v>
      </c>
      <c r="J184" s="18">
        <f>inventory[[#This Row],[CO2]]*A_CO2</f>
        <v>6.3356339366746303E-16</v>
      </c>
      <c r="K184" s="18">
        <f>inventory[[#This Row],[CH4]]*A_CH4</f>
        <v>1.1360847503662211E-19</v>
      </c>
      <c r="L184" s="18">
        <f>inventory[[#This Row],[N2O]]*A_N2O</f>
        <v>8.1320109230063306E-14</v>
      </c>
      <c r="M184" s="4">
        <f t="shared" si="38"/>
        <v>1.4461771408105619E-13</v>
      </c>
      <c r="N184" s="4">
        <f t="shared" si="39"/>
        <v>2.6186844579202786E-12</v>
      </c>
      <c r="O184" s="4">
        <f t="shared" si="40"/>
        <v>3.3357110979104081E-11</v>
      </c>
      <c r="P184" s="20">
        <f>SUM(inventory[[#This Row],[CO2_temp_s1]:[CO2_temp_s2]])</f>
        <v>5.2354830604491984E-16</v>
      </c>
      <c r="Q184" s="20">
        <f>inventory[[#This Row],[CH4_temp_s1]]+inventory[[#This Row],[CH4_temp_s2]]</f>
        <v>1.8274903101714045E-15</v>
      </c>
      <c r="R184" s="20">
        <f>inventory[[#This Row],[N2O_temp_s1]]+inventory[[#This Row],[N2O_temp_s2]]</f>
        <v>8.1997529824558263E-14</v>
      </c>
      <c r="S184" s="84">
        <f>inventory[[#This Row],[CO2_flux]]+S183</f>
        <v>1</v>
      </c>
      <c r="T184" s="84">
        <f>inventory[[#This Row],[CH4_flux]]+T183</f>
        <v>1</v>
      </c>
      <c r="U184" s="84">
        <f>inventory[[#This Row],[N2O_flux]]+U183</f>
        <v>1</v>
      </c>
      <c r="V184" s="1">
        <f t="shared" si="41"/>
        <v>4.0389556316720389E-16</v>
      </c>
      <c r="W184" s="1">
        <f t="shared" si="42"/>
        <v>1.1965274287771595E-16</v>
      </c>
      <c r="X184" s="1">
        <f t="shared" si="43"/>
        <v>2.2199968819820711E-19</v>
      </c>
      <c r="Y184" s="1">
        <f t="shared" si="44"/>
        <v>1.8272683104832062E-15</v>
      </c>
      <c r="Z184" s="1">
        <f t="shared" si="45"/>
        <v>5.5140955991638577E-14</v>
      </c>
      <c r="AA184" s="1">
        <f t="shared" si="46"/>
        <v>2.6856573832919683E-14</v>
      </c>
      <c r="AB184" s="1">
        <f>p_0*inventory[[#This Row],[CO2_flux]]+AB183</f>
        <v>0.21729999999999999</v>
      </c>
      <c r="AC184" s="1">
        <f>p_1*inventory[[#This Row],[CO2_flux]]+AC183*EXP(-1/life1_CO2)</f>
        <v>0.14227930985823781</v>
      </c>
      <c r="AD184" s="1">
        <f>p_2*inventory[[#This Row],[CO2_flux]]+AD183*EXP(-1/life2_CO2)</f>
        <v>2.1055640742067418E-3</v>
      </c>
      <c r="AE184" s="1">
        <f>p_3*inventory[[#This Row],[CO2_flux]]+AE183*EXP(-1/life3_CO2)</f>
        <v>2.3955896212553416E-19</v>
      </c>
    </row>
    <row r="185" spans="1:31">
      <c r="A185">
        <v>180</v>
      </c>
      <c r="B185" s="70">
        <v>0</v>
      </c>
      <c r="C185" s="70">
        <v>0</v>
      </c>
      <c r="D185" s="70">
        <v>0</v>
      </c>
      <c r="E185" s="22">
        <f>SUM(inventory[[#This Row],[CO2_heat]:[N2O_heat]])</f>
        <v>3.620203145746357E-11</v>
      </c>
      <c r="F185" s="23">
        <f>SUM(inventory[[#This Row],[CO2_temp]:[N2O_temp]])</f>
        <v>8.3909378358695032E-14</v>
      </c>
      <c r="G185" s="16">
        <f>SUM(inventory[[#This Row],[CO2_mass0]:[CO2_mass3]])</f>
        <v>0.36126773994506534</v>
      </c>
      <c r="H185" s="16">
        <f>inventory[[#This Row],[CH4_flux]]+H184*EXP(-1/life_CH4)</f>
        <v>4.9627827350129578E-7</v>
      </c>
      <c r="I185" s="16">
        <f t="shared" si="37"/>
        <v>0.22591345268298449</v>
      </c>
      <c r="J185" s="18">
        <f>inventory[[#This Row],[CO2]]*A_CO2</f>
        <v>6.3283270006177084E-16</v>
      </c>
      <c r="K185" s="18">
        <f>inventory[[#This Row],[CH4]]*A_CH4</f>
        <v>1.0480620167346236E-19</v>
      </c>
      <c r="L185" s="18">
        <f>inventory[[#This Row],[N2O]]*A_N2O</f>
        <v>8.065081171333997E-14</v>
      </c>
      <c r="M185" s="4">
        <f t="shared" si="38"/>
        <v>1.4525091176749182E-13</v>
      </c>
      <c r="N185" s="4">
        <f t="shared" si="39"/>
        <v>2.6186845670684682E-12</v>
      </c>
      <c r="O185" s="4">
        <f t="shared" si="40"/>
        <v>3.3438095978627607E-11</v>
      </c>
      <c r="P185" s="20">
        <f>SUM(inventory[[#This Row],[CO2_temp_s1]:[CO2_temp_s2]])</f>
        <v>5.2343052186535422E-16</v>
      </c>
      <c r="Q185" s="20">
        <f>inventory[[#This Row],[CH4_temp_s1]]+inventory[[#This Row],[CH4_temp_s2]]</f>
        <v>1.8230164822811818E-15</v>
      </c>
      <c r="R185" s="20">
        <f>inventory[[#This Row],[N2O_temp_s1]]+inventory[[#This Row],[N2O_temp_s2]]</f>
        <v>8.1562931354548502E-14</v>
      </c>
      <c r="S185" s="84">
        <f>inventory[[#This Row],[CO2_flux]]+S184</f>
        <v>1</v>
      </c>
      <c r="T185" s="84">
        <f>inventory[[#This Row],[CH4_flux]]+T184</f>
        <v>1</v>
      </c>
      <c r="U185" s="84">
        <f>inventory[[#This Row],[N2O_flux]]+U184</f>
        <v>1</v>
      </c>
      <c r="V185" s="1">
        <f t="shared" si="41"/>
        <v>4.0340707429160376E-16</v>
      </c>
      <c r="W185" s="1">
        <f t="shared" si="42"/>
        <v>1.2002344757375048E-16</v>
      </c>
      <c r="X185" s="1">
        <f t="shared" si="43"/>
        <v>2.0480735834646369E-19</v>
      </c>
      <c r="Y185" s="1">
        <f t="shared" si="44"/>
        <v>1.8228116749228354E-15</v>
      </c>
      <c r="Z185" s="1">
        <f t="shared" si="45"/>
        <v>5.4687123549390009E-14</v>
      </c>
      <c r="AA185" s="1">
        <f t="shared" si="46"/>
        <v>2.6875807805158493E-14</v>
      </c>
      <c r="AB185" s="1">
        <f>p_0*inventory[[#This Row],[CO2_flux]]+AB184</f>
        <v>0.21729999999999999</v>
      </c>
      <c r="AC185" s="1">
        <f>p_1*inventory[[#This Row],[CO2_flux]]+AC184*EXP(-1/life1_CO2)</f>
        <v>0.14191901805339688</v>
      </c>
      <c r="AD185" s="1">
        <f>p_2*inventory[[#This Row],[CO2_flux]]+AD184*EXP(-1/life2_CO2)</f>
        <v>2.0487218916684651E-3</v>
      </c>
      <c r="AE185" s="1">
        <f>p_3*inventory[[#This Row],[CO2_flux]]+AE184*EXP(-1/life3_CO2)</f>
        <v>1.8989239460298531E-19</v>
      </c>
    </row>
    <row r="186" spans="1:31">
      <c r="A186">
        <v>181</v>
      </c>
      <c r="B186" s="70">
        <v>0</v>
      </c>
      <c r="C186" s="70">
        <v>0</v>
      </c>
      <c r="D186" s="70">
        <v>0</v>
      </c>
      <c r="E186" s="22">
        <f>SUM(inventory[[#This Row],[CO2_heat]:[N2O_heat]])</f>
        <v>3.6282982487393214E-11</v>
      </c>
      <c r="F186" s="23">
        <f>SUM(inventory[[#This Row],[CO2_temp]:[N2O_temp]])</f>
        <v>8.3473192920407276E-14</v>
      </c>
      <c r="G186" s="16">
        <f>SUM(inventory[[#This Row],[CO2_mass0]:[CO2_mass3]])</f>
        <v>0.36085305284100494</v>
      </c>
      <c r="H186" s="16">
        <f>inventory[[#This Row],[CH4_flux]]+H185*EXP(-1/life_CH4)</f>
        <v>4.5782711898885992E-7</v>
      </c>
      <c r="I186" s="16">
        <f t="shared" si="37"/>
        <v>0.22405409324155351</v>
      </c>
      <c r="J186" s="18">
        <f>inventory[[#This Row],[CO2]]*A_CO2</f>
        <v>6.321062926615882E-16</v>
      </c>
      <c r="K186" s="18">
        <f>inventory[[#This Row],[CH4]]*A_CH4</f>
        <v>9.6685919828407351E-20</v>
      </c>
      <c r="L186" s="18">
        <f>inventory[[#This Row],[N2O]]*A_N2O</f>
        <v>7.9987022786928829E-14</v>
      </c>
      <c r="M186" s="4">
        <f t="shared" si="38"/>
        <v>1.4588338090989244E-13</v>
      </c>
      <c r="N186" s="4">
        <f t="shared" si="39"/>
        <v>2.6186846677599629E-12</v>
      </c>
      <c r="O186" s="4">
        <f t="shared" si="40"/>
        <v>3.3518414438723355E-11</v>
      </c>
      <c r="P186" s="20">
        <f>SUM(inventory[[#This Row],[CO2_temp_s1]:[CO2_temp_s2]])</f>
        <v>5.2331430407210022E-16</v>
      </c>
      <c r="Q186" s="20">
        <f>inventory[[#This Row],[CH4_temp_s1]]+inventory[[#This Row],[CH4_temp_s2]]</f>
        <v>1.8185548465282412E-15</v>
      </c>
      <c r="R186" s="20">
        <f>inventory[[#This Row],[N2O_temp_s1]]+inventory[[#This Row],[N2O_temp_s2]]</f>
        <v>8.1131323769806935E-14</v>
      </c>
      <c r="S186" s="84">
        <f>inventory[[#This Row],[CO2_flux]]+S185</f>
        <v>1</v>
      </c>
      <c r="T186" s="84">
        <f>inventory[[#This Row],[CH4_flux]]+T185</f>
        <v>1</v>
      </c>
      <c r="U186" s="84">
        <f>inventory[[#This Row],[N2O_flux]]+U185</f>
        <v>1</v>
      </c>
      <c r="V186" s="1">
        <f t="shared" si="41"/>
        <v>4.0292181826420236E-16</v>
      </c>
      <c r="W186" s="1">
        <f t="shared" si="42"/>
        <v>1.2039248580789784E-16</v>
      </c>
      <c r="X186" s="1">
        <f t="shared" si="43"/>
        <v>1.8894617678224085E-19</v>
      </c>
      <c r="Y186" s="1">
        <f t="shared" si="44"/>
        <v>1.8183659003514588E-15</v>
      </c>
      <c r="Z186" s="1">
        <f t="shared" si="45"/>
        <v>5.4237026330834932E-14</v>
      </c>
      <c r="AA186" s="1">
        <f t="shared" si="46"/>
        <v>2.6894297438972E-14</v>
      </c>
      <c r="AB186" s="1">
        <f>p_0*inventory[[#This Row],[CO2_flux]]+AB185</f>
        <v>0.21729999999999999</v>
      </c>
      <c r="AC186" s="1">
        <f>p_1*inventory[[#This Row],[CO2_flux]]+AC185*EXP(-1/life1_CO2)</f>
        <v>0.14155963861019705</v>
      </c>
      <c r="AD186" s="1">
        <f>p_2*inventory[[#This Row],[CO2_flux]]+AD185*EXP(-1/life2_CO2)</f>
        <v>1.993414230807916E-3</v>
      </c>
      <c r="AE186" s="1">
        <f>p_3*inventory[[#This Row],[CO2_flux]]+AE185*EXP(-1/life3_CO2)</f>
        <v>1.505229493737751E-19</v>
      </c>
    </row>
    <row r="187" spans="1:31">
      <c r="A187">
        <v>182</v>
      </c>
      <c r="B187" s="70">
        <v>0</v>
      </c>
      <c r="C187" s="70">
        <v>0</v>
      </c>
      <c r="D187" s="70">
        <v>0</v>
      </c>
      <c r="E187" s="22">
        <f>SUM(inventory[[#This Row],[CO2_heat]:[N2O_heat]])</f>
        <v>3.6363271731687418E-11</v>
      </c>
      <c r="F187" s="23">
        <f>SUM(inventory[[#This Row],[CO2_temp]:[N2O_temp]])</f>
        <v>8.303998875684303E-14</v>
      </c>
      <c r="G187" s="16">
        <f>SUM(inventory[[#This Row],[CO2_mass0]:[CO2_mass3]])</f>
        <v>0.36044076888368309</v>
      </c>
      <c r="H187" s="16">
        <f>inventory[[#This Row],[CH4_flux]]+H186*EXP(-1/life_CH4)</f>
        <v>4.2235512226406667E-7</v>
      </c>
      <c r="I187" s="16">
        <f t="shared" si="37"/>
        <v>0.2222100370832665</v>
      </c>
      <c r="J187" s="18">
        <f>inventory[[#This Row],[CO2]]*A_CO2</f>
        <v>6.3138409485354755E-16</v>
      </c>
      <c r="K187" s="18">
        <f>inventory[[#This Row],[CH4]]*A_CH4</f>
        <v>8.9194789466664095E-20</v>
      </c>
      <c r="L187" s="18">
        <f>inventory[[#This Row],[N2O]]*A_N2O</f>
        <v>7.9328697112895022E-14</v>
      </c>
      <c r="M187" s="4">
        <f t="shared" si="38"/>
        <v>1.4651512575599053E-13</v>
      </c>
      <c r="N187" s="4">
        <f t="shared" si="39"/>
        <v>2.6186847606499793E-12</v>
      </c>
      <c r="O187" s="4">
        <f t="shared" si="40"/>
        <v>3.3598071845281447E-11</v>
      </c>
      <c r="P187" s="20">
        <f>SUM(inventory[[#This Row],[CO2_temp_s1]:[CO2_temp_s2]])</f>
        <v>5.2319959910764338E-16</v>
      </c>
      <c r="Q187" s="20">
        <f>inventory[[#This Row],[CH4_temp_s1]]+inventory[[#This Row],[CH4_temp_s2]]</f>
        <v>1.8141052740725093E-15</v>
      </c>
      <c r="R187" s="20">
        <f>inventory[[#This Row],[N2O_temp_s1]]+inventory[[#This Row],[N2O_temp_s2]]</f>
        <v>8.0702683883662879E-14</v>
      </c>
      <c r="S187" s="84">
        <f>inventory[[#This Row],[CO2_flux]]+S186</f>
        <v>1</v>
      </c>
      <c r="T187" s="84">
        <f>inventory[[#This Row],[CH4_flux]]+T186</f>
        <v>1</v>
      </c>
      <c r="U187" s="84">
        <f>inventory[[#This Row],[N2O_flux]]+U186</f>
        <v>1</v>
      </c>
      <c r="V187" s="1">
        <f t="shared" si="41"/>
        <v>4.0243973301838613E-16</v>
      </c>
      <c r="W187" s="1">
        <f t="shared" si="42"/>
        <v>1.2075986608925728E-16</v>
      </c>
      <c r="X187" s="1">
        <f t="shared" si="43"/>
        <v>1.7431310806831675E-19</v>
      </c>
      <c r="Y187" s="1">
        <f t="shared" si="44"/>
        <v>1.8139309609644409E-15</v>
      </c>
      <c r="Z187" s="1">
        <f t="shared" si="45"/>
        <v>5.3790633593742216E-14</v>
      </c>
      <c r="AA187" s="1">
        <f t="shared" si="46"/>
        <v>2.691205028992067E-14</v>
      </c>
      <c r="AB187" s="1">
        <f>p_0*inventory[[#This Row],[CO2_flux]]+AB186</f>
        <v>0.21729999999999999</v>
      </c>
      <c r="AC187" s="1">
        <f>p_1*inventory[[#This Row],[CO2_flux]]+AC186*EXP(-1/life1_CO2)</f>
        <v>0.14120116921827833</v>
      </c>
      <c r="AD187" s="1">
        <f>p_2*inventory[[#This Row],[CO2_flux]]+AD186*EXP(-1/life2_CO2)</f>
        <v>1.9395996654047371E-3</v>
      </c>
      <c r="AE187" s="1">
        <f>p_3*inventory[[#This Row],[CO2_flux]]+AE186*EXP(-1/life3_CO2)</f>
        <v>1.193157753134357E-19</v>
      </c>
    </row>
    <row r="188" spans="1:31">
      <c r="A188">
        <v>183</v>
      </c>
      <c r="B188" s="70">
        <v>0</v>
      </c>
      <c r="C188" s="70">
        <v>0</v>
      </c>
      <c r="D188" s="70">
        <v>0</v>
      </c>
      <c r="E188" s="22">
        <f>SUM(inventory[[#This Row],[CO2_heat]:[N2O_heat]])</f>
        <v>3.6442904635861765E-11</v>
      </c>
      <c r="F188" s="23">
        <f>SUM(inventory[[#This Row],[CO2_temp]:[N2O_temp]])</f>
        <v>8.260974269575719E-14</v>
      </c>
      <c r="G188" s="16">
        <f>SUM(inventory[[#This Row],[CO2_mass0]:[CO2_mass3]])</f>
        <v>0.36003084546071945</v>
      </c>
      <c r="H188" s="16">
        <f>inventory[[#This Row],[CH4_flux]]+H187*EXP(-1/life_CH4)</f>
        <v>3.8963146109969782E-7</v>
      </c>
      <c r="I188" s="16">
        <f t="shared" si="37"/>
        <v>0.22038115825588972</v>
      </c>
      <c r="J188" s="18">
        <f>inventory[[#This Row],[CO2]]*A_CO2</f>
        <v>6.306660319935421E-16</v>
      </c>
      <c r="K188" s="18">
        <f>inventory[[#This Row],[CH4]]*A_CH4</f>
        <v>8.2284064547577077E-20</v>
      </c>
      <c r="L188" s="18">
        <f>inventory[[#This Row],[N2O]]*A_N2O</f>
        <v>7.8675789726453279E-14</v>
      </c>
      <c r="M188" s="4">
        <f t="shared" si="38"/>
        <v>1.4714615047789427E-13</v>
      </c>
      <c r="N188" s="4">
        <f t="shared" si="39"/>
        <v>2.6186848463429681E-12</v>
      </c>
      <c r="O188" s="4">
        <f t="shared" si="40"/>
        <v>3.36770736390409E-11</v>
      </c>
      <c r="P188" s="20">
        <f>SUM(inventory[[#This Row],[CO2_temp_s1]:[CO2_temp_s2]])</f>
        <v>5.2308635492627725E-16</v>
      </c>
      <c r="Q188" s="20">
        <f>inventory[[#This Row],[CH4_temp_s1]]+inventory[[#This Row],[CH4_temp_s2]]</f>
        <v>1.8096676440555257E-15</v>
      </c>
      <c r="R188" s="20">
        <f>inventory[[#This Row],[N2O_temp_s1]]+inventory[[#This Row],[N2O_temp_s2]]</f>
        <v>8.0276988696775391E-14</v>
      </c>
      <c r="S188" s="84">
        <f>inventory[[#This Row],[CO2_flux]]+S187</f>
        <v>1</v>
      </c>
      <c r="T188" s="84">
        <f>inventory[[#This Row],[CH4_flux]]+T187</f>
        <v>1</v>
      </c>
      <c r="U188" s="84">
        <f>inventory[[#This Row],[N2O_flux]]+U187</f>
        <v>1</v>
      </c>
      <c r="V188" s="1">
        <f t="shared" si="41"/>
        <v>4.019607580992314E-16</v>
      </c>
      <c r="W188" s="1">
        <f t="shared" si="42"/>
        <v>1.2112559682704585E-16</v>
      </c>
      <c r="X188" s="1">
        <f t="shared" si="43"/>
        <v>1.6081308855826644E-19</v>
      </c>
      <c r="Y188" s="1">
        <f t="shared" si="44"/>
        <v>1.8095068309669674E-15</v>
      </c>
      <c r="Z188" s="1">
        <f t="shared" si="45"/>
        <v>5.3347914848881972E-14</v>
      </c>
      <c r="AA188" s="1">
        <f t="shared" si="46"/>
        <v>2.6929073847893413E-14</v>
      </c>
      <c r="AB188" s="1">
        <f>p_0*inventory[[#This Row],[CO2_flux]]+AB187</f>
        <v>0.21729999999999999</v>
      </c>
      <c r="AC188" s="1">
        <f>p_1*inventory[[#This Row],[CO2_flux]]+AC187*EXP(-1/life1_CO2)</f>
        <v>0.14084360757313125</v>
      </c>
      <c r="AD188" s="1">
        <f>p_2*inventory[[#This Row],[CO2_flux]]+AD187*EXP(-1/life2_CO2)</f>
        <v>1.8872378875881902E-3</v>
      </c>
      <c r="AE188" s="1">
        <f>p_3*inventory[[#This Row],[CO2_flux]]+AE187*EXP(-1/life3_CO2)</f>
        <v>9.4578629357674439E-20</v>
      </c>
    </row>
    <row r="189" spans="1:31">
      <c r="A189">
        <v>184</v>
      </c>
      <c r="B189" s="70">
        <v>0</v>
      </c>
      <c r="C189" s="70">
        <v>0</v>
      </c>
      <c r="D189" s="70">
        <v>0</v>
      </c>
      <c r="E189" s="22">
        <f>SUM(inventory[[#This Row],[CO2_heat]:[N2O_heat]])</f>
        <v>3.6521886600531816E-11</v>
      </c>
      <c r="F189" s="23">
        <f>SUM(inventory[[#This Row],[CO2_temp]:[N2O_temp]])</f>
        <v>8.2182431759543256E-14</v>
      </c>
      <c r="G189" s="16">
        <f>SUM(inventory[[#This Row],[CO2_mass0]:[CO2_mass3]])</f>
        <v>0.35962324105372795</v>
      </c>
      <c r="H189" s="16">
        <f>inventory[[#This Row],[CH4_flux]]+H188*EXP(-1/life_CH4)</f>
        <v>3.5944319714860325E-7</v>
      </c>
      <c r="I189" s="16">
        <f t="shared" si="37"/>
        <v>0.21856733184382743</v>
      </c>
      <c r="J189" s="18">
        <f>inventory[[#This Row],[CO2]]*A_CO2</f>
        <v>6.2995203135381512E-16</v>
      </c>
      <c r="K189" s="18">
        <f>inventory[[#This Row],[CH4]]*A_CH4</f>
        <v>7.5908775825972649E-20</v>
      </c>
      <c r="L189" s="18">
        <f>inventory[[#This Row],[N2O]]*A_N2O</f>
        <v>7.8028256032896757E-14</v>
      </c>
      <c r="M189" s="4">
        <f t="shared" si="38"/>
        <v>1.4777645917403033E-13</v>
      </c>
      <c r="N189" s="4">
        <f t="shared" si="39"/>
        <v>2.6186849253965482E-12</v>
      </c>
      <c r="O189" s="4">
        <f t="shared" si="40"/>
        <v>3.3755425215961236E-11</v>
      </c>
      <c r="P189" s="20">
        <f>SUM(inventory[[#This Row],[CO2_temp_s1]:[CO2_temp_s2]])</f>
        <v>5.2297452095303535E-16</v>
      </c>
      <c r="Q189" s="20">
        <f>inventory[[#This Row],[CH4_temp_s1]]+inventory[[#This Row],[CH4_temp_s2]]</f>
        <v>1.8052418429881536E-15</v>
      </c>
      <c r="R189" s="20">
        <f>inventory[[#This Row],[N2O_temp_s1]]+inventory[[#This Row],[N2O_temp_s2]]</f>
        <v>7.9854215395602069E-14</v>
      </c>
      <c r="S189" s="84">
        <f>inventory[[#This Row],[CO2_flux]]+S188</f>
        <v>1</v>
      </c>
      <c r="T189" s="84">
        <f>inventory[[#This Row],[CH4_flux]]+T188</f>
        <v>1</v>
      </c>
      <c r="U189" s="84">
        <f>inventory[[#This Row],[N2O_flux]]+U188</f>
        <v>1</v>
      </c>
      <c r="V189" s="1">
        <f t="shared" si="41"/>
        <v>4.0148483462016075E-16</v>
      </c>
      <c r="W189" s="1">
        <f t="shared" si="42"/>
        <v>1.2148968633287466E-16</v>
      </c>
      <c r="X189" s="1">
        <f t="shared" si="43"/>
        <v>1.4835841001749037E-19</v>
      </c>
      <c r="Y189" s="1">
        <f t="shared" si="44"/>
        <v>1.8050934845781362E-15</v>
      </c>
      <c r="Z189" s="1">
        <f t="shared" si="45"/>
        <v>5.2908839857945481E-14</v>
      </c>
      <c r="AA189" s="1">
        <f t="shared" si="46"/>
        <v>2.6945375537656595E-14</v>
      </c>
      <c r="AB189" s="1">
        <f>p_0*inventory[[#This Row],[CO2_flux]]+AB188</f>
        <v>0.21729999999999999</v>
      </c>
      <c r="AC189" s="1">
        <f>p_1*inventory[[#This Row],[CO2_flux]]+AC188*EXP(-1/life1_CO2)</f>
        <v>0.140486951376082</v>
      </c>
      <c r="AD189" s="1">
        <f>p_2*inventory[[#This Row],[CO2_flux]]+AD188*EXP(-1/life2_CO2)</f>
        <v>1.8362896776459897E-3</v>
      </c>
      <c r="AE189" s="1">
        <f>p_3*inventory[[#This Row],[CO2_flux]]+AE188*EXP(-1/life3_CO2)</f>
        <v>7.4970112775767062E-20</v>
      </c>
    </row>
    <row r="190" spans="1:31">
      <c r="A190">
        <v>185</v>
      </c>
      <c r="B190" s="70">
        <v>0</v>
      </c>
      <c r="C190" s="70">
        <v>0</v>
      </c>
      <c r="D190" s="70">
        <v>0</v>
      </c>
      <c r="E190" s="22">
        <f>SUM(inventory[[#This Row],[CO2_heat]:[N2O_heat]])</f>
        <v>3.6600222981787222E-11</v>
      </c>
      <c r="F190" s="23">
        <f>SUM(inventory[[#This Row],[CO2_temp]:[N2O_temp]])</f>
        <v>8.1758033163109769E-14</v>
      </c>
      <c r="G190" s="16">
        <f>SUM(inventory[[#This Row],[CO2_mass0]:[CO2_mass3]])</f>
        <v>0.35921791520892588</v>
      </c>
      <c r="H190" s="16">
        <f>inventory[[#This Row],[CH4_flux]]+H189*EXP(-1/life_CH4)</f>
        <v>3.3159389031819089E-7</v>
      </c>
      <c r="I190" s="16">
        <f t="shared" si="37"/>
        <v>0.21676843395958997</v>
      </c>
      <c r="J190" s="18">
        <f>inventory[[#This Row],[CO2]]*A_CO2</f>
        <v>6.2924202207147535E-16</v>
      </c>
      <c r="K190" s="18">
        <f>inventory[[#This Row],[CH4]]*A_CH4</f>
        <v>7.0027438229744573E-20</v>
      </c>
      <c r="L190" s="18">
        <f>inventory[[#This Row],[N2O]]*A_N2O</f>
        <v>7.7386051804551181E-14</v>
      </c>
      <c r="M190" s="4">
        <f t="shared" si="38"/>
        <v>1.4840605587103422E-13</v>
      </c>
      <c r="N190" s="4">
        <f t="shared" si="39"/>
        <v>2.6186849983251345E-12</v>
      </c>
      <c r="O190" s="4">
        <f t="shared" si="40"/>
        <v>3.3833131927591052E-11</v>
      </c>
      <c r="P190" s="20">
        <f>SUM(inventory[[#This Row],[CO2_temp_s1]:[CO2_temp_s2]])</f>
        <v>5.2286404804373386E-16</v>
      </c>
      <c r="Q190" s="20">
        <f>inventory[[#This Row],[CH4_temp_s1]]+inventory[[#This Row],[CH4_temp_s2]]</f>
        <v>1.8008277641855789E-15</v>
      </c>
      <c r="R190" s="20">
        <f>inventory[[#This Row],[N2O_temp_s1]]+inventory[[#This Row],[N2O_temp_s2]]</f>
        <v>7.9434341350880462E-14</v>
      </c>
      <c r="S190" s="84">
        <f>inventory[[#This Row],[CO2_flux]]+S189</f>
        <v>1</v>
      </c>
      <c r="T190" s="84">
        <f>inventory[[#This Row],[CH4_flux]]+T189</f>
        <v>1</v>
      </c>
      <c r="U190" s="84">
        <f>inventory[[#This Row],[N2O_flux]]+U189</f>
        <v>1</v>
      </c>
      <c r="V190" s="1">
        <f t="shared" si="41"/>
        <v>4.0101190522076887E-16</v>
      </c>
      <c r="W190" s="1">
        <f t="shared" si="42"/>
        <v>1.2185214282296501E-16</v>
      </c>
      <c r="X190" s="1">
        <f t="shared" si="43"/>
        <v>1.3686815085841669E-19</v>
      </c>
      <c r="Y190" s="1">
        <f t="shared" si="44"/>
        <v>1.8006908960347204E-15</v>
      </c>
      <c r="Z190" s="1">
        <f t="shared" si="45"/>
        <v>5.2473378631481968E-14</v>
      </c>
      <c r="AA190" s="1">
        <f t="shared" si="46"/>
        <v>2.6960962719398496E-14</v>
      </c>
      <c r="AB190" s="1">
        <f>p_0*inventory[[#This Row],[CO2_flux]]+AB189</f>
        <v>0.21729999999999999</v>
      </c>
      <c r="AC190" s="1">
        <f>p_1*inventory[[#This Row],[CO2_flux]]+AC189*EXP(-1/life1_CO2)</f>
        <v>0.14013119833427767</v>
      </c>
      <c r="AD190" s="1">
        <f>p_2*inventory[[#This Row],[CO2_flux]]+AD189*EXP(-1/life2_CO2)</f>
        <v>1.7867168746481844E-3</v>
      </c>
      <c r="AE190" s="1">
        <f>p_3*inventory[[#This Row],[CO2_flux]]+AE189*EXP(-1/life3_CO2)</f>
        <v>5.9426932360752833E-20</v>
      </c>
    </row>
    <row r="191" spans="1:31">
      <c r="A191">
        <v>186</v>
      </c>
      <c r="B191" s="70">
        <v>0</v>
      </c>
      <c r="C191" s="70">
        <v>0</v>
      </c>
      <c r="D191" s="70">
        <v>0</v>
      </c>
      <c r="E191" s="22">
        <f>SUM(inventory[[#This Row],[CO2_heat]:[N2O_heat]])</f>
        <v>3.6677919091562383E-11</v>
      </c>
      <c r="F191" s="23">
        <f>SUM(inventory[[#This Row],[CO2_temp]:[N2O_temp]])</f>
        <v>8.1336524311813471E-14</v>
      </c>
      <c r="G191" s="16">
        <f>SUM(inventory[[#This Row],[CO2_mass0]:[CO2_mass3]])</f>
        <v>0.35881482850853558</v>
      </c>
      <c r="H191" s="16">
        <f>inventory[[#This Row],[CH4_flux]]+H190*EXP(-1/life_CH4)</f>
        <v>3.059023205018242E-7</v>
      </c>
      <c r="I191" s="16">
        <f t="shared" si="37"/>
        <v>0.21498434173533207</v>
      </c>
      <c r="J191" s="18">
        <f>inventory[[#This Row],[CO2]]*A_CO2</f>
        <v>6.2853593509840162E-16</v>
      </c>
      <c r="K191" s="18">
        <f>inventory[[#This Row],[CH4]]*A_CH4</f>
        <v>6.460178090953763E-20</v>
      </c>
      <c r="L191" s="18">
        <f>inventory[[#This Row],[N2O]]*A_N2O</f>
        <v>7.6749133177753989E-14</v>
      </c>
      <c r="M191" s="4">
        <f t="shared" si="38"/>
        <v>1.4903494452559009E-13</v>
      </c>
      <c r="N191" s="4">
        <f t="shared" si="39"/>
        <v>2.6186850656032852E-12</v>
      </c>
      <c r="O191" s="4">
        <f t="shared" si="40"/>
        <v>3.3910199081433509E-11</v>
      </c>
      <c r="P191" s="20">
        <f>SUM(inventory[[#This Row],[CO2_temp_s1]:[CO2_temp_s2]])</f>
        <v>5.227548884460921E-16</v>
      </c>
      <c r="Q191" s="20">
        <f>inventory[[#This Row],[CH4_temp_s1]]+inventory[[#This Row],[CH4_temp_s2]]</f>
        <v>1.7964253072459441E-15</v>
      </c>
      <c r="R191" s="20">
        <f>inventory[[#This Row],[N2O_temp_s1]]+inventory[[#This Row],[N2O_temp_s2]]</f>
        <v>7.9017344116121435E-14</v>
      </c>
      <c r="S191" s="84">
        <f>inventory[[#This Row],[CO2_flux]]+S190</f>
        <v>1</v>
      </c>
      <c r="T191" s="84">
        <f>inventory[[#This Row],[CH4_flux]]+T190</f>
        <v>1</v>
      </c>
      <c r="U191" s="84">
        <f>inventory[[#This Row],[N2O_flux]]+U190</f>
        <v>1</v>
      </c>
      <c r="V191" s="1">
        <f t="shared" si="41"/>
        <v>4.0054191402578602E-16</v>
      </c>
      <c r="W191" s="1">
        <f t="shared" si="42"/>
        <v>1.2221297442030611E-16</v>
      </c>
      <c r="X191" s="1">
        <f t="shared" si="43"/>
        <v>1.2626765131674497E-19</v>
      </c>
      <c r="Y191" s="1">
        <f t="shared" si="44"/>
        <v>1.7962990395946275E-15</v>
      </c>
      <c r="Z191" s="1">
        <f t="shared" si="45"/>
        <v>5.2041501426852156E-14</v>
      </c>
      <c r="AA191" s="1">
        <f t="shared" si="46"/>
        <v>2.6975842689269279E-14</v>
      </c>
      <c r="AB191" s="1">
        <f>p_0*inventory[[#This Row],[CO2_flux]]+AB190</f>
        <v>0.21729999999999999</v>
      </c>
      <c r="AC191" s="1">
        <f>p_1*inventory[[#This Row],[CO2_flux]]+AC190*EXP(-1/life1_CO2)</f>
        <v>0.13977634616067153</v>
      </c>
      <c r="AD191" s="1">
        <f>p_2*inventory[[#This Row],[CO2_flux]]+AD190*EXP(-1/life2_CO2)</f>
        <v>1.7384823478640806E-3</v>
      </c>
      <c r="AE191" s="1">
        <f>p_3*inventory[[#This Row],[CO2_flux]]+AE190*EXP(-1/life3_CO2)</f>
        <v>4.7106242195103315E-20</v>
      </c>
    </row>
    <row r="192" spans="1:31">
      <c r="A192">
        <v>187</v>
      </c>
      <c r="B192" s="70">
        <v>0</v>
      </c>
      <c r="C192" s="70">
        <v>0</v>
      </c>
      <c r="D192" s="70">
        <v>0</v>
      </c>
      <c r="E192" s="22">
        <f>SUM(inventory[[#This Row],[CO2_heat]:[N2O_heat]])</f>
        <v>3.6754980198003892E-11</v>
      </c>
      <c r="F192" s="23">
        <f>SUM(inventory[[#This Row],[CO2_temp]:[N2O_temp]])</f>
        <v>8.0917882799446119E-14</v>
      </c>
      <c r="G192" s="16">
        <f>SUM(inventory[[#This Row],[CO2_mass0]:[CO2_mass3]])</f>
        <v>0.35841394254295905</v>
      </c>
      <c r="H192" s="16">
        <f>inventory[[#This Row],[CH4_flux]]+H191*EXP(-1/life_CH4)</f>
        <v>2.8220130834921867E-7</v>
      </c>
      <c r="I192" s="16">
        <f t="shared" si="37"/>
        <v>0.21321493331446062</v>
      </c>
      <c r="J192" s="18">
        <f>inventory[[#This Row],[CO2]]*A_CO2</f>
        <v>6.2783370315250128E-16</v>
      </c>
      <c r="K192" s="18">
        <f>inventory[[#This Row],[CH4]]*A_CH4</f>
        <v>5.9596498203917292E-20</v>
      </c>
      <c r="L192" s="18">
        <f>inventory[[#This Row],[N2O]]*A_N2O</f>
        <v>7.6117456649858362E-14</v>
      </c>
      <c r="M192" s="4">
        <f t="shared" si="38"/>
        <v>1.4966312902622101E-13</v>
      </c>
      <c r="N192" s="4">
        <f t="shared" si="39"/>
        <v>2.6186851276687908E-12</v>
      </c>
      <c r="O192" s="4">
        <f t="shared" si="40"/>
        <v>3.3986631941308878E-11</v>
      </c>
      <c r="P192" s="20">
        <f>SUM(inventory[[#This Row],[CO2_temp_s1]:[CO2_temp_s2]])</f>
        <v>5.2264699576190392E-16</v>
      </c>
      <c r="Q192" s="20">
        <f>inventory[[#This Row],[CH4_temp_s1]]+inventory[[#This Row],[CH4_temp_s2]]</f>
        <v>1.7920343775692577E-15</v>
      </c>
      <c r="R192" s="20">
        <f>inventory[[#This Row],[N2O_temp_s1]]+inventory[[#This Row],[N2O_temp_s2]]</f>
        <v>7.8603201426114955E-14</v>
      </c>
      <c r="S192" s="84">
        <f>inventory[[#This Row],[CO2_flux]]+S191</f>
        <v>1</v>
      </c>
      <c r="T192" s="84">
        <f>inventory[[#This Row],[CH4_flux]]+T191</f>
        <v>1</v>
      </c>
      <c r="U192" s="84">
        <f>inventory[[#This Row],[N2O_flux]]+U191</f>
        <v>1</v>
      </c>
      <c r="V192" s="1">
        <f t="shared" si="41"/>
        <v>4.0007480660514837E-16</v>
      </c>
      <c r="W192" s="1">
        <f t="shared" si="42"/>
        <v>1.2257218915675555E-16</v>
      </c>
      <c r="X192" s="1">
        <f t="shared" si="43"/>
        <v>1.1648802917839718E-19</v>
      </c>
      <c r="Y192" s="1">
        <f t="shared" si="44"/>
        <v>1.7919178895400792E-15</v>
      </c>
      <c r="Z192" s="1">
        <f t="shared" si="45"/>
        <v>5.1613178746198464E-14</v>
      </c>
      <c r="AA192" s="1">
        <f t="shared" si="46"/>
        <v>2.6990022679916491E-14</v>
      </c>
      <c r="AB192" s="1">
        <f>p_0*inventory[[#This Row],[CO2_flux]]+AB191</f>
        <v>0.21729999999999999</v>
      </c>
      <c r="AC192" s="1">
        <f>p_1*inventory[[#This Row],[CO2_flux]]+AC191*EXP(-1/life1_CO2)</f>
        <v>0.13942239257400824</v>
      </c>
      <c r="AD192" s="1">
        <f>p_2*inventory[[#This Row],[CO2_flux]]+AD191*EXP(-1/life2_CO2)</f>
        <v>1.6915499689507997E-3</v>
      </c>
      <c r="AE192" s="1">
        <f>p_3*inventory[[#This Row],[CO2_flux]]+AE191*EXP(-1/life3_CO2)</f>
        <v>3.7339939411195637E-20</v>
      </c>
    </row>
    <row r="193" spans="1:31">
      <c r="A193">
        <v>188</v>
      </c>
      <c r="B193" s="70">
        <v>0</v>
      </c>
      <c r="C193" s="70">
        <v>0</v>
      </c>
      <c r="D193" s="70">
        <v>0</v>
      </c>
      <c r="E193" s="22">
        <f>SUM(inventory[[#This Row],[CO2_heat]:[N2O_heat]])</f>
        <v>3.6831411525834596E-11</v>
      </c>
      <c r="F193" s="23">
        <f>SUM(inventory[[#This Row],[CO2_temp]:[N2O_temp]])</f>
        <v>8.0502086406271571E-14</v>
      </c>
      <c r="G193" s="16">
        <f>SUM(inventory[[#This Row],[CO2_mass0]:[CO2_mass3]])</f>
        <v>0.35801521988370194</v>
      </c>
      <c r="H193" s="16">
        <f>inventory[[#This Row],[CH4_flux]]+H192*EXP(-1/life_CH4)</f>
        <v>2.6033662740239291E-7</v>
      </c>
      <c r="I193" s="16">
        <f t="shared" si="37"/>
        <v>0.21146008784331186</v>
      </c>
      <c r="J193" s="18">
        <f>inventory[[#This Row],[CO2]]*A_CO2</f>
        <v>6.2713526067028055E-16</v>
      </c>
      <c r="K193" s="18">
        <f>inventory[[#This Row],[CH4]]*A_CH4</f>
        <v>5.4979019899514047E-20</v>
      </c>
      <c r="L193" s="18">
        <f>inventory[[#This Row],[N2O]]*A_N2O</f>
        <v>7.5490979076261944E-14</v>
      </c>
      <c r="M193" s="4">
        <f t="shared" si="38"/>
        <v>1.502906131950311E-13</v>
      </c>
      <c r="N193" s="4">
        <f t="shared" si="39"/>
        <v>2.618685184925522E-12</v>
      </c>
      <c r="O193" s="4">
        <f t="shared" si="40"/>
        <v>3.4062435727714044E-11</v>
      </c>
      <c r="P193" s="20">
        <f>SUM(inventory[[#This Row],[CO2_temp_s1]:[CO2_temp_s2]])</f>
        <v>5.2254032491023044E-16</v>
      </c>
      <c r="Q193" s="20">
        <f>inventory[[#This Row],[CH4_temp_s1]]+inventory[[#This Row],[CH4_temp_s2]]</f>
        <v>1.7876548859134604E-15</v>
      </c>
      <c r="R193" s="20">
        <f>inventory[[#This Row],[N2O_temp_s1]]+inventory[[#This Row],[N2O_temp_s2]]</f>
        <v>7.8191891195447875E-14</v>
      </c>
      <c r="S193" s="84">
        <f>inventory[[#This Row],[CO2_flux]]+S192</f>
        <v>1</v>
      </c>
      <c r="T193" s="84">
        <f>inventory[[#This Row],[CH4_flux]]+T192</f>
        <v>1</v>
      </c>
      <c r="U193" s="84">
        <f>inventory[[#This Row],[N2O_flux]]+U192</f>
        <v>1</v>
      </c>
      <c r="V193" s="1">
        <f t="shared" si="41"/>
        <v>3.9961052993514578E-16</v>
      </c>
      <c r="W193" s="1">
        <f t="shared" si="42"/>
        <v>1.2292979497508466E-16</v>
      </c>
      <c r="X193" s="1">
        <f t="shared" si="43"/>
        <v>1.0746573292793135E-19</v>
      </c>
      <c r="Y193" s="1">
        <f t="shared" si="44"/>
        <v>1.7875474201805325E-15</v>
      </c>
      <c r="Z193" s="1">
        <f t="shared" si="45"/>
        <v>5.1188381334431739E-14</v>
      </c>
      <c r="AA193" s="1">
        <f t="shared" si="46"/>
        <v>2.7003509861016139E-14</v>
      </c>
      <c r="AB193" s="1">
        <f>p_0*inventory[[#This Row],[CO2_flux]]+AB192</f>
        <v>0.21729999999999999</v>
      </c>
      <c r="AC193" s="1">
        <f>p_1*inventory[[#This Row],[CO2_flux]]+AC192*EXP(-1/life1_CO2)</f>
        <v>0.13906933529880933</v>
      </c>
      <c r="AD193" s="1">
        <f>p_2*inventory[[#This Row],[CO2_flux]]+AD192*EXP(-1/life2_CO2)</f>
        <v>1.6458845848926382E-3</v>
      </c>
      <c r="AE193" s="1">
        <f>p_3*inventory[[#This Row],[CO2_flux]]+AE192*EXP(-1/life3_CO2)</f>
        <v>2.9598435584333138E-20</v>
      </c>
    </row>
    <row r="194" spans="1:31">
      <c r="A194">
        <v>189</v>
      </c>
      <c r="B194" s="70">
        <v>0</v>
      </c>
      <c r="C194" s="70">
        <v>0</v>
      </c>
      <c r="D194" s="70">
        <v>0</v>
      </c>
      <c r="E194" s="22">
        <f>SUM(inventory[[#This Row],[CO2_heat]:[N2O_heat]])</f>
        <v>3.6907218256714548E-11</v>
      </c>
      <c r="F194" s="23">
        <f>SUM(inventory[[#This Row],[CO2_temp]:[N2O_temp]])</f>
        <v>8.0089113097110132E-14</v>
      </c>
      <c r="G194" s="16">
        <f>SUM(inventory[[#This Row],[CO2_mass0]:[CO2_mass3]])</f>
        <v>0.35761862405702938</v>
      </c>
      <c r="H194" s="16">
        <f>inventory[[#This Row],[CH4_flux]]+H193*EXP(-1/life_CH4)</f>
        <v>2.4016600051826093E-7</v>
      </c>
      <c r="I194" s="16">
        <f t="shared" si="37"/>
        <v>0.20971968546289665</v>
      </c>
      <c r="J194" s="18">
        <f>inventory[[#This Row],[CO2]]*A_CO2</f>
        <v>6.2644054376069822E-16</v>
      </c>
      <c r="K194" s="18">
        <f>inventory[[#This Row],[CH4]]*A_CH4</f>
        <v>5.0719299291186879E-20</v>
      </c>
      <c r="L194" s="18">
        <f>inventory[[#This Row],[N2O]]*A_N2O</f>
        <v>7.4869657667459951E-14</v>
      </c>
      <c r="M194" s="4">
        <f t="shared" si="38"/>
        <v>1.5091740078940106E-13</v>
      </c>
      <c r="N194" s="4">
        <f t="shared" si="39"/>
        <v>2.6186852377460577E-12</v>
      </c>
      <c r="O194" s="4">
        <f t="shared" si="40"/>
        <v>3.4137615618179088E-11</v>
      </c>
      <c r="P194" s="20">
        <f>SUM(inventory[[#This Row],[CO2_temp_s1]:[CO2_temp_s2]])</f>
        <v>5.2243483209158729E-16</v>
      </c>
      <c r="Q194" s="20">
        <f>inventory[[#This Row],[CH4_temp_s1]]+inventory[[#This Row],[CH4_temp_s2]]</f>
        <v>1.7832867479847929E-15</v>
      </c>
      <c r="R194" s="20">
        <f>inventory[[#This Row],[N2O_temp_s1]]+inventory[[#This Row],[N2O_temp_s2]]</f>
        <v>7.778339151703375E-14</v>
      </c>
      <c r="S194" s="84">
        <f>inventory[[#This Row],[CO2_flux]]+S193</f>
        <v>1</v>
      </c>
      <c r="T194" s="84">
        <f>inventory[[#This Row],[CH4_flux]]+T193</f>
        <v>1</v>
      </c>
      <c r="U194" s="84">
        <f>inventory[[#This Row],[N2O_flux]]+U193</f>
        <v>1</v>
      </c>
      <c r="V194" s="1">
        <f t="shared" si="41"/>
        <v>3.9914903236061761E-16</v>
      </c>
      <c r="W194" s="1">
        <f t="shared" si="42"/>
        <v>1.2328579973096966E-16</v>
      </c>
      <c r="X194" s="1">
        <f t="shared" si="43"/>
        <v>9.9142129430210968E-20</v>
      </c>
      <c r="Y194" s="1">
        <f t="shared" si="44"/>
        <v>1.7831876058553628E-15</v>
      </c>
      <c r="Z194" s="1">
        <f t="shared" si="45"/>
        <v>5.0767080177234386E-14</v>
      </c>
      <c r="AA194" s="1">
        <f t="shared" si="46"/>
        <v>2.7016311339799367E-14</v>
      </c>
      <c r="AB194" s="1">
        <f>p_0*inventory[[#This Row],[CO2_flux]]+AB193</f>
        <v>0.21729999999999999</v>
      </c>
      <c r="AC194" s="1">
        <f>p_1*inventory[[#This Row],[CO2_flux]]+AC193*EXP(-1/life1_CO2)</f>
        <v>0.13871717206535844</v>
      </c>
      <c r="AD194" s="1">
        <f>p_2*inventory[[#This Row],[CO2_flux]]+AD193*EXP(-1/life2_CO2)</f>
        <v>1.601451991670962E-3</v>
      </c>
      <c r="AE194" s="1">
        <f>p_3*inventory[[#This Row],[CO2_flux]]+AE193*EXP(-1/life3_CO2)</f>
        <v>2.3461939222569997E-20</v>
      </c>
    </row>
    <row r="195" spans="1:31">
      <c r="A195">
        <v>190</v>
      </c>
      <c r="B195" s="70">
        <v>0</v>
      </c>
      <c r="C195" s="70">
        <v>0</v>
      </c>
      <c r="D195" s="70">
        <v>0</v>
      </c>
      <c r="E195" s="22">
        <f>SUM(inventory[[#This Row],[CO2_heat]:[N2O_heat]])</f>
        <v>3.6982405529598655E-11</v>
      </c>
      <c r="F195" s="23">
        <f>SUM(inventory[[#This Row],[CO2_temp]:[N2O_temp]])</f>
        <v>7.9678941019467524E-14</v>
      </c>
      <c r="G195" s="16">
        <f>SUM(inventory[[#This Row],[CO2_mass0]:[CO2_mass3]])</f>
        <v>0.35722411951833177</v>
      </c>
      <c r="H195" s="16">
        <f>inventory[[#This Row],[CH4_flux]]+H194*EXP(-1/life_CH4)</f>
        <v>2.2155817404741849E-7</v>
      </c>
      <c r="I195" s="16">
        <f t="shared" si="37"/>
        <v>0.20799360730071406</v>
      </c>
      <c r="J195" s="18">
        <f>inventory[[#This Row],[CO2]]*A_CO2</f>
        <v>6.2574949016026168E-16</v>
      </c>
      <c r="K195" s="18">
        <f>inventory[[#This Row],[CH4]]*A_CH4</f>
        <v>4.6789617663077461E-20</v>
      </c>
      <c r="L195" s="18">
        <f>inventory[[#This Row],[N2O]]*A_N2O</f>
        <v>7.4253449986122595E-14</v>
      </c>
      <c r="M195" s="4">
        <f t="shared" si="38"/>
        <v>1.5154349550363797E-13</v>
      </c>
      <c r="N195" s="4">
        <f t="shared" si="39"/>
        <v>2.61868528647411E-12</v>
      </c>
      <c r="O195" s="4">
        <f t="shared" si="40"/>
        <v>3.4212176747620908E-11</v>
      </c>
      <c r="P195" s="20">
        <f>SUM(inventory[[#This Row],[CO2_temp_s1]:[CO2_temp_s2]])</f>
        <v>5.2233047475309892E-16</v>
      </c>
      <c r="Q195" s="20">
        <f>inventory[[#This Row],[CH4_temp_s1]]+inventory[[#This Row],[CH4_temp_s2]]</f>
        <v>1.7789298840598079E-15</v>
      </c>
      <c r="R195" s="20">
        <f>inventory[[#This Row],[N2O_temp_s1]]+inventory[[#This Row],[N2O_temp_s2]]</f>
        <v>7.7377680660654621E-14</v>
      </c>
      <c r="S195" s="84">
        <f>inventory[[#This Row],[CO2_flux]]+S194</f>
        <v>1</v>
      </c>
      <c r="T195" s="84">
        <f>inventory[[#This Row],[CH4_flux]]+T194</f>
        <v>1</v>
      </c>
      <c r="U195" s="84">
        <f>inventory[[#This Row],[N2O_flux]]+U194</f>
        <v>1</v>
      </c>
      <c r="V195" s="1">
        <f t="shared" si="41"/>
        <v>3.9869026355816848E-16</v>
      </c>
      <c r="W195" s="1">
        <f t="shared" si="42"/>
        <v>1.2364021119493047E-16</v>
      </c>
      <c r="X195" s="1">
        <f t="shared" si="43"/>
        <v>9.1463123479645382E-20</v>
      </c>
      <c r="Y195" s="1">
        <f t="shared" si="44"/>
        <v>1.7788384209363284E-15</v>
      </c>
      <c r="Z195" s="1">
        <f t="shared" si="45"/>
        <v>5.0349246499079836E-14</v>
      </c>
      <c r="AA195" s="1">
        <f t="shared" si="46"/>
        <v>2.7028434161574785E-14</v>
      </c>
      <c r="AB195" s="1">
        <f>p_0*inventory[[#This Row],[CO2_flux]]+AB194</f>
        <v>0.21729999999999999</v>
      </c>
      <c r="AC195" s="1">
        <f>p_1*inventory[[#This Row],[CO2_flux]]+AC194*EXP(-1/life1_CO2)</f>
        <v>0.13836590060968681</v>
      </c>
      <c r="AD195" s="1">
        <f>p_2*inventory[[#This Row],[CO2_flux]]+AD194*EXP(-1/life2_CO2)</f>
        <v>1.558218908644912E-3</v>
      </c>
      <c r="AE195" s="1">
        <f>p_3*inventory[[#This Row],[CO2_flux]]+AE194*EXP(-1/life3_CO2)</f>
        <v>1.8597692115016239E-20</v>
      </c>
    </row>
    <row r="196" spans="1:31">
      <c r="A196">
        <v>191</v>
      </c>
      <c r="B196" s="70">
        <v>0</v>
      </c>
      <c r="C196" s="70">
        <v>0</v>
      </c>
      <c r="D196" s="70">
        <v>0</v>
      </c>
      <c r="E196" s="22">
        <f>SUM(inventory[[#This Row],[CO2_heat]:[N2O_heat]])</f>
        <v>3.7056978441091295E-11</v>
      </c>
      <c r="F196" s="23">
        <f>SUM(inventory[[#This Row],[CO2_temp]:[N2O_temp]])</f>
        <v>7.9271548501705778E-14</v>
      </c>
      <c r="G196" s="16">
        <f>SUM(inventory[[#This Row],[CO2_mass0]:[CO2_mass3]])</f>
        <v>0.35683167162718243</v>
      </c>
      <c r="H196" s="16">
        <f>inventory[[#This Row],[CH4_flux]]+H195*EXP(-1/life_CH4)</f>
        <v>2.0439206374465063E-7</v>
      </c>
      <c r="I196" s="16">
        <f t="shared" si="37"/>
        <v>0.20628173546263207</v>
      </c>
      <c r="J196" s="18">
        <f>inventory[[#This Row],[CO2]]*A_CO2</f>
        <v>6.2506203918933535E-16</v>
      </c>
      <c r="K196" s="18">
        <f>inventory[[#This Row],[CH4]]*A_CH4</f>
        <v>4.3164403918280928E-20</v>
      </c>
      <c r="L196" s="18">
        <f>inventory[[#This Row],[N2O]]*A_N2O</f>
        <v>7.3642313944196575E-14</v>
      </c>
      <c r="M196" s="4">
        <f t="shared" si="38"/>
        <v>1.5216890097058098E-13</v>
      </c>
      <c r="N196" s="4">
        <f t="shared" si="39"/>
        <v>2.6186853314267605E-12</v>
      </c>
      <c r="O196" s="4">
        <f t="shared" si="40"/>
        <v>3.4286124208693956E-11</v>
      </c>
      <c r="P196" s="20">
        <f>SUM(inventory[[#This Row],[CO2_temp_s1]:[CO2_temp_s2]])</f>
        <v>5.2222721155459479E-16</v>
      </c>
      <c r="Q196" s="20">
        <f>inventory[[#This Row],[CH4_temp_s1]]+inventory[[#This Row],[CH4_temp_s2]]</f>
        <v>1.7745842186365884E-15</v>
      </c>
      <c r="R196" s="20">
        <f>inventory[[#This Row],[N2O_temp_s1]]+inventory[[#This Row],[N2O_temp_s2]]</f>
        <v>7.6974737071514594E-14</v>
      </c>
      <c r="S196" s="84">
        <f>inventory[[#This Row],[CO2_flux]]+S195</f>
        <v>1</v>
      </c>
      <c r="T196" s="84">
        <f>inventory[[#This Row],[CH4_flux]]+T195</f>
        <v>1</v>
      </c>
      <c r="U196" s="84">
        <f>inventory[[#This Row],[N2O_flux]]+U195</f>
        <v>1</v>
      </c>
      <c r="V196" s="1">
        <f t="shared" si="41"/>
        <v>3.9823417450037638E-16</v>
      </c>
      <c r="W196" s="1">
        <f t="shared" si="42"/>
        <v>1.2399303705421844E-16</v>
      </c>
      <c r="X196" s="1">
        <f t="shared" si="43"/>
        <v>8.4378806756737626E-20</v>
      </c>
      <c r="Y196" s="1">
        <f t="shared" si="44"/>
        <v>1.7744998398298316E-15</v>
      </c>
      <c r="Z196" s="1">
        <f t="shared" si="45"/>
        <v>4.9934851761268121E-14</v>
      </c>
      <c r="AA196" s="1">
        <f t="shared" si="46"/>
        <v>2.7039885310246466E-14</v>
      </c>
      <c r="AB196" s="1">
        <f>p_0*inventory[[#This Row],[CO2_flux]]+AB195</f>
        <v>0.21729999999999999</v>
      </c>
      <c r="AC196" s="1">
        <f>p_1*inventory[[#This Row],[CO2_flux]]+AC195*EXP(-1/life1_CO2)</f>
        <v>0.13801551867355868</v>
      </c>
      <c r="AD196" s="1">
        <f>p_2*inventory[[#This Row],[CO2_flux]]+AD195*EXP(-1/life2_CO2)</f>
        <v>1.5161529536237342E-3</v>
      </c>
      <c r="AE196" s="1">
        <f>p_3*inventory[[#This Row],[CO2_flux]]+AE195*EXP(-1/life3_CO2)</f>
        <v>1.4741925154772029E-20</v>
      </c>
    </row>
    <row r="197" spans="1:31">
      <c r="A197">
        <v>192</v>
      </c>
      <c r="B197" s="70">
        <v>0</v>
      </c>
      <c r="C197" s="70">
        <v>0</v>
      </c>
      <c r="D197" s="70">
        <v>0</v>
      </c>
      <c r="E197" s="22">
        <f>SUM(inventory[[#This Row],[CO2_heat]:[N2O_heat]])</f>
        <v>3.7130942045797759E-11</v>
      </c>
      <c r="F197" s="23">
        <f>SUM(inventory[[#This Row],[CO2_temp]:[N2O_temp]])</f>
        <v>7.8866914051253817E-14</v>
      </c>
      <c r="G197" s="16">
        <f>SUM(inventory[[#This Row],[CO2_mass0]:[CO2_mass3]])</f>
        <v>0.35644124662306881</v>
      </c>
      <c r="H197" s="16">
        <f>inventory[[#This Row],[CH4_flux]]+H196*EXP(-1/life_CH4)</f>
        <v>1.8855596685345623E-7</v>
      </c>
      <c r="I197" s="16">
        <f t="shared" si="37"/>
        <v>0.20458395302483526</v>
      </c>
      <c r="J197" s="18">
        <f>inventory[[#This Row],[CO2]]*A_CO2</f>
        <v>6.2437813170962955E-16</v>
      </c>
      <c r="K197" s="18">
        <f>inventory[[#This Row],[CH4]]*A_CH4</f>
        <v>3.9820068183433019E-20</v>
      </c>
      <c r="L197" s="18">
        <f>inventory[[#This Row],[N2O]]*A_N2O</f>
        <v>7.3036207800030347E-14</v>
      </c>
      <c r="M197" s="4">
        <f t="shared" si="38"/>
        <v>1.5279362076316373E-13</v>
      </c>
      <c r="N197" s="4">
        <f t="shared" si="39"/>
        <v>2.6186853728965235E-12</v>
      </c>
      <c r="O197" s="4">
        <f t="shared" si="40"/>
        <v>3.4359463052138071E-11</v>
      </c>
      <c r="P197" s="20">
        <f>SUM(inventory[[#This Row],[CO2_temp_s1]:[CO2_temp_s2]])</f>
        <v>5.221250023356205E-16</v>
      </c>
      <c r="Q197" s="20">
        <f>inventory[[#This Row],[CH4_temp_s1]]+inventory[[#This Row],[CH4_temp_s2]]</f>
        <v>1.7702496801129138E-15</v>
      </c>
      <c r="R197" s="20">
        <f>inventory[[#This Row],[N2O_temp_s1]]+inventory[[#This Row],[N2O_temp_s2]]</f>
        <v>7.6574539368805277E-14</v>
      </c>
      <c r="S197" s="84">
        <f>inventory[[#This Row],[CO2_flux]]+S196</f>
        <v>1</v>
      </c>
      <c r="T197" s="84">
        <f>inventory[[#This Row],[CH4_flux]]+T196</f>
        <v>1</v>
      </c>
      <c r="U197" s="84">
        <f>inventory[[#This Row],[N2O_flux]]+U196</f>
        <v>1</v>
      </c>
      <c r="V197" s="1">
        <f t="shared" si="41"/>
        <v>3.9778071742096619E-16</v>
      </c>
      <c r="W197" s="1">
        <f t="shared" si="42"/>
        <v>1.243442849146543E-16</v>
      </c>
      <c r="X197" s="1">
        <f t="shared" si="43"/>
        <v>7.7843133921306911E-20</v>
      </c>
      <c r="Y197" s="1">
        <f t="shared" si="44"/>
        <v>1.7701718369789925E-15</v>
      </c>
      <c r="Z197" s="1">
        <f t="shared" si="45"/>
        <v>4.9523867659977591E-14</v>
      </c>
      <c r="AA197" s="1">
        <f t="shared" si="46"/>
        <v>2.7050671708827683E-14</v>
      </c>
      <c r="AB197" s="1">
        <f>p_0*inventory[[#This Row],[CO2_flux]]+AB196</f>
        <v>0.21729999999999999</v>
      </c>
      <c r="AC197" s="1">
        <f>p_1*inventory[[#This Row],[CO2_flux]]+AC196*EXP(-1/life1_CO2)</f>
        <v>0.13766602400445677</v>
      </c>
      <c r="AD197" s="1">
        <f>p_2*inventory[[#This Row],[CO2_flux]]+AD196*EXP(-1/life2_CO2)</f>
        <v>1.4752226186120598E-3</v>
      </c>
      <c r="AE197" s="1">
        <f>p_3*inventory[[#This Row],[CO2_flux]]+AE196*EXP(-1/life3_CO2)</f>
        <v>1.1685555171301456E-20</v>
      </c>
    </row>
    <row r="198" spans="1:31">
      <c r="A198">
        <v>193</v>
      </c>
      <c r="B198" s="70">
        <v>0</v>
      </c>
      <c r="C198" s="70">
        <v>0</v>
      </c>
      <c r="D198" s="70">
        <v>0</v>
      </c>
      <c r="E198" s="22">
        <f>SUM(inventory[[#This Row],[CO2_heat]:[N2O_heat]])</f>
        <v>3.7204301356672635E-11</v>
      </c>
      <c r="F198" s="23">
        <f>SUM(inventory[[#This Row],[CO2_temp]:[N2O_temp]])</f>
        <v>7.8465016352855546E-14</v>
      </c>
      <c r="G198" s="16">
        <f>SUM(inventory[[#This Row],[CO2_mass0]:[CO2_mass3]])</f>
        <v>0.35605281160177776</v>
      </c>
      <c r="H198" s="16">
        <f>inventory[[#This Row],[CH4_flux]]+H197*EXP(-1/life_CH4)</f>
        <v>1.7394683523749189E-7</v>
      </c>
      <c r="I198" s="16">
        <f t="shared" si="37"/>
        <v>0.20290014402583867</v>
      </c>
      <c r="J198" s="18">
        <f>inventory[[#This Row],[CO2]]*A_CO2</f>
        <v>6.2369771008283402E-16</v>
      </c>
      <c r="K198" s="18">
        <f>inventory[[#This Row],[CH4]]*A_CH4</f>
        <v>3.6734848305450758E-20</v>
      </c>
      <c r="L198" s="18">
        <f>inventory[[#This Row],[N2O]]*A_N2O</f>
        <v>7.2435090155523062E-14</v>
      </c>
      <c r="M198" s="4">
        <f t="shared" si="38"/>
        <v>1.5341765839593499E-13</v>
      </c>
      <c r="N198" s="4">
        <f t="shared" si="39"/>
        <v>2.61868541115325E-12</v>
      </c>
      <c r="O198" s="4">
        <f t="shared" si="40"/>
        <v>3.4432198287123451E-11</v>
      </c>
      <c r="P198" s="20">
        <f>SUM(inventory[[#This Row],[CO2_temp_s1]:[CO2_temp_s2]])</f>
        <v>5.220238080833412E-16</v>
      </c>
      <c r="Q198" s="20">
        <f>inventory[[#This Row],[CH4_temp_s1]]+inventory[[#This Row],[CH4_temp_s2]]</f>
        <v>1.7659262004892984E-15</v>
      </c>
      <c r="R198" s="20">
        <f>inventory[[#This Row],[N2O_temp_s1]]+inventory[[#This Row],[N2O_temp_s2]]</f>
        <v>7.6177066344282901E-14</v>
      </c>
      <c r="S198" s="84">
        <f>inventory[[#This Row],[CO2_flux]]+S197</f>
        <v>1</v>
      </c>
      <c r="T198" s="84">
        <f>inventory[[#This Row],[CH4_flux]]+T197</f>
        <v>1</v>
      </c>
      <c r="U198" s="84">
        <f>inventory[[#This Row],[N2O_flux]]+U197</f>
        <v>1</v>
      </c>
      <c r="V198" s="1">
        <f t="shared" si="41"/>
        <v>3.9732984578092336E-16</v>
      </c>
      <c r="W198" s="1">
        <f t="shared" si="42"/>
        <v>1.2469396230241787E-16</v>
      </c>
      <c r="X198" s="1">
        <f t="shared" si="43"/>
        <v>7.1813623746802061E-20</v>
      </c>
      <c r="Y198" s="1">
        <f t="shared" si="44"/>
        <v>1.7658543868655516E-15</v>
      </c>
      <c r="Z198" s="1">
        <f t="shared" si="45"/>
        <v>4.9116266124332525E-14</v>
      </c>
      <c r="AA198" s="1">
        <f t="shared" si="46"/>
        <v>2.7060800219950379E-14</v>
      </c>
      <c r="AB198" s="1">
        <f>p_0*inventory[[#This Row],[CO2_flux]]+AB197</f>
        <v>0.21729999999999999</v>
      </c>
      <c r="AC198" s="1">
        <f>p_1*inventory[[#This Row],[CO2_flux]]+AC197*EXP(-1/life1_CO2)</f>
        <v>0.13731741435556782</v>
      </c>
      <c r="AD198" s="1">
        <f>p_2*inventory[[#This Row],[CO2_flux]]+AD197*EXP(-1/life2_CO2)</f>
        <v>1.4353972462099716E-3</v>
      </c>
      <c r="AE198" s="1">
        <f>p_3*inventory[[#This Row],[CO2_flux]]+AE197*EXP(-1/life3_CO2)</f>
        <v>9.2628471673747198E-21</v>
      </c>
    </row>
    <row r="199" spans="1:31">
      <c r="A199">
        <v>194</v>
      </c>
      <c r="B199" s="70">
        <v>0</v>
      </c>
      <c r="C199" s="70">
        <v>0</v>
      </c>
      <c r="D199" s="70">
        <v>0</v>
      </c>
      <c r="E199" s="22">
        <f>SUM(inventory[[#This Row],[CO2_heat]:[N2O_heat]])</f>
        <v>3.7277061345365214E-11</v>
      </c>
      <c r="F199" s="23">
        <f>SUM(inventory[[#This Row],[CO2_temp]:[N2O_temp]])</f>
        <v>7.8065834266853237E-14</v>
      </c>
      <c r="G199" s="16">
        <f>SUM(inventory[[#This Row],[CO2_mass0]:[CO2_mass3]])</f>
        <v>0.3556663344924183</v>
      </c>
      <c r="H199" s="16">
        <f>inventory[[#This Row],[CH4_flux]]+H198*EXP(-1/life_CH4)</f>
        <v>1.6046960482907958E-7</v>
      </c>
      <c r="I199" s="16">
        <f t="shared" si="37"/>
        <v>0.20123019345856746</v>
      </c>
      <c r="J199" s="18">
        <f>inventory[[#This Row],[CO2]]*A_CO2</f>
        <v>6.2302071813036897E-16</v>
      </c>
      <c r="K199" s="18">
        <f>inventory[[#This Row],[CH4]]*A_CH4</f>
        <v>3.3888668241555432E-20</v>
      </c>
      <c r="L199" s="18">
        <f>inventory[[#This Row],[N2O]]*A_N2O</f>
        <v>7.183891995329713E-14</v>
      </c>
      <c r="M199" s="4">
        <f t="shared" si="38"/>
        <v>1.5404101732653839E-13</v>
      </c>
      <c r="N199" s="4">
        <f t="shared" si="39"/>
        <v>2.6186854464458826E-12</v>
      </c>
      <c r="O199" s="4">
        <f t="shared" si="40"/>
        <v>3.450433488159279E-11</v>
      </c>
      <c r="P199" s="20">
        <f>SUM(inventory[[#This Row],[CO2_temp_s1]:[CO2_temp_s2]])</f>
        <v>5.219235909013118E-16</v>
      </c>
      <c r="Q199" s="20">
        <f>inventory[[#This Row],[CH4_temp_s1]]+inventory[[#This Row],[CH4_temp_s2]]</f>
        <v>1.7616137150949743E-15</v>
      </c>
      <c r="R199" s="20">
        <f>inventory[[#This Row],[N2O_temp_s1]]+inventory[[#This Row],[N2O_temp_s2]]</f>
        <v>7.5782296960856952E-14</v>
      </c>
      <c r="S199" s="84">
        <f>inventory[[#This Row],[CO2_flux]]+S198</f>
        <v>1</v>
      </c>
      <c r="T199" s="84">
        <f>inventory[[#This Row],[CH4_flux]]+T198</f>
        <v>1</v>
      </c>
      <c r="U199" s="84">
        <f>inventory[[#This Row],[N2O_flux]]+U198</f>
        <v>1</v>
      </c>
      <c r="V199" s="1">
        <f t="shared" si="41"/>
        <v>3.9688151423552138E-16</v>
      </c>
      <c r="W199" s="1">
        <f t="shared" si="42"/>
        <v>1.2504207666579047E-16</v>
      </c>
      <c r="X199" s="1">
        <f t="shared" si="43"/>
        <v>6.6251083361707025E-20</v>
      </c>
      <c r="Y199" s="1">
        <f t="shared" si="44"/>
        <v>1.7615474640116126E-15</v>
      </c>
      <c r="Z199" s="1">
        <f t="shared" si="45"/>
        <v>4.8712019314486541E-14</v>
      </c>
      <c r="AA199" s="1">
        <f t="shared" si="46"/>
        <v>2.7070277646370414E-14</v>
      </c>
      <c r="AB199" s="1">
        <f>p_0*inventory[[#This Row],[CO2_flux]]+AB198</f>
        <v>0.21729999999999999</v>
      </c>
      <c r="AC199" s="1">
        <f>p_1*inventory[[#This Row],[CO2_flux]]+AC198*EXP(-1/life1_CO2)</f>
        <v>0.13696968748576818</v>
      </c>
      <c r="AD199" s="1">
        <f>p_2*inventory[[#This Row],[CO2_flux]]+AD198*EXP(-1/life2_CO2)</f>
        <v>1.3966470066501776E-3</v>
      </c>
      <c r="AE199" s="1">
        <f>p_3*inventory[[#This Row],[CO2_flux]]+AE198*EXP(-1/life3_CO2)</f>
        <v>7.3424271580060518E-21</v>
      </c>
    </row>
    <row r="200" spans="1:31">
      <c r="A200">
        <v>195</v>
      </c>
      <c r="B200" s="70">
        <v>0</v>
      </c>
      <c r="C200" s="70">
        <v>0</v>
      </c>
      <c r="D200" s="70">
        <v>0</v>
      </c>
      <c r="E200" s="22">
        <f>SUM(inventory[[#This Row],[CO2_heat]:[N2O_heat]])</f>
        <v>3.7349226942561824E-11</v>
      </c>
      <c r="F200" s="23">
        <f>SUM(inventory[[#This Row],[CO2_temp]:[N2O_temp]])</f>
        <v>7.7669346827504591E-14</v>
      </c>
      <c r="G200" s="16">
        <f>SUM(inventory[[#This Row],[CO2_mass0]:[CO2_mass3]])</f>
        <v>0.35528178403506444</v>
      </c>
      <c r="H200" s="16">
        <f>inventory[[#This Row],[CH4_flux]]+H199*EXP(-1/life_CH4)</f>
        <v>1.4803657703138706E-7</v>
      </c>
      <c r="I200" s="16">
        <f t="shared" si="37"/>
        <v>0.1995739872625017</v>
      </c>
      <c r="J200" s="18">
        <f>inventory[[#This Row],[CO2]]*A_CO2</f>
        <v>6.2234710109422223E-16</v>
      </c>
      <c r="K200" s="18">
        <f>inventory[[#This Row],[CH4]]*A_CH4</f>
        <v>3.1263007421097767E-20</v>
      </c>
      <c r="L200" s="18">
        <f>inventory[[#This Row],[N2O]]*A_N2O</f>
        <v>7.1247656473893767E-14</v>
      </c>
      <c r="M200" s="4">
        <f t="shared" si="38"/>
        <v>1.5466370095715249E-13</v>
      </c>
      <c r="N200" s="4">
        <f t="shared" si="39"/>
        <v>2.6186854790040766E-12</v>
      </c>
      <c r="O200" s="4">
        <f t="shared" si="40"/>
        <v>3.4575877762600596E-11</v>
      </c>
      <c r="P200" s="20">
        <f>SUM(inventory[[#This Row],[CO2_temp_s1]:[CO2_temp_s2]])</f>
        <v>5.2182431397909061E-16</v>
      </c>
      <c r="Q200" s="20">
        <f>inventory[[#This Row],[CH4_temp_s1]]+inventory[[#This Row],[CH4_temp_s2]]</f>
        <v>1.7573121623350525E-15</v>
      </c>
      <c r="R200" s="20">
        <f>inventory[[#This Row],[N2O_temp_s1]]+inventory[[#This Row],[N2O_temp_s2]]</f>
        <v>7.5390210351190444E-14</v>
      </c>
      <c r="S200" s="84">
        <f>inventory[[#This Row],[CO2_flux]]+S199</f>
        <v>1</v>
      </c>
      <c r="T200" s="84">
        <f>inventory[[#This Row],[CH4_flux]]+T199</f>
        <v>1</v>
      </c>
      <c r="U200" s="84">
        <f>inventory[[#This Row],[N2O_flux]]+U199</f>
        <v>1</v>
      </c>
      <c r="V200" s="1">
        <f t="shared" si="41"/>
        <v>3.9643567860223874E-16</v>
      </c>
      <c r="W200" s="1">
        <f t="shared" si="42"/>
        <v>1.253886353768519E-16</v>
      </c>
      <c r="X200" s="1">
        <f t="shared" si="43"/>
        <v>6.1119353813192778E-20</v>
      </c>
      <c r="Y200" s="1">
        <f t="shared" si="44"/>
        <v>1.7572510429812394E-15</v>
      </c>
      <c r="Z200" s="1">
        <f t="shared" si="45"/>
        <v>4.8311099619721771E-14</v>
      </c>
      <c r="AA200" s="1">
        <f t="shared" si="46"/>
        <v>2.707911073146867E-14</v>
      </c>
      <c r="AB200" s="1">
        <f>p_0*inventory[[#This Row],[CO2_flux]]+AB199</f>
        <v>0.21729999999999999</v>
      </c>
      <c r="AC200" s="1">
        <f>p_1*inventory[[#This Row],[CO2_flux]]+AC199*EXP(-1/life1_CO2)</f>
        <v>0.13662284115960935</v>
      </c>
      <c r="AD200" s="1">
        <f>p_2*inventory[[#This Row],[CO2_flux]]+AD199*EXP(-1/life2_CO2)</f>
        <v>1.3589428754550931E-3</v>
      </c>
      <c r="AE200" s="1">
        <f>p_3*inventory[[#This Row],[CO2_flux]]+AE199*EXP(-1/life3_CO2)</f>
        <v>5.8201582727726648E-21</v>
      </c>
    </row>
    <row r="201" spans="1:31">
      <c r="A201">
        <v>196</v>
      </c>
      <c r="B201" s="70">
        <v>0</v>
      </c>
      <c r="C201" s="70">
        <v>0</v>
      </c>
      <c r="D201" s="70">
        <v>0</v>
      </c>
      <c r="E201" s="22">
        <f>SUM(inventory[[#This Row],[CO2_heat]:[N2O_heat]])</f>
        <v>3.7420803038325304E-11</v>
      </c>
      <c r="F201" s="23">
        <f>SUM(inventory[[#This Row],[CO2_temp]:[N2O_temp]])</f>
        <v>7.727553324133141E-14</v>
      </c>
      <c r="G201" s="16">
        <f>SUM(inventory[[#This Row],[CO2_mass0]:[CO2_mass3]])</f>
        <v>0.35489912975900068</v>
      </c>
      <c r="H201" s="16">
        <f>inventory[[#This Row],[CH4_flux]]+H200*EXP(-1/life_CH4)</f>
        <v>1.365668480489614E-7</v>
      </c>
      <c r="I201" s="16">
        <f t="shared" si="37"/>
        <v>0.19793141231588585</v>
      </c>
      <c r="J201" s="18">
        <f>inventory[[#This Row],[CO2]]*A_CO2</f>
        <v>6.2167680559884133E-16</v>
      </c>
      <c r="K201" s="18">
        <f>inventory[[#This Row],[CH4]]*A_CH4</f>
        <v>2.8840780229100972E-20</v>
      </c>
      <c r="L201" s="18">
        <f>inventory[[#This Row],[N2O]]*A_N2O</f>
        <v>7.0661259332991939E-14</v>
      </c>
      <c r="M201" s="4">
        <f t="shared" si="38"/>
        <v>1.5528571263589217E-13</v>
      </c>
      <c r="N201" s="4">
        <f t="shared" si="39"/>
        <v>2.6186855090396937E-12</v>
      </c>
      <c r="O201" s="4">
        <f t="shared" si="40"/>
        <v>3.4646831816649715E-11</v>
      </c>
      <c r="P201" s="20">
        <f>SUM(inventory[[#This Row],[CO2_temp_s1]:[CO2_temp_s2]])</f>
        <v>5.2172594156267453E-16</v>
      </c>
      <c r="Q201" s="20">
        <f>inventory[[#This Row],[CH4_temp_s1]]+inventory[[#This Row],[CH4_temp_s2]]</f>
        <v>1.7530214834572221E-15</v>
      </c>
      <c r="R201" s="20">
        <f>inventory[[#This Row],[N2O_temp_s1]]+inventory[[#This Row],[N2O_temp_s2]]</f>
        <v>7.500078581631151E-14</v>
      </c>
      <c r="S201" s="84">
        <f>inventory[[#This Row],[CO2_flux]]+S200</f>
        <v>1</v>
      </c>
      <c r="T201" s="84">
        <f>inventory[[#This Row],[CH4_flux]]+T200</f>
        <v>1</v>
      </c>
      <c r="U201" s="84">
        <f>inventory[[#This Row],[N2O_flux]]+U200</f>
        <v>1</v>
      </c>
      <c r="V201" s="1">
        <f t="shared" si="41"/>
        <v>3.9599229582954195E-16</v>
      </c>
      <c r="W201" s="1">
        <f t="shared" si="42"/>
        <v>1.2573364573313255E-16</v>
      </c>
      <c r="X201" s="1">
        <f t="shared" si="43"/>
        <v>5.6385075305843918E-20</v>
      </c>
      <c r="Y201" s="1">
        <f t="shared" si="44"/>
        <v>1.7529650983819164E-15</v>
      </c>
      <c r="Z201" s="1">
        <f t="shared" si="45"/>
        <v>4.7913479656563541E-14</v>
      </c>
      <c r="AA201" s="1">
        <f t="shared" si="46"/>
        <v>2.7087306159747969E-14</v>
      </c>
      <c r="AB201" s="1">
        <f>p_0*inventory[[#This Row],[CO2_flux]]+AB200</f>
        <v>0.21729999999999999</v>
      </c>
      <c r="AC201" s="1">
        <f>p_1*inventory[[#This Row],[CO2_flux]]+AC200*EXP(-1/life1_CO2)</f>
        <v>0.13627687314730358</v>
      </c>
      <c r="AD201" s="1">
        <f>p_2*inventory[[#This Row],[CO2_flux]]+AD200*EXP(-1/life2_CO2)</f>
        <v>1.322256611697097E-3</v>
      </c>
      <c r="AE201" s="1">
        <f>p_3*inventory[[#This Row],[CO2_flux]]+AE200*EXP(-1/life3_CO2)</f>
        <v>4.6134938203899268E-21</v>
      </c>
    </row>
    <row r="202" spans="1:31">
      <c r="A202">
        <v>197</v>
      </c>
      <c r="B202" s="70">
        <v>0</v>
      </c>
      <c r="C202" s="70">
        <v>0</v>
      </c>
      <c r="D202" s="70">
        <v>0</v>
      </c>
      <c r="E202" s="22">
        <f>SUM(inventory[[#This Row],[CO2_heat]:[N2O_heat]])</f>
        <v>3.7491794482431456E-11</v>
      </c>
      <c r="F202" s="23">
        <f>SUM(inventory[[#This Row],[CO2_temp]:[N2O_temp]])</f>
        <v>7.688437288549868E-14</v>
      </c>
      <c r="G202" s="16">
        <f>SUM(inventory[[#This Row],[CO2_mass0]:[CO2_mass3]])</f>
        <v>0.35451834196155529</v>
      </c>
      <c r="H202" s="16">
        <f>inventory[[#This Row],[CH4_flux]]+H201*EXP(-1/life_CH4)</f>
        <v>1.2598578243317387E-7</v>
      </c>
      <c r="I202" s="16">
        <f t="shared" si="37"/>
        <v>0.19630235642800234</v>
      </c>
      <c r="J202" s="18">
        <f>inventory[[#This Row],[CO2]]*A_CO2</f>
        <v>6.2100977961405626E-16</v>
      </c>
      <c r="K202" s="18">
        <f>inventory[[#This Row],[CH4]]*A_CH4</f>
        <v>2.6606224827300839E-20</v>
      </c>
      <c r="L202" s="18">
        <f>inventory[[#This Row],[N2O]]*A_N2O</f>
        <v>7.0079688478649908E-14</v>
      </c>
      <c r="M202" s="4">
        <f t="shared" si="38"/>
        <v>1.559070556581725E-13</v>
      </c>
      <c r="N202" s="4">
        <f t="shared" si="39"/>
        <v>2.6186855367481807E-12</v>
      </c>
      <c r="O202" s="4">
        <f t="shared" si="40"/>
        <v>3.4717201890025101E-11</v>
      </c>
      <c r="P202" s="20">
        <f>SUM(inventory[[#This Row],[CO2_temp_s1]:[CO2_temp_s2]])</f>
        <v>5.2162843892573261E-16</v>
      </c>
      <c r="Q202" s="20">
        <f>inventory[[#This Row],[CH4_temp_s1]]+inventory[[#This Row],[CH4_temp_s2]]</f>
        <v>1.7487416223364816E-15</v>
      </c>
      <c r="R202" s="20">
        <f>inventory[[#This Row],[N2O_temp_s1]]+inventory[[#This Row],[N2O_temp_s2]]</f>
        <v>7.4614002824236466E-14</v>
      </c>
      <c r="S202" s="84">
        <f>inventory[[#This Row],[CO2_flux]]+S201</f>
        <v>1</v>
      </c>
      <c r="T202" s="84">
        <f>inventory[[#This Row],[CH4_flux]]+T201</f>
        <v>1</v>
      </c>
      <c r="U202" s="84">
        <f>inventory[[#This Row],[N2O_flux]]+U201</f>
        <v>1</v>
      </c>
      <c r="V202" s="1">
        <f t="shared" si="41"/>
        <v>3.9555132396651037E-16</v>
      </c>
      <c r="W202" s="1">
        <f t="shared" si="42"/>
        <v>1.2607711495922227E-16</v>
      </c>
      <c r="X202" s="1">
        <f t="shared" si="43"/>
        <v>5.2017470595364797E-20</v>
      </c>
      <c r="Y202" s="1">
        <f t="shared" si="44"/>
        <v>1.7486896048658862E-15</v>
      </c>
      <c r="Z202" s="1">
        <f t="shared" si="45"/>
        <v>4.7519132266910552E-14</v>
      </c>
      <c r="AA202" s="1">
        <f t="shared" si="46"/>
        <v>2.7094870557325914E-14</v>
      </c>
      <c r="AB202" s="1">
        <f>p_0*inventory[[#This Row],[CO2_flux]]+AB201</f>
        <v>0.21729999999999999</v>
      </c>
      <c r="AC202" s="1">
        <f>p_1*inventory[[#This Row],[CO2_flux]]+AC201*EXP(-1/life1_CO2)</f>
        <v>0.13593178122470961</v>
      </c>
      <c r="AD202" s="1">
        <f>p_2*inventory[[#This Row],[CO2_flux]]+AD201*EXP(-1/life2_CO2)</f>
        <v>1.2865607368456771E-3</v>
      </c>
      <c r="AE202" s="1">
        <f>p_3*inventory[[#This Row],[CO2_flux]]+AE201*EXP(-1/life3_CO2)</f>
        <v>3.6570011043078391E-21</v>
      </c>
    </row>
    <row r="203" spans="1:31">
      <c r="A203">
        <v>198</v>
      </c>
      <c r="B203" s="70">
        <v>0</v>
      </c>
      <c r="C203" s="70">
        <v>0</v>
      </c>
      <c r="D203" s="70">
        <v>0</v>
      </c>
      <c r="E203" s="22">
        <f>SUM(inventory[[#This Row],[CO2_heat]:[N2O_heat]])</f>
        <v>3.7562206084702679E-11</v>
      </c>
      <c r="F203" s="23">
        <f>SUM(inventory[[#This Row],[CO2_temp]:[N2O_temp]])</f>
        <v>7.6495845306222133E-14</v>
      </c>
      <c r="G203" s="16">
        <f>SUM(inventory[[#This Row],[CO2_mass0]:[CO2_mass3]])</f>
        <v>0.35413939168750402</v>
      </c>
      <c r="H203" s="16">
        <f>inventory[[#This Row],[CH4_flux]]+H202*EXP(-1/life_CH4)</f>
        <v>1.1622452741684794E-7</v>
      </c>
      <c r="I203" s="16">
        <f t="shared" si="37"/>
        <v>0.19468670833150878</v>
      </c>
      <c r="J203" s="18">
        <f>inventory[[#This Row],[CO2]]*A_CO2</f>
        <v>6.203459724190007E-16</v>
      </c>
      <c r="K203" s="18">
        <f>inventory[[#This Row],[CH4]]*A_CH4</f>
        <v>2.4544800589222682E-20</v>
      </c>
      <c r="L203" s="18">
        <f>inventory[[#This Row],[N2O]]*A_N2O</f>
        <v>6.9502904188569716E-14</v>
      </c>
      <c r="M203" s="4">
        <f t="shared" si="38"/>
        <v>1.5652773326803604E-13</v>
      </c>
      <c r="N203" s="4">
        <f t="shared" si="39"/>
        <v>2.6186855623098412E-12</v>
      </c>
      <c r="O203" s="4">
        <f t="shared" si="40"/>
        <v>3.4786992789124804E-11</v>
      </c>
      <c r="P203" s="20">
        <f>SUM(inventory[[#This Row],[CO2_temp_s1]:[CO2_temp_s2]])</f>
        <v>5.2153177234161763E-16</v>
      </c>
      <c r="Q203" s="20">
        <f>inventory[[#This Row],[CH4_temp_s1]]+inventory[[#This Row],[CH4_temp_s2]]</f>
        <v>1.7444725252765051E-15</v>
      </c>
      <c r="R203" s="20">
        <f>inventory[[#This Row],[N2O_temp_s1]]+inventory[[#This Row],[N2O_temp_s2]]</f>
        <v>7.4229841008604011E-14</v>
      </c>
      <c r="S203" s="84">
        <f>inventory[[#This Row],[CO2_flux]]+S202</f>
        <v>1</v>
      </c>
      <c r="T203" s="84">
        <f>inventory[[#This Row],[CH4_flux]]+T202</f>
        <v>1</v>
      </c>
      <c r="U203" s="84">
        <f>inventory[[#This Row],[N2O_flux]]+U202</f>
        <v>1</v>
      </c>
      <c r="V203" s="1">
        <f t="shared" si="41"/>
        <v>3.9511272213328058E-16</v>
      </c>
      <c r="W203" s="1">
        <f t="shared" si="42"/>
        <v>1.2641905020833705E-16</v>
      </c>
      <c r="X203" s="1">
        <f t="shared" si="43"/>
        <v>4.7988145134461655E-20</v>
      </c>
      <c r="Y203" s="1">
        <f t="shared" si="44"/>
        <v>1.7444245371313706E-15</v>
      </c>
      <c r="Z203" s="1">
        <f t="shared" si="45"/>
        <v>4.7128030516180378E-14</v>
      </c>
      <c r="AA203" s="1">
        <f t="shared" si="46"/>
        <v>2.710181049242363E-14</v>
      </c>
      <c r="AB203" s="1">
        <f>p_0*inventory[[#This Row],[CO2_flux]]+AB202</f>
        <v>0.21729999999999999</v>
      </c>
      <c r="AC203" s="1">
        <f>p_1*inventory[[#This Row],[CO2_flux]]+AC202*EXP(-1/life1_CO2)</f>
        <v>0.13558756317331838</v>
      </c>
      <c r="AD203" s="1">
        <f>p_2*inventory[[#This Row],[CO2_flux]]+AD202*EXP(-1/life2_CO2)</f>
        <v>1.2518285141856218E-3</v>
      </c>
      <c r="AE203" s="1">
        <f>p_3*inventory[[#This Row],[CO2_flux]]+AE202*EXP(-1/life3_CO2)</f>
        <v>2.8988132633454853E-21</v>
      </c>
    </row>
    <row r="204" spans="1:31">
      <c r="A204">
        <v>199</v>
      </c>
      <c r="B204" s="70">
        <v>0</v>
      </c>
      <c r="C204" s="70">
        <v>0</v>
      </c>
      <c r="D204" s="70">
        <v>0</v>
      </c>
      <c r="E204" s="22">
        <f>SUM(inventory[[#This Row],[CO2_heat]:[N2O_heat]])</f>
        <v>3.763204261533872E-11</v>
      </c>
      <c r="F204" s="23">
        <f>SUM(inventory[[#This Row],[CO2_temp]:[N2O_temp]])</f>
        <v>7.6109930217203185E-14</v>
      </c>
      <c r="G204" s="16">
        <f>SUM(inventory[[#This Row],[CO2_mass0]:[CO2_mass3]])</f>
        <v>0.35376225070902945</v>
      </c>
      <c r="H204" s="16">
        <f>inventory[[#This Row],[CH4_flux]]+H203*EXP(-1/life_CH4)</f>
        <v>1.0721956487776474E-7</v>
      </c>
      <c r="I204" s="16">
        <f t="shared" si="37"/>
        <v>0.19308435767483814</v>
      </c>
      <c r="J204" s="18">
        <f>inventory[[#This Row],[CO2]]*A_CO2</f>
        <v>6.1968533456700674E-16</v>
      </c>
      <c r="K204" s="18">
        <f>inventory[[#This Row],[CH4]]*A_CH4</f>
        <v>2.2643093481888146E-20</v>
      </c>
      <c r="L204" s="18">
        <f>inventory[[#This Row],[N2O]]*A_N2O</f>
        <v>6.8930867067384048E-14</v>
      </c>
      <c r="M204" s="4">
        <f t="shared" si="38"/>
        <v>1.5714774865944442E-13</v>
      </c>
      <c r="N204" s="4">
        <f t="shared" si="39"/>
        <v>2.6186855858910092E-12</v>
      </c>
      <c r="O204" s="4">
        <f t="shared" si="40"/>
        <v>3.4856209280788267E-11</v>
      </c>
      <c r="P204" s="20">
        <f>SUM(inventory[[#This Row],[CO2_temp_s1]:[CO2_temp_s2]])</f>
        <v>5.2143590905613325E-16</v>
      </c>
      <c r="Q204" s="20">
        <f>inventory[[#This Row],[CH4_temp_s1]]+inventory[[#This Row],[CH4_temp_s2]]</f>
        <v>1.7402141408263623E-15</v>
      </c>
      <c r="R204" s="20">
        <f>inventory[[#This Row],[N2O_temp_s1]]+inventory[[#This Row],[N2O_temp_s2]]</f>
        <v>7.3848280167320695E-14</v>
      </c>
      <c r="S204" s="84">
        <f>inventory[[#This Row],[CO2_flux]]+S203</f>
        <v>1</v>
      </c>
      <c r="T204" s="84">
        <f>inventory[[#This Row],[CH4_flux]]+T203</f>
        <v>1</v>
      </c>
      <c r="U204" s="84">
        <f>inventory[[#This Row],[N2O_flux]]+U203</f>
        <v>1</v>
      </c>
      <c r="V204" s="1">
        <f t="shared" si="41"/>
        <v>3.9467645049228868E-16</v>
      </c>
      <c r="W204" s="1">
        <f t="shared" si="42"/>
        <v>1.2675945856384457E-16</v>
      </c>
      <c r="X204" s="1">
        <f t="shared" si="43"/>
        <v>4.4270902676355631E-20</v>
      </c>
      <c r="Y204" s="1">
        <f t="shared" si="44"/>
        <v>1.740169869923686E-15</v>
      </c>
      <c r="Z204" s="1">
        <f t="shared" si="45"/>
        <v>4.6740147691470217E-14</v>
      </c>
      <c r="AA204" s="1">
        <f t="shared" si="46"/>
        <v>2.7108132475850481E-14</v>
      </c>
      <c r="AB204" s="1">
        <f>p_0*inventory[[#This Row],[CO2_flux]]+AB203</f>
        <v>0.21729999999999999</v>
      </c>
      <c r="AC204" s="1">
        <f>p_1*inventory[[#This Row],[CO2_flux]]+AC203*EXP(-1/life1_CO2)</f>
        <v>0.13524421678023865</v>
      </c>
      <c r="AD204" s="1">
        <f>p_2*inventory[[#This Row],[CO2_flux]]+AD203*EXP(-1/life2_CO2)</f>
        <v>1.2180339287908425E-3</v>
      </c>
      <c r="AE204" s="1">
        <f>p_3*inventory[[#This Row],[CO2_flux]]+AE203*EXP(-1/life3_CO2)</f>
        <v>2.2978167345503611E-21</v>
      </c>
    </row>
    <row r="205" spans="1:31">
      <c r="A205">
        <v>200</v>
      </c>
      <c r="B205" s="70">
        <v>0</v>
      </c>
      <c r="C205" s="70">
        <v>0</v>
      </c>
      <c r="D205" s="70">
        <v>0</v>
      </c>
      <c r="E205" s="22">
        <f>SUM(inventory[[#This Row],[CO2_heat]:[N2O_heat]])</f>
        <v>3.7701308805244586E-11</v>
      </c>
      <c r="F205" s="23">
        <f>SUM(inventory[[#This Row],[CO2_temp]:[N2O_temp]])</f>
        <v>7.5726607498089863E-14</v>
      </c>
      <c r="G205" s="16">
        <f>SUM(inventory[[#This Row],[CO2_mass0]:[CO2_mass3]])</f>
        <v>0.35338689150622177</v>
      </c>
      <c r="H205" s="16">
        <f>inventory[[#This Row],[CH4_flux]]+H204*EXP(-1/life_CH4)</f>
        <v>9.8912298015597121E-8</v>
      </c>
      <c r="I205" s="16">
        <f t="shared" si="37"/>
        <v>0.19149519501466167</v>
      </c>
      <c r="J205" s="18">
        <f>inventory[[#This Row],[CO2]]*A_CO2</f>
        <v>6.190278178514485E-16</v>
      </c>
      <c r="K205" s="18">
        <f>inventory[[#This Row],[CH4]]*A_CH4</f>
        <v>2.0888728778454605E-20</v>
      </c>
      <c r="L205" s="18">
        <f>inventory[[#This Row],[N2O]]*A_N2O</f>
        <v>6.8363538043965445E-14</v>
      </c>
      <c r="M205" s="4">
        <f t="shared" si="38"/>
        <v>1.5776710497753547E-13</v>
      </c>
      <c r="N205" s="4">
        <f t="shared" si="39"/>
        <v>2.6186856076451315E-12</v>
      </c>
      <c r="O205" s="4">
        <f t="shared" si="40"/>
        <v>3.492485609262192E-11</v>
      </c>
      <c r="P205" s="20">
        <f>SUM(inventory[[#This Row],[CO2_temp_s1]:[CO2_temp_s2]])</f>
        <v>5.2134081726103752E-16</v>
      </c>
      <c r="Q205" s="20">
        <f>inventory[[#This Row],[CH4_temp_s1]]+inventory[[#This Row],[CH4_temp_s2]]</f>
        <v>1.7359664196114025E-15</v>
      </c>
      <c r="R205" s="20">
        <f>inventory[[#This Row],[N2O_temp_s1]]+inventory[[#This Row],[N2O_temp_s2]]</f>
        <v>7.3469300261217419E-14</v>
      </c>
      <c r="S205" s="84">
        <f>inventory[[#This Row],[CO2_flux]]+S204</f>
        <v>1</v>
      </c>
      <c r="T205" s="84">
        <f>inventory[[#This Row],[CH4_flux]]+T204</f>
        <v>1</v>
      </c>
      <c r="U205" s="84">
        <f>inventory[[#This Row],[N2O_flux]]+U204</f>
        <v>1</v>
      </c>
      <c r="V205" s="1">
        <f t="shared" si="41"/>
        <v>3.9424247022028756E-16</v>
      </c>
      <c r="W205" s="1">
        <f t="shared" si="42"/>
        <v>1.2709834704074997E-16</v>
      </c>
      <c r="X205" s="1">
        <f t="shared" si="43"/>
        <v>4.0841575141300342E-20</v>
      </c>
      <c r="Y205" s="1">
        <f t="shared" si="44"/>
        <v>1.7359255780362611E-15</v>
      </c>
      <c r="Z205" s="1">
        <f t="shared" si="45"/>
        <v>4.6355457299732663E-14</v>
      </c>
      <c r="AA205" s="1">
        <f t="shared" si="46"/>
        <v>2.7113842961484759E-14</v>
      </c>
      <c r="AB205" s="1">
        <f>p_0*inventory[[#This Row],[CO2_flux]]+AB204</f>
        <v>0.21729999999999999</v>
      </c>
      <c r="AC205" s="1">
        <f>p_1*inventory[[#This Row],[CO2_flux]]+AC204*EXP(-1/life1_CO2)</f>
        <v>0.1349017398381829</v>
      </c>
      <c r="AD205" s="1">
        <f>p_2*inventory[[#This Row],[CO2_flux]]+AD204*EXP(-1/life2_CO2)</f>
        <v>1.1851516680388263E-3</v>
      </c>
      <c r="AE205" s="1">
        <f>p_3*inventory[[#This Row],[CO2_flux]]+AE204*EXP(-1/life3_CO2)</f>
        <v>1.8214218253873118E-21</v>
      </c>
    </row>
    <row r="206" spans="1:31">
      <c r="A206">
        <v>201</v>
      </c>
      <c r="B206" s="70">
        <v>0</v>
      </c>
      <c r="C206" s="70">
        <v>0</v>
      </c>
      <c r="D206" s="70">
        <v>0</v>
      </c>
      <c r="E206" s="22">
        <f>SUM(inventory[[#This Row],[CO2_heat]:[N2O_heat]])</f>
        <v>3.7770009346355671E-11</v>
      </c>
      <c r="F206" s="23">
        <f>SUM(inventory[[#This Row],[CO2_temp]:[N2O_temp]])</f>
        <v>7.534585719296243E-14</v>
      </c>
      <c r="G206" s="16">
        <f>SUM(inventory[[#This Row],[CO2_mass0]:[CO2_mass3]])</f>
        <v>0.35301328724810421</v>
      </c>
      <c r="H206" s="16">
        <f>inventory[[#This Row],[CH4_flux]]+H205*EXP(-1/life_CH4)</f>
        <v>9.1248670052710099E-8</v>
      </c>
      <c r="I206" s="16">
        <f t="shared" si="37"/>
        <v>0.18991911180841356</v>
      </c>
      <c r="J206" s="18">
        <f>inventory[[#This Row],[CO2]]*A_CO2</f>
        <v>6.1837337527250402E-16</v>
      </c>
      <c r="K206" s="18">
        <f>inventory[[#This Row],[CH4]]*A_CH4</f>
        <v>1.9270290533793817E-20</v>
      </c>
      <c r="L206" s="18">
        <f>inventory[[#This Row],[N2O]]*A_N2O</f>
        <v>6.780087836875768E-14</v>
      </c>
      <c r="M206" s="4">
        <f t="shared" si="38"/>
        <v>1.5838580531984648E-13</v>
      </c>
      <c r="N206" s="4">
        <f t="shared" si="39"/>
        <v>2.6186856277137658E-12</v>
      </c>
      <c r="O206" s="4">
        <f t="shared" si="40"/>
        <v>3.499293791332206E-11</v>
      </c>
      <c r="P206" s="20">
        <f>SUM(inventory[[#This Row],[CO2_temp_s1]:[CO2_temp_s2]])</f>
        <v>5.2124646606826231E-16</v>
      </c>
      <c r="Q206" s="20">
        <f>inventory[[#This Row],[CH4_temp_s1]]+inventory[[#This Row],[CH4_temp_s2]]</f>
        <v>1.7317293141772084E-15</v>
      </c>
      <c r="R206" s="20">
        <f>inventory[[#This Row],[N2O_temp_s1]]+inventory[[#This Row],[N2O_temp_s2]]</f>
        <v>7.3092881412716955E-14</v>
      </c>
      <c r="S206" s="84">
        <f>inventory[[#This Row],[CO2_flux]]+S205</f>
        <v>1</v>
      </c>
      <c r="T206" s="84">
        <f>inventory[[#This Row],[CH4_flux]]+T205</f>
        <v>1</v>
      </c>
      <c r="U206" s="84">
        <f>inventory[[#This Row],[N2O_flux]]+U205</f>
        <v>1</v>
      </c>
      <c r="V206" s="1">
        <f t="shared" si="41"/>
        <v>3.9381074348111986E-16</v>
      </c>
      <c r="W206" s="1">
        <f t="shared" si="42"/>
        <v>1.2743572258714247E-16</v>
      </c>
      <c r="X206" s="1">
        <f t="shared" si="43"/>
        <v>3.7677865643697699E-20</v>
      </c>
      <c r="Y206" s="1">
        <f t="shared" si="44"/>
        <v>1.7316916363115647E-15</v>
      </c>
      <c r="Z206" s="1">
        <f t="shared" si="45"/>
        <v>4.5973933065966528E-14</v>
      </c>
      <c r="AA206" s="1">
        <f t="shared" si="46"/>
        <v>2.7118948346750424E-14</v>
      </c>
      <c r="AB206" s="1">
        <f>p_0*inventory[[#This Row],[CO2_flux]]+AB205</f>
        <v>0.21729999999999999</v>
      </c>
      <c r="AC206" s="1">
        <f>p_1*inventory[[#This Row],[CO2_flux]]+AC205*EXP(-1/life1_CO2)</f>
        <v>0.13456013014545309</v>
      </c>
      <c r="AD206" s="1">
        <f>p_2*inventory[[#This Row],[CO2_flux]]+AD205*EXP(-1/life2_CO2)</f>
        <v>1.153157102651123E-3</v>
      </c>
      <c r="AE206" s="1">
        <f>p_3*inventory[[#This Row],[CO2_flux]]+AE205*EXP(-1/life3_CO2)</f>
        <v>1.4437955021014474E-21</v>
      </c>
    </row>
    <row r="207" spans="1:31">
      <c r="A207">
        <v>202</v>
      </c>
      <c r="B207" s="70">
        <v>0</v>
      </c>
      <c r="C207" s="70">
        <v>0</v>
      </c>
      <c r="D207" s="70">
        <v>0</v>
      </c>
      <c r="E207" s="22">
        <f>SUM(inventory[[#This Row],[CO2_heat]:[N2O_heat]])</f>
        <v>3.7838148891960124E-11</v>
      </c>
      <c r="F207" s="23">
        <f>SUM(inventory[[#This Row],[CO2_temp]:[N2O_temp]])</f>
        <v>7.4967659508842806E-14</v>
      </c>
      <c r="G207" s="16">
        <f>SUM(inventory[[#This Row],[CO2_mass0]:[CO2_mass3]])</f>
        <v>0.35264141177417219</v>
      </c>
      <c r="H207" s="16">
        <f>inventory[[#This Row],[CH4_flux]]+H206*EXP(-1/life_CH4)</f>
        <v>8.4178812477649696E-8</v>
      </c>
      <c r="I207" s="16">
        <f t="shared" si="37"/>
        <v>0.18835600040687747</v>
      </c>
      <c r="J207" s="18">
        <f>inventory[[#This Row],[CO2]]*A_CO2</f>
        <v>6.1772196100481725E-16</v>
      </c>
      <c r="K207" s="18">
        <f>inventory[[#This Row],[CH4]]*A_CH4</f>
        <v>1.7777247299023837E-20</v>
      </c>
      <c r="L207" s="18">
        <f>inventory[[#This Row],[N2O]]*A_N2O</f>
        <v>6.7242849611129127E-14</v>
      </c>
      <c r="M207" s="4">
        <f t="shared" si="38"/>
        <v>1.5900385273750487E-13</v>
      </c>
      <c r="N207" s="4">
        <f t="shared" si="39"/>
        <v>2.6186856462275018E-12</v>
      </c>
      <c r="O207" s="4">
        <f t="shared" si="40"/>
        <v>3.5060459392995118E-11</v>
      </c>
      <c r="P207" s="20">
        <f>SUM(inventory[[#This Row],[CO2_temp_s1]:[CO2_temp_s2]])</f>
        <v>5.2115282548482975E-16</v>
      </c>
      <c r="Q207" s="20">
        <f>inventory[[#This Row],[CH4_temp_s1]]+inventory[[#This Row],[CH4_temp_s2]]</f>
        <v>1.7275027788456118E-15</v>
      </c>
      <c r="R207" s="20">
        <f>inventory[[#This Row],[N2O_temp_s1]]+inventory[[#This Row],[N2O_temp_s2]]</f>
        <v>7.2719003904512371E-14</v>
      </c>
      <c r="S207" s="84">
        <f>inventory[[#This Row],[CO2_flux]]+S206</f>
        <v>1</v>
      </c>
      <c r="T207" s="84">
        <f>inventory[[#This Row],[CH4_flux]]+T206</f>
        <v>1</v>
      </c>
      <c r="U207" s="84">
        <f>inventory[[#This Row],[N2O_flux]]+U206</f>
        <v>1</v>
      </c>
      <c r="V207" s="1">
        <f t="shared" si="41"/>
        <v>3.9338123339922528E-16</v>
      </c>
      <c r="W207" s="1">
        <f t="shared" si="42"/>
        <v>1.2777159208560445E-16</v>
      </c>
      <c r="X207" s="1">
        <f t="shared" si="43"/>
        <v>3.4759203662518544E-20</v>
      </c>
      <c r="Y207" s="1">
        <f t="shared" si="44"/>
        <v>1.7274680196419493E-15</v>
      </c>
      <c r="Z207" s="1">
        <f t="shared" si="45"/>
        <v>4.55955489314225E-14</v>
      </c>
      <c r="AA207" s="1">
        <f t="shared" si="46"/>
        <v>2.7123454973089867E-14</v>
      </c>
      <c r="AB207" s="1">
        <f>p_0*inventory[[#This Row],[CO2_flux]]+AB206</f>
        <v>0.21729999999999999</v>
      </c>
      <c r="AC207" s="1">
        <f>p_1*inventory[[#This Row],[CO2_flux]]+AC206*EXP(-1/life1_CO2)</f>
        <v>0.13421938550592652</v>
      </c>
      <c r="AD207" s="1">
        <f>p_2*inventory[[#This Row],[CO2_flux]]+AD206*EXP(-1/life2_CO2)</f>
        <v>1.1220262682456678E-3</v>
      </c>
      <c r="AE207" s="1">
        <f>p_3*inventory[[#This Row],[CO2_flux]]+AE206*EXP(-1/life3_CO2)</f>
        <v>1.1444605652757607E-21</v>
      </c>
    </row>
    <row r="208" spans="1:31">
      <c r="A208">
        <v>203</v>
      </c>
      <c r="B208" s="70">
        <v>0</v>
      </c>
      <c r="C208" s="70">
        <v>0</v>
      </c>
      <c r="D208" s="70">
        <v>0</v>
      </c>
      <c r="E208" s="22">
        <f>SUM(inventory[[#This Row],[CO2_heat]:[N2O_heat]])</f>
        <v>3.7905732057018451E-11</v>
      </c>
      <c r="F208" s="23">
        <f>SUM(inventory[[#This Row],[CO2_temp]:[N2O_temp]])</f>
        <v>7.4591994814226578E-14</v>
      </c>
      <c r="G208" s="16">
        <f>SUM(inventory[[#This Row],[CO2_mass0]:[CO2_mass3]])</f>
        <v>0.35227123957642875</v>
      </c>
      <c r="H208" s="16">
        <f>inventory[[#This Row],[CH4_flux]]+H207*EXP(-1/life_CH4)</f>
        <v>7.7656720542381807E-8</v>
      </c>
      <c r="I208" s="16">
        <f t="shared" si="37"/>
        <v>0.18680575404683375</v>
      </c>
      <c r="J208" s="18">
        <f>inventory[[#This Row],[CO2]]*A_CO2</f>
        <v>6.1707353036603012E-16</v>
      </c>
      <c r="K208" s="18">
        <f>inventory[[#This Row],[CH4]]*A_CH4</f>
        <v>1.6399883591606241E-20</v>
      </c>
      <c r="L208" s="18">
        <f>inventory[[#This Row],[N2O]]*A_N2O</f>
        <v>6.6689413656747848E-14</v>
      </c>
      <c r="M208" s="4">
        <f t="shared" si="38"/>
        <v>1.5962125023638672E-13</v>
      </c>
      <c r="N208" s="4">
        <f t="shared" si="39"/>
        <v>2.6186856633068116E-12</v>
      </c>
      <c r="O208" s="4">
        <f t="shared" si="40"/>
        <v>3.5127425143475252E-11</v>
      </c>
      <c r="P208" s="20">
        <f>SUM(inventory[[#This Row],[CO2_temp_s1]:[CO2_temp_s2]])</f>
        <v>5.2105986638844613E-16</v>
      </c>
      <c r="Q208" s="20">
        <f>inventory[[#This Row],[CH4_temp_s1]]+inventory[[#This Row],[CH4_temp_s2]]</f>
        <v>1.7232867695818351E-15</v>
      </c>
      <c r="R208" s="20">
        <f>inventory[[#This Row],[N2O_temp_s1]]+inventory[[#This Row],[N2O_temp_s2]]</f>
        <v>7.2347648178256295E-14</v>
      </c>
      <c r="S208" s="84">
        <f>inventory[[#This Row],[CO2_flux]]+S207</f>
        <v>1</v>
      </c>
      <c r="T208" s="84">
        <f>inventory[[#This Row],[CH4_flux]]+T207</f>
        <v>1</v>
      </c>
      <c r="U208" s="84">
        <f>inventory[[#This Row],[N2O_flux]]+U207</f>
        <v>1</v>
      </c>
      <c r="V208" s="1">
        <f t="shared" si="41"/>
        <v>3.9295390403386262E-16</v>
      </c>
      <c r="W208" s="1">
        <f t="shared" si="42"/>
        <v>1.2810596235458346E-16</v>
      </c>
      <c r="X208" s="1">
        <f t="shared" si="43"/>
        <v>3.206661141628679E-20</v>
      </c>
      <c r="Y208" s="1">
        <f t="shared" si="44"/>
        <v>1.7232547029704187E-15</v>
      </c>
      <c r="Z208" s="1">
        <f t="shared" si="45"/>
        <v>4.5220279051823513E-14</v>
      </c>
      <c r="AA208" s="1">
        <f t="shared" si="46"/>
        <v>2.7127369126432783E-14</v>
      </c>
      <c r="AB208" s="1">
        <f>p_0*inventory[[#This Row],[CO2_flux]]+AB207</f>
        <v>0.21729999999999999</v>
      </c>
      <c r="AC208" s="1">
        <f>p_1*inventory[[#This Row],[CO2_flux]]+AC207*EXP(-1/life1_CO2)</f>
        <v>0.13387950372904164</v>
      </c>
      <c r="AD208" s="1">
        <f>p_2*inventory[[#This Row],[CO2_flux]]+AD207*EXP(-1/life2_CO2)</f>
        <v>1.0917358473871194E-3</v>
      </c>
      <c r="AE208" s="1">
        <f>p_3*inventory[[#This Row],[CO2_flux]]+AE207*EXP(-1/life3_CO2)</f>
        <v>9.0718525134959326E-22</v>
      </c>
    </row>
    <row r="209" spans="1:31">
      <c r="A209">
        <v>204</v>
      </c>
      <c r="B209" s="70">
        <v>0</v>
      </c>
      <c r="C209" s="70">
        <v>0</v>
      </c>
      <c r="D209" s="70">
        <v>0</v>
      </c>
      <c r="E209" s="22">
        <f>SUM(inventory[[#This Row],[CO2_heat]:[N2O_heat]])</f>
        <v>3.7972763418480441E-11</v>
      </c>
      <c r="F209" s="23">
        <f>SUM(inventory[[#This Row],[CO2_temp]:[N2O_temp]])</f>
        <v>7.4218843637636584E-14</v>
      </c>
      <c r="G209" s="16">
        <f>SUM(inventory[[#This Row],[CO2_mass0]:[CO2_mass3]])</f>
        <v>0.35190274578190583</v>
      </c>
      <c r="H209" s="16">
        <f>inventory[[#This Row],[CH4_flux]]+H208*EXP(-1/life_CH4)</f>
        <v>7.1639953901687073E-8</v>
      </c>
      <c r="I209" s="16">
        <f t="shared" si="37"/>
        <v>0.18526826684376746</v>
      </c>
      <c r="J209" s="18">
        <f>inventory[[#This Row],[CO2]]*A_CO2</f>
        <v>6.1642803978616436E-16</v>
      </c>
      <c r="K209" s="18">
        <f>inventory[[#This Row],[CH4]]*A_CH4</f>
        <v>1.5129236675073099E-20</v>
      </c>
      <c r="L209" s="18">
        <f>inventory[[#This Row],[N2O]]*A_N2O</f>
        <v>6.6140532704978348E-14</v>
      </c>
      <c r="M209" s="4">
        <f t="shared" si="38"/>
        <v>1.6023800077824454E-13</v>
      </c>
      <c r="N209" s="4">
        <f t="shared" si="39"/>
        <v>2.6186856790628332E-12</v>
      </c>
      <c r="O209" s="4">
        <f t="shared" si="40"/>
        <v>3.5193839738639364E-11</v>
      </c>
      <c r="P209" s="20">
        <f>SUM(inventory[[#This Row],[CO2_temp_s1]:[CO2_temp_s2]])</f>
        <v>5.2096756050375564E-16</v>
      </c>
      <c r="Q209" s="20">
        <f>inventory[[#This Row],[CH4_temp_s1]]+inventory[[#This Row],[CH4_temp_s2]]</f>
        <v>1.7190812438719018E-15</v>
      </c>
      <c r="R209" s="20">
        <f>inventory[[#This Row],[N2O_temp_s1]]+inventory[[#This Row],[N2O_temp_s2]]</f>
        <v>7.1978794833260928E-14</v>
      </c>
      <c r="S209" s="84">
        <f>inventory[[#This Row],[CO2_flux]]+S208</f>
        <v>1</v>
      </c>
      <c r="T209" s="84">
        <f>inventory[[#This Row],[CH4_flux]]+T208</f>
        <v>1</v>
      </c>
      <c r="U209" s="84">
        <f>inventory[[#This Row],[N2O_flux]]+U208</f>
        <v>1</v>
      </c>
      <c r="V209" s="1">
        <f t="shared" si="41"/>
        <v>3.9252872035402714E-16</v>
      </c>
      <c r="W209" s="1">
        <f t="shared" si="42"/>
        <v>1.2843884014972855E-16</v>
      </c>
      <c r="X209" s="1">
        <f t="shared" si="43"/>
        <v>2.9582580576381745E-20</v>
      </c>
      <c r="Y209" s="1">
        <f t="shared" si="44"/>
        <v>1.7190516612913254E-15</v>
      </c>
      <c r="Z209" s="1">
        <f t="shared" si="45"/>
        <v>4.4848097795599767E-14</v>
      </c>
      <c r="AA209" s="1">
        <f t="shared" si="46"/>
        <v>2.7130697037661164E-14</v>
      </c>
      <c r="AB209" s="1">
        <f>p_0*inventory[[#This Row],[CO2_flux]]+AB208</f>
        <v>0.21729999999999999</v>
      </c>
      <c r="AC209" s="1">
        <f>p_1*inventory[[#This Row],[CO2_flux]]+AC208*EXP(-1/life1_CO2)</f>
        <v>0.1335404826297841</v>
      </c>
      <c r="AD209" s="1">
        <f>p_2*inventory[[#This Row],[CO2_flux]]+AD208*EXP(-1/life2_CO2)</f>
        <v>1.0622631521217717E-3</v>
      </c>
      <c r="AE209" s="1">
        <f>p_3*inventory[[#This Row],[CO2_flux]]+AE208*EXP(-1/life3_CO2)</f>
        <v>7.1910304752870564E-22</v>
      </c>
    </row>
    <row r="210" spans="1:31">
      <c r="A210">
        <v>205</v>
      </c>
      <c r="B210" s="70">
        <v>0</v>
      </c>
      <c r="C210" s="70">
        <v>0</v>
      </c>
      <c r="D210" s="70">
        <v>0</v>
      </c>
      <c r="E210" s="22">
        <f>SUM(inventory[[#This Row],[CO2_heat]:[N2O_heat]])</f>
        <v>3.803924751559938E-11</v>
      </c>
      <c r="F210" s="23">
        <f>SUM(inventory[[#This Row],[CO2_temp]:[N2O_temp]])</f>
        <v>7.3848186666197459E-14</v>
      </c>
      <c r="G210" s="16">
        <f>SUM(inventory[[#This Row],[CO2_mass0]:[CO2_mass3]])</f>
        <v>0.3515359061356565</v>
      </c>
      <c r="H210" s="16">
        <f>inventory[[#This Row],[CH4_flux]]+H209*EXP(-1/life_CH4)</f>
        <v>6.6089360446722211E-8</v>
      </c>
      <c r="I210" s="16">
        <f t="shared" si="37"/>
        <v>0.18374343378463615</v>
      </c>
      <c r="J210" s="18">
        <f>inventory[[#This Row],[CO2]]*A_CO2</f>
        <v>6.1578544677782932E-16</v>
      </c>
      <c r="K210" s="18">
        <f>inventory[[#This Row],[CH4]]*A_CH4</f>
        <v>1.3957038236998762E-20</v>
      </c>
      <c r="L210" s="18">
        <f>inventory[[#This Row],[N2O]]*A_N2O</f>
        <v>6.5596169266299709E-14</v>
      </c>
      <c r="M210" s="4">
        <f t="shared" si="38"/>
        <v>1.6085410728180453E-13</v>
      </c>
      <c r="N210" s="4">
        <f t="shared" si="39"/>
        <v>2.6186856935980938E-12</v>
      </c>
      <c r="O210" s="4">
        <f t="shared" si="40"/>
        <v>3.5259707714719484E-11</v>
      </c>
      <c r="P210" s="20">
        <f>SUM(inventory[[#This Row],[CO2_temp_s1]:[CO2_temp_s2]])</f>
        <v>5.2087588037923674E-16</v>
      </c>
      <c r="Q210" s="20">
        <f>inventory[[#This Row],[CH4_temp_s1]]+inventory[[#This Row],[CH4_temp_s2]]</f>
        <v>1.7148861606095203E-15</v>
      </c>
      <c r="R210" s="20">
        <f>inventory[[#This Row],[N2O_temp_s1]]+inventory[[#This Row],[N2O_temp_s2]]</f>
        <v>7.1612424625208696E-14</v>
      </c>
      <c r="S210" s="84">
        <f>inventory[[#This Row],[CO2_flux]]+S209</f>
        <v>1</v>
      </c>
      <c r="T210" s="84">
        <f>inventory[[#This Row],[CH4_flux]]+T209</f>
        <v>1</v>
      </c>
      <c r="U210" s="84">
        <f>inventory[[#This Row],[N2O_flux]]+U209</f>
        <v>1</v>
      </c>
      <c r="V210" s="1">
        <f t="shared" si="41"/>
        <v>3.9210564821404501E-16</v>
      </c>
      <c r="W210" s="1">
        <f t="shared" si="42"/>
        <v>1.2877023216519171E-16</v>
      </c>
      <c r="X210" s="1">
        <f t="shared" si="43"/>
        <v>2.7290958519318785E-20</v>
      </c>
      <c r="Y210" s="1">
        <f t="shared" si="44"/>
        <v>1.7148588696510011E-15</v>
      </c>
      <c r="Z210" s="1">
        <f t="shared" si="45"/>
        <v>4.4478979742138256E-14</v>
      </c>
      <c r="AA210" s="1">
        <f t="shared" si="46"/>
        <v>2.7133444883070444E-14</v>
      </c>
      <c r="AB210" s="1">
        <f>p_0*inventory[[#This Row],[CO2_flux]]+AB209</f>
        <v>0.21729999999999999</v>
      </c>
      <c r="AC210" s="1">
        <f>p_1*inventory[[#This Row],[CO2_flux]]+AC209*EXP(-1/life1_CO2)</f>
        <v>0.13320232002867258</v>
      </c>
      <c r="AD210" s="1">
        <f>p_2*inventory[[#This Row],[CO2_flux]]+AD209*EXP(-1/life2_CO2)</f>
        <v>1.0335861069839553E-3</v>
      </c>
      <c r="AE210" s="1">
        <f>p_3*inventory[[#This Row],[CO2_flux]]+AE209*EXP(-1/life3_CO2)</f>
        <v>5.7001499109005962E-22</v>
      </c>
    </row>
    <row r="211" spans="1:31">
      <c r="A211">
        <v>206</v>
      </c>
      <c r="B211" s="70">
        <v>0</v>
      </c>
      <c r="C211" s="70">
        <v>0</v>
      </c>
      <c r="D211" s="70">
        <v>0</v>
      </c>
      <c r="E211" s="22">
        <f>SUM(inventory[[#This Row],[CO2_heat]:[N2O_heat]])</f>
        <v>3.8105188850243622E-11</v>
      </c>
      <c r="F211" s="23">
        <f>SUM(inventory[[#This Row],[CO2_temp]:[N2O_temp]])</f>
        <v>7.3480004744229887E-14</v>
      </c>
      <c r="G211" s="16">
        <f>SUM(inventory[[#This Row],[CO2_mass0]:[CO2_mass3]])</f>
        <v>0.351170696984206</v>
      </c>
      <c r="H211" s="16">
        <f>inventory[[#This Row],[CH4_flux]]+H210*EXP(-1/life_CH4)</f>
        <v>6.0968821535686553E-8</v>
      </c>
      <c r="I211" s="16">
        <f t="shared" si="37"/>
        <v>0.18223115072069737</v>
      </c>
      <c r="J211" s="18">
        <f>inventory[[#This Row],[CO2]]*A_CO2</f>
        <v>6.1514570990723354E-16</v>
      </c>
      <c r="K211" s="18">
        <f>inventory[[#This Row],[CH4]]*A_CH4</f>
        <v>1.287566058570528E-20</v>
      </c>
      <c r="L211" s="18">
        <f>inventory[[#This Row],[N2O]]*A_N2O</f>
        <v>6.5056286159744954E-14</v>
      </c>
      <c r="M211" s="4">
        <f t="shared" si="38"/>
        <v>1.6146957262383473E-13</v>
      </c>
      <c r="N211" s="4">
        <f t="shared" si="39"/>
        <v>2.6186857070071766E-12</v>
      </c>
      <c r="O211" s="4">
        <f t="shared" si="40"/>
        <v>3.532503357061261E-11</v>
      </c>
      <c r="P211" s="20">
        <f>SUM(inventory[[#This Row],[CO2_temp_s1]:[CO2_temp_s2]])</f>
        <v>5.2078479936472112E-16</v>
      </c>
      <c r="Q211" s="20">
        <f>inventory[[#This Row],[CH4_temp_s1]]+inventory[[#This Row],[CH4_temp_s2]]</f>
        <v>1.7107014799917088E-15</v>
      </c>
      <c r="R211" s="20">
        <f>inventory[[#This Row],[N2O_temp_s1]]+inventory[[#This Row],[N2O_temp_s2]]</f>
        <v>7.1248518464873461E-14</v>
      </c>
      <c r="S211" s="84">
        <f>inventory[[#This Row],[CO2_flux]]+S210</f>
        <v>1</v>
      </c>
      <c r="T211" s="84">
        <f>inventory[[#This Row],[CH4_flux]]+T210</f>
        <v>1</v>
      </c>
      <c r="U211" s="84">
        <f>inventory[[#This Row],[N2O_flux]]+U210</f>
        <v>1</v>
      </c>
      <c r="V211" s="1">
        <f t="shared" si="41"/>
        <v>3.9168465432982572E-16</v>
      </c>
      <c r="W211" s="1">
        <f t="shared" si="42"/>
        <v>1.2910014503489535E-16</v>
      </c>
      <c r="X211" s="1">
        <f t="shared" si="43"/>
        <v>2.5176843380414091E-20</v>
      </c>
      <c r="Y211" s="1">
        <f t="shared" si="44"/>
        <v>1.7106763031483284E-15</v>
      </c>
      <c r="Z211" s="1">
        <f t="shared" si="45"/>
        <v>4.4112899680046646E-14</v>
      </c>
      <c r="AA211" s="1">
        <f t="shared" si="46"/>
        <v>2.7135618784826817E-14</v>
      </c>
      <c r="AB211" s="1">
        <f>p_0*inventory[[#This Row],[CO2_flux]]+AB210</f>
        <v>0.21729999999999999</v>
      </c>
      <c r="AC211" s="1">
        <f>p_1*inventory[[#This Row],[CO2_flux]]+AC210*EXP(-1/life1_CO2)</f>
        <v>0.13286501375174484</v>
      </c>
      <c r="AD211" s="1">
        <f>p_2*inventory[[#This Row],[CO2_flux]]+AD210*EXP(-1/life2_CO2)</f>
        <v>1.0056832324612016E-3</v>
      </c>
      <c r="AE211" s="1">
        <f>p_3*inventory[[#This Row],[CO2_flux]]+AE210*EXP(-1/life3_CO2)</f>
        <v>4.5183661949983664E-22</v>
      </c>
    </row>
    <row r="212" spans="1:31">
      <c r="A212">
        <v>207</v>
      </c>
      <c r="B212" s="70">
        <v>0</v>
      </c>
      <c r="C212" s="70">
        <v>0</v>
      </c>
      <c r="D212" s="70">
        <v>0</v>
      </c>
      <c r="E212" s="22">
        <f>SUM(inventory[[#This Row],[CO2_heat]:[N2O_heat]])</f>
        <v>3.8170591887205518E-11</v>
      </c>
      <c r="F212" s="23">
        <f>SUM(inventory[[#This Row],[CO2_temp]:[N2O_temp]])</f>
        <v>7.3114278871864285E-14</v>
      </c>
      <c r="G212" s="16">
        <f>SUM(inventory[[#This Row],[CO2_mass0]:[CO2_mass3]])</f>
        <v>0.35080709525944953</v>
      </c>
      <c r="H212" s="16">
        <f>inventory[[#This Row],[CH4_flux]]+H211*EXP(-1/life_CH4)</f>
        <v>5.6245016963766909E-8</v>
      </c>
      <c r="I212" s="16">
        <f t="shared" si="37"/>
        <v>0.18073131436039513</v>
      </c>
      <c r="J212" s="18">
        <f>inventory[[#This Row],[CO2]]*A_CO2</f>
        <v>6.1450878876597761E-16</v>
      </c>
      <c r="K212" s="18">
        <f>inventory[[#This Row],[CH4]]*A_CH4</f>
        <v>1.1878067015594376E-20</v>
      </c>
      <c r="L212" s="18">
        <f>inventory[[#This Row],[N2O]]*A_N2O</f>
        <v>6.4520846510361614E-14</v>
      </c>
      <c r="M212" s="4">
        <f t="shared" si="38"/>
        <v>1.6208439964018438E-13</v>
      </c>
      <c r="N212" s="4">
        <f t="shared" si="39"/>
        <v>2.6186857193773367E-12</v>
      </c>
      <c r="O212" s="4">
        <f t="shared" si="40"/>
        <v>3.5389821768187998E-11</v>
      </c>
      <c r="P212" s="20">
        <f>SUM(inventory[[#This Row],[CO2_temp_s1]:[CO2_temp_s2]])</f>
        <v>5.2069429158952238E-16</v>
      </c>
      <c r="Q212" s="20">
        <f>inventory[[#This Row],[CH4_temp_s1]]+inventory[[#This Row],[CH4_temp_s2]]</f>
        <v>1.7065271634224849E-15</v>
      </c>
      <c r="R212" s="20">
        <f>inventory[[#This Row],[N2O_temp_s1]]+inventory[[#This Row],[N2O_temp_s2]]</f>
        <v>7.0887057416852272E-14</v>
      </c>
      <c r="S212" s="84">
        <f>inventory[[#This Row],[CO2_flux]]+S211</f>
        <v>1</v>
      </c>
      <c r="T212" s="84">
        <f>inventory[[#This Row],[CH4_flux]]+T211</f>
        <v>1</v>
      </c>
      <c r="U212" s="84">
        <f>inventory[[#This Row],[N2O_flux]]+U211</f>
        <v>1</v>
      </c>
      <c r="V212" s="1">
        <f t="shared" si="41"/>
        <v>3.9126570625575551E-16</v>
      </c>
      <c r="W212" s="1">
        <f t="shared" si="42"/>
        <v>1.2942858533376687E-16</v>
      </c>
      <c r="X212" s="1">
        <f t="shared" si="43"/>
        <v>2.322648722822145E-20</v>
      </c>
      <c r="Y212" s="1">
        <f t="shared" si="44"/>
        <v>1.7065039369352567E-15</v>
      </c>
      <c r="Z212" s="1">
        <f t="shared" si="45"/>
        <v>4.3749832605431479E-14</v>
      </c>
      <c r="AA212" s="1">
        <f t="shared" si="46"/>
        <v>2.713722481142079E-14</v>
      </c>
      <c r="AB212" s="1">
        <f>p_0*inventory[[#This Row],[CO2_flux]]+AB211</f>
        <v>0.21729999999999999</v>
      </c>
      <c r="AC212" s="1">
        <f>p_1*inventory[[#This Row],[CO2_flux]]+AC211*EXP(-1/life1_CO2)</f>
        <v>0.13252856163054375</v>
      </c>
      <c r="AD212" s="1">
        <f>p_2*inventory[[#This Row],[CO2_flux]]+AD211*EXP(-1/life2_CO2)</f>
        <v>9.7853362890578353E-4</v>
      </c>
      <c r="AE212" s="1">
        <f>p_3*inventory[[#This Row],[CO2_flux]]+AE211*EXP(-1/life3_CO2)</f>
        <v>3.5815958161139738E-22</v>
      </c>
    </row>
    <row r="213" spans="1:31">
      <c r="A213">
        <v>208</v>
      </c>
      <c r="B213" s="70">
        <v>0</v>
      </c>
      <c r="C213" s="70">
        <v>0</v>
      </c>
      <c r="D213" s="70">
        <v>0</v>
      </c>
      <c r="E213" s="22">
        <f>SUM(inventory[[#This Row],[CO2_heat]:[N2O_heat]])</f>
        <v>3.8235461054507763E-11</v>
      </c>
      <c r="F213" s="23">
        <f>SUM(inventory[[#This Row],[CO2_temp]:[N2O_temp]])</f>
        <v>7.2750990203672593E-14</v>
      </c>
      <c r="G213" s="16">
        <f>SUM(inventory[[#This Row],[CO2_mass0]:[CO2_mass3]])</f>
        <v>0.35044507846298389</v>
      </c>
      <c r="H213" s="16">
        <f>inventory[[#This Row],[CH4_flux]]+H212*EXP(-1/life_CH4)</f>
        <v>5.1887208142980942E-8</v>
      </c>
      <c r="I213" s="16">
        <f t="shared" si="37"/>
        <v>0.17924382226230487</v>
      </c>
      <c r="J213" s="18">
        <f>inventory[[#This Row],[CO2]]*A_CO2</f>
        <v>6.1387464394360876E-16</v>
      </c>
      <c r="K213" s="18">
        <f>inventory[[#This Row],[CH4]]*A_CH4</f>
        <v>1.0957766018124869E-20</v>
      </c>
      <c r="L213" s="18">
        <f>inventory[[#This Row],[N2O]]*A_N2O</f>
        <v>6.3989813746693023E-14</v>
      </c>
      <c r="M213" s="4">
        <f t="shared" si="38"/>
        <v>1.6269859112679553E-13</v>
      </c>
      <c r="N213" s="4">
        <f t="shared" si="39"/>
        <v>2.6186857307890691E-12</v>
      </c>
      <c r="O213" s="4">
        <f t="shared" si="40"/>
        <v>3.54540767325919E-11</v>
      </c>
      <c r="P213" s="20">
        <f>SUM(inventory[[#This Row],[CO2_temp_s1]:[CO2_temp_s2]])</f>
        <v>5.2060433194115499E-16</v>
      </c>
      <c r="Q213" s="20">
        <f>inventory[[#This Row],[CH4_temp_s1]]+inventory[[#This Row],[CH4_temp_s2]]</f>
        <v>1.7023631734239986E-15</v>
      </c>
      <c r="R213" s="20">
        <f>inventory[[#This Row],[N2O_temp_s1]]+inventory[[#This Row],[N2O_temp_s2]]</f>
        <v>7.0528022698307442E-14</v>
      </c>
      <c r="S213" s="84">
        <f>inventory[[#This Row],[CO2_flux]]+S212</f>
        <v>1</v>
      </c>
      <c r="T213" s="84">
        <f>inventory[[#This Row],[CH4_flux]]+T212</f>
        <v>1</v>
      </c>
      <c r="U213" s="84">
        <f>inventory[[#This Row],[N2O_flux]]+U212</f>
        <v>1</v>
      </c>
      <c r="V213" s="1">
        <f t="shared" si="41"/>
        <v>3.9084877236221411E-16</v>
      </c>
      <c r="W213" s="1">
        <f t="shared" si="42"/>
        <v>1.297555595789409E-16</v>
      </c>
      <c r="X213" s="1">
        <f t="shared" si="43"/>
        <v>2.1427206731715226E-20</v>
      </c>
      <c r="Y213" s="1">
        <f t="shared" si="44"/>
        <v>1.7023417462172669E-15</v>
      </c>
      <c r="Z213" s="1">
        <f t="shared" si="45"/>
        <v>4.3389753720190468E-14</v>
      </c>
      <c r="AA213" s="1">
        <f t="shared" si="46"/>
        <v>2.7138268978116968E-14</v>
      </c>
      <c r="AB213" s="1">
        <f>p_0*inventory[[#This Row],[CO2_flux]]+AB212</f>
        <v>0.21729999999999999</v>
      </c>
      <c r="AC213" s="1">
        <f>p_1*inventory[[#This Row],[CO2_flux]]+AC212*EXP(-1/life1_CO2)</f>
        <v>0.1321929615021033</v>
      </c>
      <c r="AD213" s="1">
        <f>p_2*inventory[[#This Row],[CO2_flux]]+AD212*EXP(-1/life2_CO2)</f>
        <v>9.5211696088058455E-4</v>
      </c>
      <c r="AE213" s="1">
        <f>p_3*inventory[[#This Row],[CO2_flux]]+AE212*EXP(-1/life3_CO2)</f>
        <v>2.8390413783205459E-22</v>
      </c>
    </row>
    <row r="214" spans="1:31">
      <c r="A214">
        <v>209</v>
      </c>
      <c r="B214" s="70">
        <v>0</v>
      </c>
      <c r="C214" s="70">
        <v>0</v>
      </c>
      <c r="D214" s="70">
        <v>0</v>
      </c>
      <c r="E214" s="22">
        <f>SUM(inventory[[#This Row],[CO2_heat]:[N2O_heat]])</f>
        <v>3.8299800743707142E-11</v>
      </c>
      <c r="F214" s="23">
        <f>SUM(inventory[[#This Row],[CO2_temp]:[N2O_temp]])</f>
        <v>7.2390120047318173E-14</v>
      </c>
      <c r="G214" s="16">
        <f>SUM(inventory[[#This Row],[CO2_mass0]:[CO2_mass3]])</f>
        <v>0.35008462465086232</v>
      </c>
      <c r="H214" s="16">
        <f>inventory[[#This Row],[CH4_flux]]+H213*EXP(-1/life_CH4)</f>
        <v>4.7867038081033888E-8</v>
      </c>
      <c r="I214" s="16">
        <f t="shared" si="37"/>
        <v>0.17776857282813652</v>
      </c>
      <c r="J214" s="18">
        <f>inventory[[#This Row],[CO2]]*A_CO2</f>
        <v>6.132432370009154E-16</v>
      </c>
      <c r="K214" s="18">
        <f>inventory[[#This Row],[CH4]]*A_CH4</f>
        <v>1.0108769040478741E-20</v>
      </c>
      <c r="L214" s="18">
        <f>inventory[[#This Row],[N2O]]*A_N2O</f>
        <v>6.346315159828045E-14</v>
      </c>
      <c r="M214" s="4">
        <f t="shared" si="38"/>
        <v>1.6331214984068765E-13</v>
      </c>
      <c r="N214" s="4">
        <f t="shared" si="39"/>
        <v>2.6186857413166315E-12</v>
      </c>
      <c r="O214" s="4">
        <f t="shared" si="40"/>
        <v>3.5517802852549823E-11</v>
      </c>
      <c r="P214" s="20">
        <f>SUM(inventory[[#This Row],[CO2_temp_s1]:[CO2_temp_s2]])</f>
        <v>5.205148960446284E-16</v>
      </c>
      <c r="Q214" s="20">
        <f>inventory[[#This Row],[CH4_temp_s1]]+inventory[[#This Row],[CH4_temp_s2]]</f>
        <v>1.6982094735545291E-15</v>
      </c>
      <c r="R214" s="20">
        <f>inventory[[#This Row],[N2O_temp_s1]]+inventory[[#This Row],[N2O_temp_s2]]</f>
        <v>7.0171395677719012E-14</v>
      </c>
      <c r="S214" s="84">
        <f>inventory[[#This Row],[CO2_flux]]+S213</f>
        <v>1</v>
      </c>
      <c r="T214" s="84">
        <f>inventory[[#This Row],[CH4_flux]]+T213</f>
        <v>1</v>
      </c>
      <c r="U214" s="84">
        <f>inventory[[#This Row],[N2O_flux]]+U213</f>
        <v>1</v>
      </c>
      <c r="V214" s="1">
        <f t="shared" si="41"/>
        <v>3.9043382181369783E-16</v>
      </c>
      <c r="W214" s="1">
        <f t="shared" si="42"/>
        <v>1.3008107423093057E-16</v>
      </c>
      <c r="X214" s="1">
        <f t="shared" si="43"/>
        <v>1.976730074072185E-20</v>
      </c>
      <c r="Y214" s="1">
        <f t="shared" si="44"/>
        <v>1.6981897062537884E-15</v>
      </c>
      <c r="Z214" s="1">
        <f t="shared" si="45"/>
        <v>4.3032638430318877E-14</v>
      </c>
      <c r="AA214" s="1">
        <f t="shared" si="46"/>
        <v>2.7138757247400138E-14</v>
      </c>
      <c r="AB214" s="1">
        <f>p_0*inventory[[#This Row],[CO2_flux]]+AB213</f>
        <v>0.21729999999999999</v>
      </c>
      <c r="AC214" s="1">
        <f>p_1*inventory[[#This Row],[CO2_flux]]+AC213*EXP(-1/life1_CO2)</f>
        <v>0.13185821120893476</v>
      </c>
      <c r="AD214" s="1">
        <f>p_2*inventory[[#This Row],[CO2_flux]]+AD213*EXP(-1/life2_CO2)</f>
        <v>9.2641344192756806E-4</v>
      </c>
      <c r="AE214" s="1">
        <f>p_3*inventory[[#This Row],[CO2_flux]]+AE213*EXP(-1/life3_CO2)</f>
        <v>2.2504370570103809E-22</v>
      </c>
    </row>
    <row r="215" spans="1:31">
      <c r="A215">
        <v>210</v>
      </c>
      <c r="B215" s="70">
        <v>0</v>
      </c>
      <c r="C215" s="70">
        <v>0</v>
      </c>
      <c r="D215" s="70">
        <v>0</v>
      </c>
      <c r="E215" s="22">
        <f>SUM(inventory[[#This Row],[CO2_heat]:[N2O_heat]])</f>
        <v>3.8363615310195725E-11</v>
      </c>
      <c r="F215" s="23">
        <f>SUM(inventory[[#This Row],[CO2_temp]:[N2O_temp]])</f>
        <v>7.2031649862222581E-14</v>
      </c>
      <c r="G215" s="16">
        <f>SUM(inventory[[#This Row],[CO2_mass0]:[CO2_mass3]])</f>
        <v>0.34972571241876027</v>
      </c>
      <c r="H215" s="16">
        <f>inventory[[#This Row],[CH4_flux]]+H214*EXP(-1/life_CH4)</f>
        <v>4.4158346857617519E-8</v>
      </c>
      <c r="I215" s="16">
        <f t="shared" si="37"/>
        <v>0.17630546529579522</v>
      </c>
      <c r="J215" s="18">
        <f>inventory[[#This Row],[CO2]]*A_CO2</f>
        <v>6.126145304439422E-16</v>
      </c>
      <c r="K215" s="18">
        <f>inventory[[#This Row],[CH4]]*A_CH4</f>
        <v>9.3255515170443597E-21</v>
      </c>
      <c r="L215" s="18">
        <f>inventory[[#This Row],[N2O]]*A_N2O</f>
        <v>6.2940824093185776E-14</v>
      </c>
      <c r="M215" s="4">
        <f t="shared" si="38"/>
        <v>1.6392507850091572E-13</v>
      </c>
      <c r="N215" s="4">
        <f t="shared" si="39"/>
        <v>2.6186857510285288E-12</v>
      </c>
      <c r="O215" s="4">
        <f t="shared" si="40"/>
        <v>3.5581004480666278E-11</v>
      </c>
      <c r="P215" s="20">
        <f>SUM(inventory[[#This Row],[CO2_temp_s1]:[CO2_temp_s2]])</f>
        <v>5.2042596024230109E-16</v>
      </c>
      <c r="Q215" s="20">
        <f>inventory[[#This Row],[CH4_temp_s1]]+inventory[[#This Row],[CH4_temp_s2]]</f>
        <v>1.6940660283328187E-15</v>
      </c>
      <c r="R215" s="20">
        <f>inventory[[#This Row],[N2O_temp_s1]]+inventory[[#This Row],[N2O_temp_s2]]</f>
        <v>6.9817157873647461E-14</v>
      </c>
      <c r="S215" s="84">
        <f>inventory[[#This Row],[CO2_flux]]+S214</f>
        <v>1</v>
      </c>
      <c r="T215" s="84">
        <f>inventory[[#This Row],[CH4_flux]]+T214</f>
        <v>1</v>
      </c>
      <c r="U215" s="84">
        <f>inventory[[#This Row],[N2O_flux]]+U214</f>
        <v>1</v>
      </c>
      <c r="V215" s="1">
        <f t="shared" si="41"/>
        <v>3.9002082454753303E-16</v>
      </c>
      <c r="W215" s="1">
        <f t="shared" si="42"/>
        <v>1.3040513569476804E-16</v>
      </c>
      <c r="X215" s="1">
        <f t="shared" si="43"/>
        <v>1.8235974244885086E-20</v>
      </c>
      <c r="Y215" s="1">
        <f t="shared" si="44"/>
        <v>1.6940477923585738E-15</v>
      </c>
      <c r="Z215" s="1">
        <f t="shared" si="45"/>
        <v>4.2678462344229831E-14</v>
      </c>
      <c r="AA215" s="1">
        <f t="shared" si="46"/>
        <v>2.7138695529417626E-14</v>
      </c>
      <c r="AB215" s="1">
        <f>p_0*inventory[[#This Row],[CO2_flux]]+AB214</f>
        <v>0.21729999999999999</v>
      </c>
      <c r="AC215" s="1">
        <f>p_1*inventory[[#This Row],[CO2_flux]]+AC214*EXP(-1/life1_CO2)</f>
        <v>0.13152430859901279</v>
      </c>
      <c r="AD215" s="1">
        <f>p_2*inventory[[#This Row],[CO2_flux]]+AD214*EXP(-1/life2_CO2)</f>
        <v>9.0140381974744077E-4</v>
      </c>
      <c r="AE215" s="1">
        <f>p_3*inventory[[#This Row],[CO2_flux]]+AE214*EXP(-1/life3_CO2)</f>
        <v>1.7838651406206218E-22</v>
      </c>
    </row>
    <row r="216" spans="1:31">
      <c r="A216">
        <v>211</v>
      </c>
      <c r="B216" s="70">
        <v>0</v>
      </c>
      <c r="C216" s="70">
        <v>0</v>
      </c>
      <c r="D216" s="70">
        <v>0</v>
      </c>
      <c r="E216" s="22">
        <f>SUM(inventory[[#This Row],[CO2_heat]:[N2O_heat]])</f>
        <v>3.8426909073499537E-11</v>
      </c>
      <c r="F216" s="23">
        <f>SUM(inventory[[#This Row],[CO2_temp]:[N2O_temp]])</f>
        <v>7.1675561258248979E-14</v>
      </c>
      <c r="G216" s="16">
        <f>SUM(inventory[[#This Row],[CO2_mass0]:[CO2_mass3]])</f>
        <v>0.34936832088754094</v>
      </c>
      <c r="H216" s="16">
        <f>inventory[[#This Row],[CH4_flux]]+H215*EXP(-1/life_CH4)</f>
        <v>4.0737001397424702E-8</v>
      </c>
      <c r="I216" s="16">
        <f t="shared" si="37"/>
        <v>0.17485439973249906</v>
      </c>
      <c r="J216" s="18">
        <f>inventory[[#This Row],[CO2]]*A_CO2</f>
        <v>6.1198848769870537E-16</v>
      </c>
      <c r="K216" s="18">
        <f>inventory[[#This Row],[CH4]]*A_CH4</f>
        <v>8.6030169201422104E-21</v>
      </c>
      <c r="L216" s="18">
        <f>inventory[[#This Row],[N2O]]*A_N2O</f>
        <v>6.2422795555534526E-14</v>
      </c>
      <c r="M216" s="4">
        <f t="shared" si="38"/>
        <v>1.6453737978950285E-13</v>
      </c>
      <c r="N216" s="4">
        <f t="shared" si="39"/>
        <v>2.6186857599879579E-12</v>
      </c>
      <c r="O216" s="4">
        <f t="shared" si="40"/>
        <v>3.5643685933722077E-11</v>
      </c>
      <c r="P216" s="20">
        <f>SUM(inventory[[#This Row],[CO2_temp_s1]:[CO2_temp_s2]])</f>
        <v>5.2033750157427956E-16</v>
      </c>
      <c r="Q216" s="20">
        <f>inventory[[#This Row],[CH4_temp_s1]]+inventory[[#This Row],[CH4_temp_s2]]</f>
        <v>1.6899328031682499E-15</v>
      </c>
      <c r="R216" s="20">
        <f>inventory[[#This Row],[N2O_temp_s1]]+inventory[[#This Row],[N2O_temp_s2]]</f>
        <v>6.9465290953506446E-14</v>
      </c>
      <c r="S216" s="84">
        <f>inventory[[#This Row],[CO2_flux]]+S215</f>
        <v>1</v>
      </c>
      <c r="T216" s="84">
        <f>inventory[[#This Row],[CH4_flux]]+T215</f>
        <v>1</v>
      </c>
      <c r="U216" s="84">
        <f>inventory[[#This Row],[N2O_flux]]+U215</f>
        <v>1</v>
      </c>
      <c r="V216" s="1">
        <f t="shared" si="41"/>
        <v>3.8960975125316381E-16</v>
      </c>
      <c r="W216" s="1">
        <f t="shared" si="42"/>
        <v>1.3072775032111571E-16</v>
      </c>
      <c r="X216" s="1">
        <f t="shared" si="43"/>
        <v>1.6823268217776682E-20</v>
      </c>
      <c r="Y216" s="1">
        <f t="shared" si="44"/>
        <v>1.6899159799000322E-15</v>
      </c>
      <c r="Z216" s="1">
        <f t="shared" si="45"/>
        <v>4.2327201271088409E-14</v>
      </c>
      <c r="AA216" s="1">
        <f t="shared" si="46"/>
        <v>2.7138089682418037E-14</v>
      </c>
      <c r="AB216" s="1">
        <f>p_0*inventory[[#This Row],[CO2_flux]]+AB215</f>
        <v>0.21729999999999999</v>
      </c>
      <c r="AC216" s="1">
        <f>p_1*inventory[[#This Row],[CO2_flux]]+AC215*EXP(-1/life1_CO2)</f>
        <v>0.13119125152576153</v>
      </c>
      <c r="AD216" s="1">
        <f>p_2*inventory[[#This Row],[CO2_flux]]+AD215*EXP(-1/life2_CO2)</f>
        <v>8.7706936177940782E-4</v>
      </c>
      <c r="AE216" s="1">
        <f>p_3*inventory[[#This Row],[CO2_flux]]+AE215*EXP(-1/life3_CO2)</f>
        <v>1.4140252578976049E-22</v>
      </c>
    </row>
    <row r="217" spans="1:31">
      <c r="A217">
        <v>212</v>
      </c>
      <c r="B217" s="70">
        <v>0</v>
      </c>
      <c r="C217" s="70">
        <v>0</v>
      </c>
      <c r="D217" s="70">
        <v>0</v>
      </c>
      <c r="E217" s="22">
        <f>SUM(inventory[[#This Row],[CO2_heat]:[N2O_heat]])</f>
        <v>3.8489686317574742E-11</v>
      </c>
      <c r="F217" s="23">
        <f>SUM(inventory[[#This Row],[CO2_temp]:[N2O_temp]])</f>
        <v>7.1321835994401539E-14</v>
      </c>
      <c r="G217" s="16">
        <f>SUM(inventory[[#This Row],[CO2_mass0]:[CO2_mass3]])</f>
        <v>0.34901242968921115</v>
      </c>
      <c r="H217" s="16">
        <f>inventory[[#This Row],[CH4_flux]]+H216*EXP(-1/life_CH4)</f>
        <v>3.7580738432184089E-8</v>
      </c>
      <c r="I217" s="16">
        <f t="shared" si="37"/>
        <v>0.17341527702795348</v>
      </c>
      <c r="J217" s="18">
        <f>inventory[[#This Row],[CO2]]*A_CO2</f>
        <v>6.1136507308659106E-16</v>
      </c>
      <c r="K217" s="18">
        <f>inventory[[#This Row],[CH4]]*A_CH4</f>
        <v>7.9364635960652E-21</v>
      </c>
      <c r="L217" s="18">
        <f>inventory[[#This Row],[N2O]]*A_N2O</f>
        <v>6.1909030603079173E-14</v>
      </c>
      <c r="M217" s="4">
        <f t="shared" si="38"/>
        <v>1.6514905635234784E-13</v>
      </c>
      <c r="N217" s="4">
        <f t="shared" si="39"/>
        <v>2.6186857682532193E-12</v>
      </c>
      <c r="O217" s="4">
        <f t="shared" si="40"/>
        <v>3.5705851492969176E-11</v>
      </c>
      <c r="P217" s="20">
        <f>SUM(inventory[[#This Row],[CO2_temp_s1]:[CO2_temp_s2]])</f>
        <v>5.2024949775934681E-16</v>
      </c>
      <c r="Q217" s="20">
        <f>inventory[[#This Row],[CH4_temp_s1]]+inventory[[#This Row],[CH4_temp_s2]]</f>
        <v>1.6858097642964176E-15</v>
      </c>
      <c r="R217" s="20">
        <f>inventory[[#This Row],[N2O_temp_s1]]+inventory[[#This Row],[N2O_temp_s2]]</f>
        <v>6.9115776732345777E-14</v>
      </c>
      <c r="S217" s="84">
        <f>inventory[[#This Row],[CO2_flux]]+S216</f>
        <v>1</v>
      </c>
      <c r="T217" s="84">
        <f>inventory[[#This Row],[CH4_flux]]+T216</f>
        <v>1</v>
      </c>
      <c r="U217" s="84">
        <f>inventory[[#This Row],[N2O_flux]]+U216</f>
        <v>1</v>
      </c>
      <c r="V217" s="1">
        <f t="shared" si="41"/>
        <v>3.8920057335199841E-16</v>
      </c>
      <c r="W217" s="1">
        <f t="shared" si="42"/>
        <v>1.3104892440734843E-16</v>
      </c>
      <c r="X217" s="1">
        <f t="shared" si="43"/>
        <v>1.5519994890899816E-20</v>
      </c>
      <c r="Y217" s="1">
        <f t="shared" si="44"/>
        <v>1.6857942443015267E-15</v>
      </c>
      <c r="Z217" s="1">
        <f t="shared" si="45"/>
        <v>4.1978831219159447E-14</v>
      </c>
      <c r="AA217" s="1">
        <f t="shared" si="46"/>
        <v>2.713694551318633E-14</v>
      </c>
      <c r="AB217" s="1">
        <f>p_0*inventory[[#This Row],[CO2_flux]]+AB216</f>
        <v>0.21729999999999999</v>
      </c>
      <c r="AC217" s="1">
        <f>p_1*inventory[[#This Row],[CO2_flux]]+AC216*EXP(-1/life1_CO2)</f>
        <v>0.1308590378480409</v>
      </c>
      <c r="AD217" s="1">
        <f>p_2*inventory[[#This Row],[CO2_flux]]+AD216*EXP(-1/life2_CO2)</f>
        <v>8.5339184117022029E-4</v>
      </c>
      <c r="AE217" s="1">
        <f>p_3*inventory[[#This Row],[CO2_flux]]+AE216*EXP(-1/life3_CO2)</f>
        <v>1.120862437659809E-22</v>
      </c>
    </row>
    <row r="218" spans="1:31">
      <c r="A218">
        <v>213</v>
      </c>
      <c r="B218" s="70">
        <v>0</v>
      </c>
      <c r="C218" s="70">
        <v>0</v>
      </c>
      <c r="D218" s="70">
        <v>0</v>
      </c>
      <c r="E218" s="22">
        <f>SUM(inventory[[#This Row],[CO2_heat]:[N2O_heat]])</f>
        <v>3.8551951291101285E-11</v>
      </c>
      <c r="F218" s="23">
        <f>SUM(inventory[[#This Row],[CO2_temp]:[N2O_temp]])</f>
        <v>7.0970455977540353E-14</v>
      </c>
      <c r="G218" s="16">
        <f>SUM(inventory[[#This Row],[CO2_mass0]:[CO2_mass3]])</f>
        <v>0.34865801895325477</v>
      </c>
      <c r="H218" s="16">
        <f>inventory[[#This Row],[CH4_flux]]+H217*EXP(-1/life_CH4)</f>
        <v>3.4669019629842497E-8</v>
      </c>
      <c r="I218" s="16">
        <f t="shared" si="37"/>
        <v>0.1719879988875819</v>
      </c>
      <c r="J218" s="18">
        <f>inventory[[#This Row],[CO2]]*A_CO2</f>
        <v>6.1074425180041622E-16</v>
      </c>
      <c r="K218" s="18">
        <f>inventory[[#This Row],[CH4]]*A_CH4</f>
        <v>7.321554170630061E-21</v>
      </c>
      <c r="L218" s="18">
        <f>inventory[[#This Row],[N2O]]*A_N2O</f>
        <v>6.1399494144782443E-14</v>
      </c>
      <c r="M218" s="4">
        <f t="shared" si="38"/>
        <v>1.6576011080010861E-13</v>
      </c>
      <c r="N218" s="4">
        <f t="shared" si="39"/>
        <v>2.6186857758780963E-12</v>
      </c>
      <c r="O218" s="4">
        <f t="shared" si="40"/>
        <v>3.5767505404423081E-11</v>
      </c>
      <c r="P218" s="20">
        <f>SUM(inventory[[#This Row],[CO2_temp_s1]:[CO2_temp_s2]])</f>
        <v>5.2016192717640709E-16</v>
      </c>
      <c r="Q218" s="20">
        <f>inventory[[#This Row],[CH4_temp_s1]]+inventory[[#This Row],[CH4_temp_s2]]</f>
        <v>1.6816968787196747E-15</v>
      </c>
      <c r="R218" s="20">
        <f>inventory[[#This Row],[N2O_temp_s1]]+inventory[[#This Row],[N2O_temp_s2]]</f>
        <v>6.8768597171644269E-14</v>
      </c>
      <c r="S218" s="84">
        <f>inventory[[#This Row],[CO2_flux]]+S217</f>
        <v>1</v>
      </c>
      <c r="T218" s="84">
        <f>inventory[[#This Row],[CH4_flux]]+T217</f>
        <v>1</v>
      </c>
      <c r="U218" s="84">
        <f>inventory[[#This Row],[N2O_flux]]+U217</f>
        <v>1</v>
      </c>
      <c r="V218" s="1">
        <f t="shared" si="41"/>
        <v>3.887932629777993E-16</v>
      </c>
      <c r="W218" s="1">
        <f t="shared" si="42"/>
        <v>1.3136866419860774E-16</v>
      </c>
      <c r="X218" s="1">
        <f t="shared" si="43"/>
        <v>1.4317678037524182E-20</v>
      </c>
      <c r="Y218" s="1">
        <f t="shared" si="44"/>
        <v>1.6816825610416371E-15</v>
      </c>
      <c r="Z218" s="1">
        <f t="shared" si="45"/>
        <v>4.1633328394168957E-14</v>
      </c>
      <c r="AA218" s="1">
        <f t="shared" si="46"/>
        <v>2.7135268777475312E-14</v>
      </c>
      <c r="AB218" s="1">
        <f>p_0*inventory[[#This Row],[CO2_flux]]+AB217</f>
        <v>0.21729999999999999</v>
      </c>
      <c r="AC218" s="1">
        <f>p_1*inventory[[#This Row],[CO2_flux]]+AC217*EXP(-1/life1_CO2)</f>
        <v>0.13052766543013281</v>
      </c>
      <c r="AD218" s="1">
        <f>p_2*inventory[[#This Row],[CO2_flux]]+AD217*EXP(-1/life2_CO2)</f>
        <v>8.3035352312200354E-4</v>
      </c>
      <c r="AE218" s="1">
        <f>p_3*inventory[[#This Row],[CO2_flux]]+AE217*EXP(-1/life3_CO2)</f>
        <v>8.8847960610309344E-23</v>
      </c>
    </row>
    <row r="219" spans="1:31">
      <c r="A219">
        <v>214</v>
      </c>
      <c r="B219" s="70">
        <v>0</v>
      </c>
      <c r="C219" s="70">
        <v>0</v>
      </c>
      <c r="D219" s="70">
        <v>0</v>
      </c>
      <c r="E219" s="22">
        <f>SUM(inventory[[#This Row],[CO2_heat]:[N2O_heat]])</f>
        <v>3.8613708207774139E-11</v>
      </c>
      <c r="F219" s="23">
        <f>SUM(inventory[[#This Row],[CO2_temp]:[N2O_temp]])</f>
        <v>7.0621403261111243E-14</v>
      </c>
      <c r="G219" s="16">
        <f>SUM(inventory[[#This Row],[CO2_mass0]:[CO2_mass3]])</f>
        <v>0.34830506929333604</v>
      </c>
      <c r="H219" s="16">
        <f>inventory[[#This Row],[CH4_flux]]+H218*EXP(-1/life_CH4)</f>
        <v>3.1982897948196355E-8</v>
      </c>
      <c r="I219" s="16">
        <f t="shared" si="37"/>
        <v>0.17057246782581201</v>
      </c>
      <c r="J219" s="18">
        <f>inventory[[#This Row],[CO2]]*A_CO2</f>
        <v>6.1012598988113666E-16</v>
      </c>
      <c r="K219" s="18">
        <f>inventory[[#This Row],[CH4]]*A_CH4</f>
        <v>6.7542873251566603E-21</v>
      </c>
      <c r="L219" s="18">
        <f>inventory[[#This Row],[N2O]]*A_N2O</f>
        <v>6.0894151378420537E-14</v>
      </c>
      <c r="M219" s="4">
        <f t="shared" si="38"/>
        <v>1.6637054570906183E-13</v>
      </c>
      <c r="N219" s="4">
        <f t="shared" si="39"/>
        <v>2.6186857829122051E-12</v>
      </c>
      <c r="O219" s="4">
        <f t="shared" si="40"/>
        <v>3.5828651879152872E-11</v>
      </c>
      <c r="P219" s="20">
        <f>SUM(inventory[[#This Row],[CO2_temp_s1]:[CO2_temp_s2]])</f>
        <v>5.2007476884643116E-16</v>
      </c>
      <c r="Q219" s="20">
        <f>inventory[[#This Row],[CH4_temp_s1]]+inventory[[#This Row],[CH4_temp_s2]]</f>
        <v>1.6775941141522699E-15</v>
      </c>
      <c r="R219" s="20">
        <f>inventory[[#This Row],[N2O_temp_s1]]+inventory[[#This Row],[N2O_temp_s2]]</f>
        <v>6.842373437811254E-14</v>
      </c>
      <c r="S219" s="84">
        <f>inventory[[#This Row],[CO2_flux]]+S218</f>
        <v>1</v>
      </c>
      <c r="T219" s="84">
        <f>inventory[[#This Row],[CH4_flux]]+T218</f>
        <v>1</v>
      </c>
      <c r="U219" s="84">
        <f>inventory[[#This Row],[N2O_flux]]+U218</f>
        <v>1</v>
      </c>
      <c r="V219" s="1">
        <f t="shared" si="41"/>
        <v>3.8838779295760223E-16</v>
      </c>
      <c r="W219" s="1">
        <f t="shared" si="42"/>
        <v>1.3168697588882894E-16</v>
      </c>
      <c r="X219" s="1">
        <f t="shared" si="43"/>
        <v>1.3208497878765492E-20</v>
      </c>
      <c r="Y219" s="1">
        <f t="shared" si="44"/>
        <v>1.6775809056543911E-15</v>
      </c>
      <c r="Z219" s="1">
        <f t="shared" si="45"/>
        <v>4.1290669197678981E-14</v>
      </c>
      <c r="AA219" s="1">
        <f t="shared" si="46"/>
        <v>2.7133065180433555E-14</v>
      </c>
      <c r="AB219" s="1">
        <f>p_0*inventory[[#This Row],[CO2_flux]]+AB218</f>
        <v>0.21729999999999999</v>
      </c>
      <c r="AC219" s="1">
        <f>p_1*inventory[[#This Row],[CO2_flux]]+AC218*EXP(-1/life1_CO2)</f>
        <v>0.1301971321417274</v>
      </c>
      <c r="AD219" s="1">
        <f>p_2*inventory[[#This Row],[CO2_flux]]+AD218*EXP(-1/life2_CO2)</f>
        <v>8.079371516086435E-4</v>
      </c>
      <c r="AE219" s="1">
        <f>p_3*inventory[[#This Row],[CO2_flux]]+AE218*EXP(-1/life3_CO2)</f>
        <v>7.0427555062800344E-23</v>
      </c>
    </row>
    <row r="220" spans="1:31">
      <c r="A220">
        <v>215</v>
      </c>
      <c r="B220" s="70">
        <v>0</v>
      </c>
      <c r="C220" s="70">
        <v>0</v>
      </c>
      <c r="D220" s="70">
        <v>0</v>
      </c>
      <c r="E220" s="22">
        <f>SUM(inventory[[#This Row],[CO2_heat]:[N2O_heat]])</f>
        <v>3.8674961246592074E-11</v>
      </c>
      <c r="F220" s="23">
        <f>SUM(inventory[[#This Row],[CO2_temp]:[N2O_temp]])</f>
        <v>7.0274660043890258E-14</v>
      </c>
      <c r="G220" s="16">
        <f>SUM(inventory[[#This Row],[CO2_mass0]:[CO2_mass3]])</f>
        <v>0.3479535617943601</v>
      </c>
      <c r="H220" s="16">
        <f>inventory[[#This Row],[CH4_flux]]+H219*EXP(-1/life_CH4)</f>
        <v>2.9504894343312864E-8</v>
      </c>
      <c r="I220" s="16">
        <f t="shared" si="37"/>
        <v>0.16916858715941735</v>
      </c>
      <c r="J220" s="18">
        <f>inventory[[#This Row],[CO2]]*A_CO2</f>
        <v>6.0951025419518051E-16</v>
      </c>
      <c r="K220" s="18">
        <f>inventory[[#This Row],[CH4]]*A_CH4</f>
        <v>6.2309717592168027E-21</v>
      </c>
      <c r="L220" s="18">
        <f>inventory[[#This Row],[N2O]]*A_N2O</f>
        <v>6.0392967788206123E-14</v>
      </c>
      <c r="M220" s="4">
        <f t="shared" si="38"/>
        <v>1.6698036362193976E-13</v>
      </c>
      <c r="N220" s="4">
        <f t="shared" si="39"/>
        <v>2.6186857894013183E-12</v>
      </c>
      <c r="O220" s="4">
        <f t="shared" si="40"/>
        <v>3.5889295093568815E-11</v>
      </c>
      <c r="P220" s="20">
        <f>SUM(inventory[[#This Row],[CO2_temp_s1]:[CO2_temp_s2]])</f>
        <v>5.1998800241489143E-16</v>
      </c>
      <c r="Q220" s="20">
        <f>inventory[[#This Row],[CH4_temp_s1]]+inventory[[#This Row],[CH4_temp_s2]]</f>
        <v>1.6735014389697216E-15</v>
      </c>
      <c r="R220" s="20">
        <f>inventory[[#This Row],[N2O_temp_s1]]+inventory[[#This Row],[N2O_temp_s2]]</f>
        <v>6.8081170602505646E-14</v>
      </c>
      <c r="S220" s="84">
        <f>inventory[[#This Row],[CO2_flux]]+S219</f>
        <v>1</v>
      </c>
      <c r="T220" s="84">
        <f>inventory[[#This Row],[CH4_flux]]+T219</f>
        <v>1</v>
      </c>
      <c r="U220" s="84">
        <f>inventory[[#This Row],[N2O_flux]]+U219</f>
        <v>1</v>
      </c>
      <c r="V220" s="1">
        <f t="shared" si="41"/>
        <v>3.879841367931501E-16</v>
      </c>
      <c r="W220" s="1">
        <f t="shared" si="42"/>
        <v>1.3200386562174131E-16</v>
      </c>
      <c r="X220" s="1">
        <f t="shared" si="43"/>
        <v>1.2185240254288085E-20</v>
      </c>
      <c r="Y220" s="1">
        <f t="shared" si="44"/>
        <v>1.6734892537294674E-15</v>
      </c>
      <c r="Z220" s="1">
        <f t="shared" si="45"/>
        <v>4.0950830225475866E-14</v>
      </c>
      <c r="AA220" s="1">
        <f t="shared" si="46"/>
        <v>2.7130340377029777E-14</v>
      </c>
      <c r="AB220" s="1">
        <f>p_0*inventory[[#This Row],[CO2_flux]]+AB219</f>
        <v>0.21729999999999999</v>
      </c>
      <c r="AC220" s="1">
        <f>p_1*inventory[[#This Row],[CO2_flux]]+AC219*EXP(-1/life1_CO2)</f>
        <v>0.12986743585790936</v>
      </c>
      <c r="AD220" s="1">
        <f>p_2*inventory[[#This Row],[CO2_flux]]+AD219*EXP(-1/life2_CO2)</f>
        <v>7.8612593645077851E-4</v>
      </c>
      <c r="AE220" s="1">
        <f>p_3*inventory[[#This Row],[CO2_flux]]+AE219*EXP(-1/life3_CO2)</f>
        <v>5.5826160533708895E-23</v>
      </c>
    </row>
    <row r="221" spans="1:31">
      <c r="A221">
        <v>216</v>
      </c>
      <c r="B221" s="70">
        <v>0</v>
      </c>
      <c r="C221" s="70">
        <v>0</v>
      </c>
      <c r="D221" s="70">
        <v>0</v>
      </c>
      <c r="E221" s="22">
        <f>SUM(inventory[[#This Row],[CO2_heat]:[N2O_heat]])</f>
        <v>3.8735714552144036E-11</v>
      </c>
      <c r="F221" s="23">
        <f>SUM(inventory[[#This Row],[CO2_temp]:[N2O_temp]])</f>
        <v>6.9930208668742203E-14</v>
      </c>
      <c r="G221" s="16">
        <f>SUM(inventory[[#This Row],[CO2_mass0]:[CO2_mass3]])</f>
        <v>0.34760347799988395</v>
      </c>
      <c r="H221" s="16">
        <f>inventory[[#This Row],[CH4_flux]]+H220*EXP(-1/life_CH4)</f>
        <v>2.7218884030461932E-8</v>
      </c>
      <c r="I221" s="16">
        <f t="shared" si="37"/>
        <v>0.16777626100091367</v>
      </c>
      <c r="J221" s="18">
        <f>inventory[[#This Row],[CO2]]*A_CO2</f>
        <v>6.0889701241239654E-16</v>
      </c>
      <c r="K221" s="18">
        <f>inventory[[#This Row],[CH4]]*A_CH4</f>
        <v>5.7482021707237372E-21</v>
      </c>
      <c r="L221" s="18">
        <f>inventory[[#This Row],[N2O]]*A_N2O</f>
        <v>5.9895909142430768E-14</v>
      </c>
      <c r="M221" s="4">
        <f t="shared" si="38"/>
        <v>1.6758956704874459E-13</v>
      </c>
      <c r="N221" s="4">
        <f t="shared" si="39"/>
        <v>2.6186857953876611E-12</v>
      </c>
      <c r="O221" s="4">
        <f t="shared" si="40"/>
        <v>3.5949439189707633E-11</v>
      </c>
      <c r="P221" s="20">
        <f>SUM(inventory[[#This Row],[CO2_temp_s1]:[CO2_temp_s2]])</f>
        <v>5.1990160813467048E-16</v>
      </c>
      <c r="Q221" s="20">
        <f>inventory[[#This Row],[CH4_temp_s1]]+inventory[[#This Row],[CH4_temp_s2]]</f>
        <v>1.669418822162099E-15</v>
      </c>
      <c r="R221" s="20">
        <f>inventory[[#This Row],[N2O_temp_s1]]+inventory[[#This Row],[N2O_temp_s2]]</f>
        <v>6.7740888238445428E-14</v>
      </c>
      <c r="S221" s="84">
        <f>inventory[[#This Row],[CO2_flux]]+S220</f>
        <v>1</v>
      </c>
      <c r="T221" s="84">
        <f>inventory[[#This Row],[CH4_flux]]+T220</f>
        <v>1</v>
      </c>
      <c r="U221" s="84">
        <f>inventory[[#This Row],[N2O_flux]]+U220</f>
        <v>1</v>
      </c>
      <c r="V221" s="1">
        <f t="shared" si="41"/>
        <v>3.8758226864282759E-16</v>
      </c>
      <c r="W221" s="1">
        <f t="shared" si="42"/>
        <v>1.3231933949184289E-16</v>
      </c>
      <c r="X221" s="1">
        <f t="shared" si="43"/>
        <v>1.1241249727660756E-20</v>
      </c>
      <c r="Y221" s="1">
        <f t="shared" si="44"/>
        <v>1.6694075809123714E-15</v>
      </c>
      <c r="Z221" s="1">
        <f t="shared" si="45"/>
        <v>4.0613788265971733E-14</v>
      </c>
      <c r="AA221" s="1">
        <f t="shared" si="46"/>
        <v>2.7127099972473691E-14</v>
      </c>
      <c r="AB221" s="1">
        <f>p_0*inventory[[#This Row],[CO2_flux]]+AB220</f>
        <v>0.21729999999999999</v>
      </c>
      <c r="AC221" s="1">
        <f>p_1*inventory[[#This Row],[CO2_flux]]+AC220*EXP(-1/life1_CO2)</f>
        <v>0.12953857445914427</v>
      </c>
      <c r="AD221" s="1">
        <f>p_2*inventory[[#This Row],[CO2_flux]]+AD220*EXP(-1/life2_CO2)</f>
        <v>7.6490354073971759E-4</v>
      </c>
      <c r="AE221" s="1">
        <f>p_3*inventory[[#This Row],[CO2_flux]]+AE220*EXP(-1/life3_CO2)</f>
        <v>4.4252000472775121E-23</v>
      </c>
    </row>
    <row r="222" spans="1:31">
      <c r="A222">
        <v>217</v>
      </c>
      <c r="B222" s="70">
        <v>0</v>
      </c>
      <c r="C222" s="70">
        <v>0</v>
      </c>
      <c r="D222" s="70">
        <v>0</v>
      </c>
      <c r="E222" s="22">
        <f>SUM(inventory[[#This Row],[CO2_heat]:[N2O_heat]])</f>
        <v>3.8795972234893127E-11</v>
      </c>
      <c r="F222" s="23">
        <f>SUM(inventory[[#This Row],[CO2_temp]:[N2O_temp]])</f>
        <v>6.9588031621392896E-14</v>
      </c>
      <c r="G222" s="16">
        <f>SUM(inventory[[#This Row],[CO2_mass0]:[CO2_mass3]])</f>
        <v>0.34725479989986585</v>
      </c>
      <c r="H222" s="16">
        <f>inventory[[#This Row],[CH4_flux]]+H221*EXP(-1/life_CH4)</f>
        <v>2.5109991557439673E-8</v>
      </c>
      <c r="I222" s="16">
        <f t="shared" si="37"/>
        <v>0.16639539425200964</v>
      </c>
      <c r="J222" s="18">
        <f>inventory[[#This Row],[CO2]]*A_CO2</f>
        <v>6.0828623298459485E-16</v>
      </c>
      <c r="K222" s="18">
        <f>inventory[[#This Row],[CH4]]*A_CH4</f>
        <v>5.3028370970608048E-21</v>
      </c>
      <c r="L222" s="18">
        <f>inventory[[#This Row],[N2O]]*A_N2O</f>
        <v>5.9402941491126938E-14</v>
      </c>
      <c r="M222" s="4">
        <f t="shared" si="38"/>
        <v>1.6819815846754112E-13</v>
      </c>
      <c r="N222" s="4">
        <f t="shared" si="39"/>
        <v>2.6186858009101879E-12</v>
      </c>
      <c r="O222" s="4">
        <f t="shared" si="40"/>
        <v>3.6009088275515396E-11</v>
      </c>
      <c r="P222" s="20">
        <f>SUM(inventory[[#This Row],[CO2_temp_s1]:[CO2_temp_s2]])</f>
        <v>5.1981556684943277E-16</v>
      </c>
      <c r="Q222" s="20">
        <f>inventory[[#This Row],[CH4_temp_s1]]+inventory[[#This Row],[CH4_temp_s2]]</f>
        <v>1.665346233290908E-15</v>
      </c>
      <c r="R222" s="20">
        <f>inventory[[#This Row],[N2O_temp_s1]]+inventory[[#This Row],[N2O_temp_s2]]</f>
        <v>6.7402869821252559E-14</v>
      </c>
      <c r="S222" s="84">
        <f>inventory[[#This Row],[CO2_flux]]+S221</f>
        <v>1</v>
      </c>
      <c r="T222" s="84">
        <f>inventory[[#This Row],[CH4_flux]]+T221</f>
        <v>1</v>
      </c>
      <c r="U222" s="84">
        <f>inventory[[#This Row],[N2O_flux]]+U221</f>
        <v>1</v>
      </c>
      <c r="V222" s="1">
        <f t="shared" si="41"/>
        <v>3.8718216330408293E-16</v>
      </c>
      <c r="W222" s="1">
        <f t="shared" si="42"/>
        <v>1.3263340354534983E-16</v>
      </c>
      <c r="X222" s="1">
        <f t="shared" si="43"/>
        <v>1.0370386321911274E-20</v>
      </c>
      <c r="Y222" s="1">
        <f t="shared" si="44"/>
        <v>1.6653358629045862E-15</v>
      </c>
      <c r="Z222" s="1">
        <f t="shared" si="45"/>
        <v>4.0279520298619154E-14</v>
      </c>
      <c r="AA222" s="1">
        <f t="shared" si="46"/>
        <v>2.7123349522633409E-14</v>
      </c>
      <c r="AB222" s="1">
        <f>p_0*inventory[[#This Row],[CO2_flux]]+AB221</f>
        <v>0.21729999999999999</v>
      </c>
      <c r="AC222" s="1">
        <f>p_1*inventory[[#This Row],[CO2_flux]]+AC221*EXP(-1/life1_CO2)</f>
        <v>0.12921054583126501</v>
      </c>
      <c r="AD222" s="1">
        <f>p_2*inventory[[#This Row],[CO2_flux]]+AD221*EXP(-1/life2_CO2)</f>
        <v>7.4425406860086486E-4</v>
      </c>
      <c r="AE222" s="1">
        <f>p_3*inventory[[#This Row],[CO2_flux]]+AE221*EXP(-1/life3_CO2)</f>
        <v>3.5077453421860655E-23</v>
      </c>
    </row>
    <row r="223" spans="1:31">
      <c r="A223">
        <v>218</v>
      </c>
      <c r="B223" s="70">
        <v>0</v>
      </c>
      <c r="C223" s="70">
        <v>0</v>
      </c>
      <c r="D223" s="70">
        <v>0</v>
      </c>
      <c r="E223" s="22">
        <f>SUM(inventory[[#This Row],[CO2_heat]:[N2O_heat]])</f>
        <v>3.8855738371458182E-11</v>
      </c>
      <c r="F223" s="23">
        <f>SUM(inventory[[#This Row],[CO2_temp]:[N2O_temp]])</f>
        <v>6.924811152921495E-14</v>
      </c>
      <c r="G223" s="16">
        <f>SUM(inventory[[#This Row],[CO2_mass0]:[CO2_mass3]])</f>
        <v>0.34690750991874553</v>
      </c>
      <c r="H223" s="16">
        <f>inventory[[#This Row],[CH4_flux]]+H222*EXP(-1/life_CH4)</f>
        <v>2.3164494007508037E-8</v>
      </c>
      <c r="I223" s="16">
        <f t="shared" si="37"/>
        <v>0.16502589259711148</v>
      </c>
      <c r="J223" s="18">
        <f>inventory[[#This Row],[CO2]]*A_CO2</f>
        <v>6.0767788512466638E-16</v>
      </c>
      <c r="K223" s="18">
        <f>inventory[[#This Row],[CH4]]*A_CH4</f>
        <v>4.8919784730577341E-21</v>
      </c>
      <c r="L223" s="18">
        <f>inventory[[#This Row],[N2O]]*A_N2O</f>
        <v>5.8914031163749082E-14</v>
      </c>
      <c r="M223" s="4">
        <f t="shared" si="38"/>
        <v>1.6880614032522819E-13</v>
      </c>
      <c r="N223" s="4">
        <f t="shared" si="39"/>
        <v>2.6186858060048349E-12</v>
      </c>
      <c r="O223" s="4">
        <f t="shared" si="40"/>
        <v>3.6068246425128119E-11</v>
      </c>
      <c r="P223" s="20">
        <f>SUM(inventory[[#This Row],[CO2_temp_s1]:[CO2_temp_s2]])</f>
        <v>5.1972985997744567E-16</v>
      </c>
      <c r="Q223" s="20">
        <f>inventory[[#This Row],[CH4_temp_s1]]+inventory[[#This Row],[CH4_temp_s2]]</f>
        <v>1.6612836424493066E-15</v>
      </c>
      <c r="R223" s="20">
        <f>inventory[[#This Row],[N2O_temp_s1]]+inventory[[#This Row],[N2O_temp_s2]]</f>
        <v>6.7067098026788193E-14</v>
      </c>
      <c r="S223" s="84">
        <f>inventory[[#This Row],[CO2_flux]]+S222</f>
        <v>1</v>
      </c>
      <c r="T223" s="84">
        <f>inventory[[#This Row],[CH4_flux]]+T222</f>
        <v>1</v>
      </c>
      <c r="U223" s="84">
        <f>inventory[[#This Row],[N2O_flux]]+U222</f>
        <v>1</v>
      </c>
      <c r="V223" s="1">
        <f t="shared" si="41"/>
        <v>3.8678379619632428E-16</v>
      </c>
      <c r="W223" s="1">
        <f t="shared" si="42"/>
        <v>1.3294606378112142E-16</v>
      </c>
      <c r="X223" s="1">
        <f t="shared" si="43"/>
        <v>9.5669856043691445E-21</v>
      </c>
      <c r="Y223" s="1">
        <f t="shared" si="44"/>
        <v>1.6612740754637022E-15</v>
      </c>
      <c r="Z223" s="1">
        <f t="shared" si="45"/>
        <v>3.9948003492338854E-14</v>
      </c>
      <c r="AA223" s="1">
        <f t="shared" si="46"/>
        <v>2.7119094534449345E-14</v>
      </c>
      <c r="AB223" s="1">
        <f>p_0*inventory[[#This Row],[CO2_flux]]+AB222</f>
        <v>0.21729999999999999</v>
      </c>
      <c r="AC223" s="1">
        <f>p_1*inventory[[#This Row],[CO2_flux]]+AC222*EXP(-1/life1_CO2)</f>
        <v>0.12888334786545808</v>
      </c>
      <c r="AD223" s="1">
        <f>p_2*inventory[[#This Row],[CO2_flux]]+AD222*EXP(-1/life2_CO2)</f>
        <v>7.2416205328748443E-4</v>
      </c>
      <c r="AE223" s="1">
        <f>p_3*inventory[[#This Row],[CO2_flux]]+AE222*EXP(-1/life3_CO2)</f>
        <v>2.78050195565688E-23</v>
      </c>
    </row>
    <row r="224" spans="1:31">
      <c r="A224">
        <v>219</v>
      </c>
      <c r="B224" s="70">
        <v>0</v>
      </c>
      <c r="C224" s="70">
        <v>0</v>
      </c>
      <c r="D224" s="70">
        <v>0</v>
      </c>
      <c r="E224" s="22">
        <f>SUM(inventory[[#This Row],[CO2_heat]:[N2O_heat]])</f>
        <v>3.8915017004893057E-11</v>
      </c>
      <c r="F224" s="23">
        <f>SUM(inventory[[#This Row],[CO2_temp]:[N2O_temp]])</f>
        <v>6.8910431160026289E-14</v>
      </c>
      <c r="G224" s="16">
        <f>SUM(inventory[[#This Row],[CO2_mass0]:[CO2_mass3]])</f>
        <v>0.34656159090384603</v>
      </c>
      <c r="H224" s="16">
        <f>inventory[[#This Row],[CH4_flux]]+H223*EXP(-1/life_CH4)</f>
        <v>2.136973170207586E-8</v>
      </c>
      <c r="I224" s="16">
        <f t="shared" si="37"/>
        <v>0.16366766249688106</v>
      </c>
      <c r="J224" s="18">
        <f>inventory[[#This Row],[CO2]]*A_CO2</f>
        <v>6.0707193878626696E-16</v>
      </c>
      <c r="K224" s="18">
        <f>inventory[[#This Row],[CH4]]*A_CH4</f>
        <v>4.5129527727949122E-21</v>
      </c>
      <c r="L224" s="18">
        <f>inventory[[#This Row],[N2O]]*A_N2O</f>
        <v>5.8429144766873938E-14</v>
      </c>
      <c r="M224" s="4">
        <f t="shared" si="38"/>
        <v>1.6941351503828963E-13</v>
      </c>
      <c r="N224" s="4">
        <f t="shared" si="39"/>
        <v>2.6186858107047535E-12</v>
      </c>
      <c r="O224" s="4">
        <f t="shared" si="40"/>
        <v>3.6126917679150011E-11</v>
      </c>
      <c r="P224" s="20">
        <f>SUM(inventory[[#This Row],[CO2_temp_s1]:[CO2_temp_s2]])</f>
        <v>5.1964446949583809E-16</v>
      </c>
      <c r="Q224" s="20">
        <f>inventory[[#This Row],[CH4_temp_s1]]+inventory[[#This Row],[CH4_temp_s2]]</f>
        <v>1.6572310202253856E-15</v>
      </c>
      <c r="R224" s="20">
        <f>inventory[[#This Row],[N2O_temp_s1]]+inventory[[#This Row],[N2O_temp_s2]]</f>
        <v>6.6733555670305064E-14</v>
      </c>
      <c r="S224" s="84">
        <f>inventory[[#This Row],[CO2_flux]]+S223</f>
        <v>1</v>
      </c>
      <c r="T224" s="84">
        <f>inventory[[#This Row],[CH4_flux]]+T223</f>
        <v>1</v>
      </c>
      <c r="U224" s="84">
        <f>inventory[[#This Row],[N2O_flux]]+U223</f>
        <v>1</v>
      </c>
      <c r="V224" s="1">
        <f t="shared" si="41"/>
        <v>3.8638714334427688E-16</v>
      </c>
      <c r="W224" s="1">
        <f t="shared" si="42"/>
        <v>1.3325732615156116E-16</v>
      </c>
      <c r="X224" s="1">
        <f t="shared" si="43"/>
        <v>8.8258218616111515E-21</v>
      </c>
      <c r="Y224" s="1">
        <f t="shared" si="44"/>
        <v>1.6572221944035239E-15</v>
      </c>
      <c r="Z224" s="1">
        <f t="shared" si="45"/>
        <v>3.961921520396033E-14</v>
      </c>
      <c r="AA224" s="1">
        <f t="shared" si="46"/>
        <v>2.7114340466344738E-14</v>
      </c>
      <c r="AB224" s="1">
        <f>p_0*inventory[[#This Row],[CO2_flux]]+AB223</f>
        <v>0.21729999999999999</v>
      </c>
      <c r="AC224" s="1">
        <f>p_1*inventory[[#This Row],[CO2_flux]]+AC223*EXP(-1/life1_CO2)</f>
        <v>0.12855697845825015</v>
      </c>
      <c r="AD224" s="1">
        <f>p_2*inventory[[#This Row],[CO2_flux]]+AD223*EXP(-1/life2_CO2)</f>
        <v>7.0461244559588828E-4</v>
      </c>
      <c r="AE224" s="1">
        <f>p_3*inventory[[#This Row],[CO2_flux]]+AE223*EXP(-1/life3_CO2)</f>
        <v>2.2040343215432995E-23</v>
      </c>
    </row>
    <row r="225" spans="1:31">
      <c r="A225">
        <v>220</v>
      </c>
      <c r="B225" s="70">
        <v>0</v>
      </c>
      <c r="C225" s="70">
        <v>0</v>
      </c>
      <c r="D225" s="70">
        <v>0</v>
      </c>
      <c r="E225" s="22">
        <f>SUM(inventory[[#This Row],[CO2_heat]:[N2O_heat]])</f>
        <v>3.8973812144963531E-11</v>
      </c>
      <c r="F225" s="23">
        <f>SUM(inventory[[#This Row],[CO2_temp]:[N2O_temp]])</f>
        <v>6.8574973420901632E-14</v>
      </c>
      <c r="G225" s="16">
        <f>SUM(inventory[[#This Row],[CO2_mass0]:[CO2_mass3]])</f>
        <v>0.34621702611408783</v>
      </c>
      <c r="H225" s="16">
        <f>inventory[[#This Row],[CH4_flux]]+H224*EXP(-1/life_CH4)</f>
        <v>1.971402582204871E-8</v>
      </c>
      <c r="I225" s="16">
        <f t="shared" si="37"/>
        <v>0.16232061118184693</v>
      </c>
      <c r="J225" s="18">
        <f>inventory[[#This Row],[CO2]]*A_CO2</f>
        <v>6.0646836464404749E-16</v>
      </c>
      <c r="K225" s="18">
        <f>inventory[[#This Row],[CH4]]*A_CH4</f>
        <v>4.1632936125221827E-21</v>
      </c>
      <c r="L225" s="18">
        <f>inventory[[#This Row],[N2O]]*A_N2O</f>
        <v>5.7948249181919669E-14</v>
      </c>
      <c r="M225" s="4">
        <f t="shared" si="38"/>
        <v>1.7002028499352501E-13</v>
      </c>
      <c r="N225" s="4">
        <f t="shared" si="39"/>
        <v>2.618685815040527E-12</v>
      </c>
      <c r="O225" s="4">
        <f t="shared" si="40"/>
        <v>3.6185106044929477E-11</v>
      </c>
      <c r="P225" s="20">
        <f>SUM(inventory[[#This Row],[CO2_temp_s1]:[CO2_temp_s2]])</f>
        <v>5.195593779252845E-16</v>
      </c>
      <c r="Q225" s="20">
        <f>inventory[[#This Row],[CH4_temp_s1]]+inventory[[#This Row],[CH4_temp_s2]]</f>
        <v>1.6531883376682842E-15</v>
      </c>
      <c r="R225" s="20">
        <f>inventory[[#This Row],[N2O_temp_s1]]+inventory[[#This Row],[N2O_temp_s2]]</f>
        <v>6.6402225705308062E-14</v>
      </c>
      <c r="S225" s="84">
        <f>inventory[[#This Row],[CO2_flux]]+S224</f>
        <v>1</v>
      </c>
      <c r="T225" s="84">
        <f>inventory[[#This Row],[CH4_flux]]+T224</f>
        <v>1</v>
      </c>
      <c r="U225" s="84">
        <f>inventory[[#This Row],[N2O_flux]]+U224</f>
        <v>1</v>
      </c>
      <c r="V225" s="1">
        <f t="shared" si="41"/>
        <v>3.8599218136178957E-16</v>
      </c>
      <c r="W225" s="1">
        <f t="shared" si="42"/>
        <v>1.3356719656349491E-16</v>
      </c>
      <c r="X225" s="1">
        <f t="shared" si="43"/>
        <v>8.142074125370392E-21</v>
      </c>
      <c r="Y225" s="1">
        <f t="shared" si="44"/>
        <v>1.6531801955941587E-15</v>
      </c>
      <c r="Z225" s="1">
        <f t="shared" si="45"/>
        <v>3.9293132976675327E-14</v>
      </c>
      <c r="AA225" s="1">
        <f t="shared" si="46"/>
        <v>2.7109092728632738E-14</v>
      </c>
      <c r="AB225" s="1">
        <f>p_0*inventory[[#This Row],[CO2_flux]]+AB224</f>
        <v>0.21729999999999999</v>
      </c>
      <c r="AC225" s="1">
        <f>p_1*inventory[[#This Row],[CO2_flux]]+AC224*EXP(-1/life1_CO2)</f>
        <v>0.12823143551149443</v>
      </c>
      <c r="AD225" s="1">
        <f>p_2*inventory[[#This Row],[CO2_flux]]+AD224*EXP(-1/life2_CO2)</f>
        <v>6.8559060259337009E-4</v>
      </c>
      <c r="AE225" s="1">
        <f>p_3*inventory[[#This Row],[CO2_flux]]+AE224*EXP(-1/life3_CO2)</f>
        <v>1.7470828533883222E-23</v>
      </c>
    </row>
    <row r="226" spans="1:31">
      <c r="A226">
        <v>221</v>
      </c>
      <c r="B226" s="70">
        <v>0</v>
      </c>
      <c r="C226" s="70">
        <v>0</v>
      </c>
      <c r="D226" s="70">
        <v>0</v>
      </c>
      <c r="E226" s="22">
        <f>SUM(inventory[[#This Row],[CO2_heat]:[N2O_heat]])</f>
        <v>3.9032127768421947E-11</v>
      </c>
      <c r="F226" s="23">
        <f>SUM(inventory[[#This Row],[CO2_temp]:[N2O_temp]])</f>
        <v>6.8241721356996195E-14</v>
      </c>
      <c r="G226" s="16">
        <f>SUM(inventory[[#This Row],[CO2_mass0]:[CO2_mass3]])</f>
        <v>0.34587379920900774</v>
      </c>
      <c r="H226" s="16">
        <f>inventory[[#This Row],[CH4_flux]]+H225*EXP(-1/life_CH4)</f>
        <v>1.8186602411795862E-8</v>
      </c>
      <c r="I226" s="16">
        <f t="shared" si="37"/>
        <v>0.1609846466460681</v>
      </c>
      <c r="J226" s="18">
        <f>inventory[[#This Row],[CO2]]*A_CO2</f>
        <v>6.058671340744187E-16</v>
      </c>
      <c r="K226" s="18">
        <f>inventory[[#This Row],[CH4]]*A_CH4</f>
        <v>3.8407257014864613E-21</v>
      </c>
      <c r="L226" s="18">
        <f>inventory[[#This Row],[N2O]]*A_N2O</f>
        <v>5.7471311562883776E-14</v>
      </c>
      <c r="M226" s="4">
        <f t="shared" si="38"/>
        <v>1.7062645254876101E-13</v>
      </c>
      <c r="N226" s="4">
        <f t="shared" si="39"/>
        <v>2.6186858190403689E-12</v>
      </c>
      <c r="O226" s="4">
        <f t="shared" si="40"/>
        <v>3.6242815496832818E-11</v>
      </c>
      <c r="P226" s="20">
        <f>SUM(inventory[[#This Row],[CO2_temp_s1]:[CO2_temp_s2]])</f>
        <v>5.1947456831510424E-16</v>
      </c>
      <c r="Q226" s="20">
        <f>inventory[[#This Row],[CH4_temp_s1]]+inventory[[#This Row],[CH4_temp_s2]]</f>
        <v>1.6491555662569177E-15</v>
      </c>
      <c r="R226" s="20">
        <f>inventory[[#This Row],[N2O_temp_s1]]+inventory[[#This Row],[N2O_temp_s2]]</f>
        <v>6.6073091222424174E-14</v>
      </c>
      <c r="S226" s="84">
        <f>inventory[[#This Row],[CO2_flux]]+S225</f>
        <v>1</v>
      </c>
      <c r="T226" s="84">
        <f>inventory[[#This Row],[CH4_flux]]+T225</f>
        <v>1</v>
      </c>
      <c r="U226" s="84">
        <f>inventory[[#This Row],[N2O_flux]]+U225</f>
        <v>1</v>
      </c>
      <c r="V226" s="1">
        <f t="shared" si="41"/>
        <v>3.8559888743607801E-16</v>
      </c>
      <c r="W226" s="1">
        <f t="shared" si="42"/>
        <v>1.3387568087902621E-16</v>
      </c>
      <c r="X226" s="1">
        <f t="shared" si="43"/>
        <v>7.5112948287664942E-21</v>
      </c>
      <c r="Y226" s="1">
        <f t="shared" si="44"/>
        <v>1.6491480549620889E-15</v>
      </c>
      <c r="Z226" s="1">
        <f t="shared" si="45"/>
        <v>3.8969734538504021E-14</v>
      </c>
      <c r="AA226" s="1">
        <f t="shared" si="46"/>
        <v>2.7103356683920154E-14</v>
      </c>
      <c r="AB226" s="1">
        <f>p_0*inventory[[#This Row],[CO2_flux]]+AB225</f>
        <v>0.21729999999999999</v>
      </c>
      <c r="AC226" s="1">
        <f>p_1*inventory[[#This Row],[CO2_flux]]+AC225*EXP(-1/life1_CO2)</f>
        <v>0.12790671693235731</v>
      </c>
      <c r="AD226" s="1">
        <f>p_2*inventory[[#This Row],[CO2_flux]]+AD225*EXP(-1/life2_CO2)</f>
        <v>6.6708227665044121E-4</v>
      </c>
      <c r="AE226" s="1">
        <f>p_3*inventory[[#This Row],[CO2_flux]]+AE225*EXP(-1/life3_CO2)</f>
        <v>1.3848688592409099E-23</v>
      </c>
    </row>
    <row r="227" spans="1:31">
      <c r="A227">
        <v>222</v>
      </c>
      <c r="B227" s="70">
        <v>0</v>
      </c>
      <c r="C227" s="70">
        <v>0</v>
      </c>
      <c r="D227" s="70">
        <v>0</v>
      </c>
      <c r="E227" s="22">
        <f>SUM(inventory[[#This Row],[CO2_heat]:[N2O_heat]])</f>
        <v>3.9089967819279536E-11</v>
      </c>
      <c r="F227" s="23">
        <f>SUM(inventory[[#This Row],[CO2_temp]:[N2O_temp]])</f>
        <v>6.7910658150381545E-14</v>
      </c>
      <c r="G227" s="16">
        <f>SUM(inventory[[#This Row],[CO2_mass0]:[CO2_mass3]])</f>
        <v>0.3455318942380739</v>
      </c>
      <c r="H227" s="16">
        <f>inventory[[#This Row],[CH4_flux]]+H226*EXP(-1/life_CH4)</f>
        <v>1.6777522271215469E-8</v>
      </c>
      <c r="I227" s="16">
        <f t="shared" si="37"/>
        <v>0.15965967764084985</v>
      </c>
      <c r="J227" s="18">
        <f>inventory[[#This Row],[CO2]]*A_CO2</f>
        <v>6.0526821913683392E-16</v>
      </c>
      <c r="K227" s="18">
        <f>inventory[[#This Row],[CH4]]*A_CH4</f>
        <v>3.5431500362334991E-21</v>
      </c>
      <c r="L227" s="18">
        <f>inventory[[#This Row],[N2O]]*A_N2O</f>
        <v>5.6998299334099778E-14</v>
      </c>
      <c r="M227" s="4">
        <f t="shared" si="38"/>
        <v>1.7123202003354381E-13</v>
      </c>
      <c r="N227" s="4">
        <f t="shared" si="39"/>
        <v>2.6186858227303073E-12</v>
      </c>
      <c r="O227" s="4">
        <f t="shared" si="40"/>
        <v>3.6300049976515686E-11</v>
      </c>
      <c r="P227" s="20">
        <f>SUM(inventory[[#This Row],[CO2_temp_s1]:[CO2_temp_s2]])</f>
        <v>5.1939002422876239E-16</v>
      </c>
      <c r="Q227" s="20">
        <f>inventory[[#This Row],[CH4_temp_s1]]+inventory[[#This Row],[CH4_temp_s2]]</f>
        <v>1.6451326778711136E-15</v>
      </c>
      <c r="R227" s="20">
        <f>inventory[[#This Row],[N2O_temp_s1]]+inventory[[#This Row],[N2O_temp_s2]]</f>
        <v>6.5746135448281663E-14</v>
      </c>
      <c r="S227" s="84">
        <f>inventory[[#This Row],[CO2_flux]]+S226</f>
        <v>1</v>
      </c>
      <c r="T227" s="84">
        <f>inventory[[#This Row],[CH4_flux]]+T226</f>
        <v>1</v>
      </c>
      <c r="U227" s="84">
        <f>inventory[[#This Row],[N2O_flux]]+U226</f>
        <v>1</v>
      </c>
      <c r="V227" s="1">
        <f t="shared" si="41"/>
        <v>3.852072393123925E-16</v>
      </c>
      <c r="W227" s="1">
        <f t="shared" si="42"/>
        <v>1.3418278491636993E-16</v>
      </c>
      <c r="X227" s="1">
        <f t="shared" si="43"/>
        <v>6.92938088928207E-21</v>
      </c>
      <c r="Y227" s="1">
        <f t="shared" si="44"/>
        <v>1.6451257484902243E-15</v>
      </c>
      <c r="Z227" s="1">
        <f t="shared" si="45"/>
        <v>3.864899780077383E-14</v>
      </c>
      <c r="AA227" s="1">
        <f t="shared" si="46"/>
        <v>2.7097137647507836E-14</v>
      </c>
      <c r="AB227" s="1">
        <f>p_0*inventory[[#This Row],[CO2_flux]]+AB226</f>
        <v>0.21729999999999999</v>
      </c>
      <c r="AC227" s="1">
        <f>p_1*inventory[[#This Row],[CO2_flux]]+AC226*EXP(-1/life1_CO2)</f>
        <v>0.12758282063330473</v>
      </c>
      <c r="AD227" s="1">
        <f>p_2*inventory[[#This Row],[CO2_flux]]+AD226*EXP(-1/life2_CO2)</f>
        <v>6.490736047691548E-4</v>
      </c>
      <c r="AE227" s="1">
        <f>p_3*inventory[[#This Row],[CO2_flux]]+AE226*EXP(-1/life3_CO2)</f>
        <v>1.097750890048337E-23</v>
      </c>
    </row>
    <row r="228" spans="1:31">
      <c r="A228">
        <v>223</v>
      </c>
      <c r="B228" s="70">
        <v>0</v>
      </c>
      <c r="C228" s="70">
        <v>0</v>
      </c>
      <c r="D228" s="70">
        <v>0</v>
      </c>
      <c r="E228" s="22">
        <f>SUM(inventory[[#This Row],[CO2_heat]:[N2O_heat]])</f>
        <v>3.9147336209076461E-11</v>
      </c>
      <c r="F228" s="23">
        <f>SUM(inventory[[#This Row],[CO2_temp]:[N2O_temp]])</f>
        <v>6.7581767118893271E-14</v>
      </c>
      <c r="G228" s="16">
        <f>SUM(inventory[[#This Row],[CO2_mass0]:[CO2_mass3]])</f>
        <v>0.34519129563028844</v>
      </c>
      <c r="H228" s="16">
        <f>inventory[[#This Row],[CH4_flux]]+H227*EXP(-1/life_CH4)</f>
        <v>1.5477616279693851E-8</v>
      </c>
      <c r="I228" s="16">
        <f t="shared" si="37"/>
        <v>0.15834561366851121</v>
      </c>
      <c r="J228" s="18">
        <f>inventory[[#This Row],[CO2]]*A_CO2</f>
        <v>6.0467159255557617E-16</v>
      </c>
      <c r="K228" s="18">
        <f>inventory[[#This Row],[CH4]]*A_CH4</f>
        <v>3.2686302420406529E-21</v>
      </c>
      <c r="L228" s="18">
        <f>inventory[[#This Row],[N2O]]*A_N2O</f>
        <v>5.6529180188012074E-14</v>
      </c>
      <c r="M228" s="4">
        <f t="shared" si="38"/>
        <v>1.7183698974981293E-13</v>
      </c>
      <c r="N228" s="4">
        <f t="shared" si="39"/>
        <v>2.6186858261343526E-12</v>
      </c>
      <c r="O228" s="4">
        <f t="shared" si="40"/>
        <v>3.6356813393192297E-11</v>
      </c>
      <c r="P228" s="20">
        <f>SUM(inventory[[#This Row],[CO2_temp_s1]:[CO2_temp_s2]])</f>
        <v>5.1930572972976439E-16</v>
      </c>
      <c r="Q228" s="20">
        <f>inventory[[#This Row],[CH4_temp_s1]]+inventory[[#This Row],[CH4_temp_s2]]</f>
        <v>1.6411196447649745E-15</v>
      </c>
      <c r="R228" s="20">
        <f>inventory[[#This Row],[N2O_temp_s1]]+inventory[[#This Row],[N2O_temp_s2]]</f>
        <v>6.5421341744398526E-14</v>
      </c>
      <c r="S228" s="84">
        <f>inventory[[#This Row],[CO2_flux]]+S227</f>
        <v>1</v>
      </c>
      <c r="T228" s="84">
        <f>inventory[[#This Row],[CH4_flux]]+T227</f>
        <v>1</v>
      </c>
      <c r="U228" s="84">
        <f>inventory[[#This Row],[N2O_flux]]+U227</f>
        <v>1</v>
      </c>
      <c r="V228" s="1">
        <f t="shared" si="41"/>
        <v>3.8481721527910004E-16</v>
      </c>
      <c r="W228" s="1">
        <f t="shared" si="42"/>
        <v>1.3448851445066432E-16</v>
      </c>
      <c r="X228" s="1">
        <f t="shared" si="43"/>
        <v>6.392547030658597E-21</v>
      </c>
      <c r="Y228" s="1">
        <f t="shared" si="44"/>
        <v>1.6411132522179437E-15</v>
      </c>
      <c r="Z228" s="1">
        <f t="shared" si="45"/>
        <v>3.8330900856610768E-14</v>
      </c>
      <c r="AA228" s="1">
        <f t="shared" si="46"/>
        <v>2.7090440887787762E-14</v>
      </c>
      <c r="AB228" s="1">
        <f>p_0*inventory[[#This Row],[CO2_flux]]+AB227</f>
        <v>0.21729999999999999</v>
      </c>
      <c r="AC228" s="1">
        <f>p_1*inventory[[#This Row],[CO2_flux]]+AC227*EXP(-1/life1_CO2)</f>
        <v>0.12725974453208896</v>
      </c>
      <c r="AD228" s="1">
        <f>p_2*inventory[[#This Row],[CO2_flux]]+AD227*EXP(-1/life2_CO2)</f>
        <v>6.315510981995243E-4</v>
      </c>
      <c r="AE228" s="1">
        <f>p_3*inventory[[#This Row],[CO2_flux]]+AE227*EXP(-1/life3_CO2)</f>
        <v>8.7015966065006745E-24</v>
      </c>
    </row>
    <row r="229" spans="1:31">
      <c r="A229">
        <v>224</v>
      </c>
      <c r="B229" s="70">
        <v>0</v>
      </c>
      <c r="C229" s="70">
        <v>0</v>
      </c>
      <c r="D229" s="70">
        <v>0</v>
      </c>
      <c r="E229" s="22">
        <f>SUM(inventory[[#This Row],[CO2_heat]:[N2O_heat]])</f>
        <v>3.9204236817149671E-11</v>
      </c>
      <c r="F229" s="23">
        <f>SUM(inventory[[#This Row],[CO2_temp]:[N2O_temp]])</f>
        <v>6.7255031714990178E-14</v>
      </c>
      <c r="G229" s="16">
        <f>SUM(inventory[[#This Row],[CO2_mass0]:[CO2_mass3]])</f>
        <v>0.34485198818407131</v>
      </c>
      <c r="H229" s="16">
        <f>inventory[[#This Row],[CH4_flux]]+H228*EXP(-1/life_CH4)</f>
        <v>1.4278425731101062E-8</v>
      </c>
      <c r="I229" s="16">
        <f t="shared" si="37"/>
        <v>0.15704236497620391</v>
      </c>
      <c r="J229" s="18">
        <f>inventory[[#This Row],[CO2]]*A_CO2</f>
        <v>6.0407722770203759E-16</v>
      </c>
      <c r="K229" s="18">
        <f>inventory[[#This Row],[CH4]]*A_CH4</f>
        <v>3.0153799726020542E-21</v>
      </c>
      <c r="L229" s="18">
        <f>inventory[[#This Row],[N2O]]*A_N2O</f>
        <v>5.6063922082969402E-14</v>
      </c>
      <c r="M229" s="4">
        <f t="shared" si="38"/>
        <v>1.7244136397255721E-13</v>
      </c>
      <c r="N229" s="4">
        <f t="shared" si="39"/>
        <v>2.6186858292746558E-12</v>
      </c>
      <c r="O229" s="4">
        <f t="shared" si="40"/>
        <v>3.6413109623902462E-11</v>
      </c>
      <c r="P229" s="20">
        <f>SUM(inventory[[#This Row],[CO2_temp_s1]:[CO2_temp_s2]])</f>
        <v>5.192216693679305E-16</v>
      </c>
      <c r="Q229" s="20">
        <f>inventory[[#This Row],[CH4_temp_s1]]+inventory[[#This Row],[CH4_temp_s2]]</f>
        <v>1.6371164395422906E-15</v>
      </c>
      <c r="R229" s="20">
        <f>inventory[[#This Row],[N2O_temp_s1]]+inventory[[#This Row],[N2O_temp_s2]]</f>
        <v>6.5098693606079963E-14</v>
      </c>
      <c r="S229" s="84">
        <f>inventory[[#This Row],[CO2_flux]]+S228</f>
        <v>1</v>
      </c>
      <c r="T229" s="84">
        <f>inventory[[#This Row],[CH4_flux]]+T228</f>
        <v>1</v>
      </c>
      <c r="U229" s="84">
        <f>inventory[[#This Row],[N2O_flux]]+U228</f>
        <v>1</v>
      </c>
      <c r="V229" s="1">
        <f t="shared" si="41"/>
        <v>3.8442879415316801E-16</v>
      </c>
      <c r="W229" s="1">
        <f t="shared" si="42"/>
        <v>1.3479287521476247E-16</v>
      </c>
      <c r="X229" s="1">
        <f t="shared" si="43"/>
        <v>5.8973011704156349E-21</v>
      </c>
      <c r="Y229" s="1">
        <f t="shared" si="44"/>
        <v>1.6371105422411201E-15</v>
      </c>
      <c r="Z229" s="1">
        <f t="shared" si="45"/>
        <v>3.8015421979443152E-14</v>
      </c>
      <c r="AA229" s="1">
        <f t="shared" si="46"/>
        <v>2.7083271626636814E-14</v>
      </c>
      <c r="AB229" s="1">
        <f>p_0*inventory[[#This Row],[CO2_flux]]+AB228</f>
        <v>0.21729999999999999</v>
      </c>
      <c r="AC229" s="1">
        <f>p_1*inventory[[#This Row],[CO2_flux]]+AC228*EXP(-1/life1_CO2)</f>
        <v>0.12693748655173506</v>
      </c>
      <c r="AD229" s="1">
        <f>p_2*inventory[[#This Row],[CO2_flux]]+AD228*EXP(-1/life2_CO2)</f>
        <v>6.1450163233625859E-4</v>
      </c>
      <c r="AE229" s="1">
        <f>p_3*inventory[[#This Row],[CO2_flux]]+AE228*EXP(-1/life3_CO2)</f>
        <v>6.8975378830191602E-24</v>
      </c>
    </row>
    <row r="230" spans="1:31">
      <c r="A230">
        <v>225</v>
      </c>
      <c r="B230" s="70">
        <v>0</v>
      </c>
      <c r="C230" s="70">
        <v>0</v>
      </c>
      <c r="D230" s="70">
        <v>0</v>
      </c>
      <c r="E230" s="22">
        <f>SUM(inventory[[#This Row],[CO2_heat]:[N2O_heat]])</f>
        <v>3.9260673490898473E-11</v>
      </c>
      <c r="F230" s="23">
        <f>SUM(inventory[[#This Row],[CO2_temp]:[N2O_temp]])</f>
        <v>6.6930435524624866E-14</v>
      </c>
      <c r="G230" s="16">
        <f>SUM(inventory[[#This Row],[CO2_mass0]:[CO2_mass3]])</f>
        <v>0.34451395705741583</v>
      </c>
      <c r="H230" s="16">
        <f>inventory[[#This Row],[CH4_flux]]+H229*EXP(-1/life_CH4)</f>
        <v>1.3172147291572572E-8</v>
      </c>
      <c r="I230" s="16">
        <f t="shared" si="37"/>
        <v>0.15574984254978205</v>
      </c>
      <c r="J230" s="18">
        <f>inventory[[#This Row],[CO2]]*A_CO2</f>
        <v>6.034850985774752E-16</v>
      </c>
      <c r="K230" s="18">
        <f>inventory[[#This Row],[CH4]]*A_CH4</f>
        <v>2.7817512859738387E-21</v>
      </c>
      <c r="L230" s="18">
        <f>inventory[[#This Row],[N2O]]*A_N2O</f>
        <v>5.5602493241036295E-14</v>
      </c>
      <c r="M230" s="4">
        <f t="shared" si="38"/>
        <v>1.7304514495045319E-13</v>
      </c>
      <c r="N230" s="4">
        <f t="shared" si="39"/>
        <v>2.6186858321716515E-12</v>
      </c>
      <c r="O230" s="4">
        <f t="shared" si="40"/>
        <v>3.6468942513776368E-11</v>
      </c>
      <c r="P230" s="20">
        <f>SUM(inventory[[#This Row],[CO2_temp_s1]:[CO2_temp_s2]])</f>
        <v>5.1913782816604324E-16</v>
      </c>
      <c r="Q230" s="20">
        <f>inventory[[#This Row],[CH4_temp_s1]]+inventory[[#This Row],[CH4_temp_s2]]</f>
        <v>1.6331230351338457E-15</v>
      </c>
      <c r="R230" s="20">
        <f>inventory[[#This Row],[N2O_temp_s1]]+inventory[[#This Row],[N2O_temp_s2]]</f>
        <v>6.4778174661324983E-14</v>
      </c>
      <c r="S230" s="84">
        <f>inventory[[#This Row],[CO2_flux]]+S229</f>
        <v>1</v>
      </c>
      <c r="T230" s="84">
        <f>inventory[[#This Row],[CH4_flux]]+T229</f>
        <v>1</v>
      </c>
      <c r="U230" s="84">
        <f>inventory[[#This Row],[N2O_flux]]+U229</f>
        <v>1</v>
      </c>
      <c r="V230" s="1">
        <f t="shared" si="41"/>
        <v>3.8404195526603981E-16</v>
      </c>
      <c r="W230" s="1">
        <f t="shared" si="42"/>
        <v>1.3509587290000343E-16</v>
      </c>
      <c r="X230" s="1">
        <f t="shared" si="43"/>
        <v>5.440421713104679E-21</v>
      </c>
      <c r="Y230" s="1">
        <f t="shared" si="44"/>
        <v>1.6331175947121327E-15</v>
      </c>
      <c r="Z230" s="1">
        <f t="shared" si="45"/>
        <v>3.7702539621517661E-14</v>
      </c>
      <c r="AA230" s="1">
        <f t="shared" si="46"/>
        <v>2.7075635039807322E-14</v>
      </c>
      <c r="AB230" s="1">
        <f>p_0*inventory[[#This Row],[CO2_flux]]+AB229</f>
        <v>0.21729999999999999</v>
      </c>
      <c r="AC230" s="1">
        <f>p_1*inventory[[#This Row],[CO2_flux]]+AC229*EXP(-1/life1_CO2)</f>
        <v>0.12661604462052761</v>
      </c>
      <c r="AD230" s="1">
        <f>p_2*inventory[[#This Row],[CO2_flux]]+AD229*EXP(-1/life2_CO2)</f>
        <v>5.9791243688824729E-4</v>
      </c>
      <c r="AE230" s="1">
        <f>p_3*inventory[[#This Row],[CO2_flux]]+AE229*EXP(-1/life3_CO2)</f>
        <v>5.467505677307767E-24</v>
      </c>
    </row>
    <row r="231" spans="1:31">
      <c r="A231">
        <v>226</v>
      </c>
      <c r="B231" s="70">
        <v>0</v>
      </c>
      <c r="C231" s="70">
        <v>0</v>
      </c>
      <c r="D231" s="70">
        <v>0</v>
      </c>
      <c r="E231" s="22">
        <f>SUM(inventory[[#This Row],[CO2_heat]:[N2O_heat]])</f>
        <v>3.9316650046047902E-11</v>
      </c>
      <c r="F231" s="23">
        <f>SUM(inventory[[#This Row],[CO2_temp]:[N2O_temp]])</f>
        <v>6.6607962266125326E-14</v>
      </c>
      <c r="G231" s="16">
        <f>SUM(inventory[[#This Row],[CO2_mass0]:[CO2_mass3]])</f>
        <v>0.34417718775831074</v>
      </c>
      <c r="H231" s="16">
        <f>inventory[[#This Row],[CH4_flux]]+H230*EXP(-1/life_CH4)</f>
        <v>1.2151582221908088E-8</v>
      </c>
      <c r="I231" s="16">
        <f t="shared" si="37"/>
        <v>0.15446795810772226</v>
      </c>
      <c r="J231" s="18">
        <f>inventory[[#This Row],[CO2]]*A_CO2</f>
        <v>6.0289517979623277E-16</v>
      </c>
      <c r="K231" s="18">
        <f>inventory[[#This Row],[CH4]]*A_CH4</f>
        <v>2.5662239211397467E-21</v>
      </c>
      <c r="L231" s="18">
        <f>inventory[[#This Row],[N2O]]*A_N2O</f>
        <v>5.5144862145822593E-14</v>
      </c>
      <c r="M231" s="4">
        <f t="shared" si="38"/>
        <v>1.7364833490648664E-13</v>
      </c>
      <c r="N231" s="4">
        <f t="shared" si="39"/>
        <v>2.6186858348441909E-12</v>
      </c>
      <c r="O231" s="4">
        <f t="shared" si="40"/>
        <v>3.6524315876297224E-11</v>
      </c>
      <c r="P231" s="20">
        <f>SUM(inventory[[#This Row],[CO2_temp_s1]:[CO2_temp_s2]])</f>
        <v>5.1905419160685519E-16</v>
      </c>
      <c r="Q231" s="20">
        <f>inventory[[#This Row],[CH4_temp_s1]]+inventory[[#This Row],[CH4_temp_s2]]</f>
        <v>1.6291394047764715E-15</v>
      </c>
      <c r="R231" s="20">
        <f>inventory[[#This Row],[N2O_temp_s1]]+inventory[[#This Row],[N2O_temp_s2]]</f>
        <v>6.4459768669742001E-14</v>
      </c>
      <c r="S231" s="84">
        <f>inventory[[#This Row],[CO2_flux]]+S230</f>
        <v>1</v>
      </c>
      <c r="T231" s="84">
        <f>inventory[[#This Row],[CH4_flux]]+T230</f>
        <v>1</v>
      </c>
      <c r="U231" s="84">
        <f>inventory[[#This Row],[N2O_flux]]+U230</f>
        <v>1</v>
      </c>
      <c r="V231" s="1">
        <f t="shared" si="41"/>
        <v>3.8365667844989144E-16</v>
      </c>
      <c r="W231" s="1">
        <f t="shared" si="42"/>
        <v>1.3539751315696375E-16</v>
      </c>
      <c r="X231" s="1">
        <f t="shared" si="43"/>
        <v>5.0189366017796999E-21</v>
      </c>
      <c r="Y231" s="1">
        <f t="shared" si="44"/>
        <v>1.6291343858398697E-15</v>
      </c>
      <c r="Z231" s="1">
        <f t="shared" si="45"/>
        <v>3.7392232412427634E-14</v>
      </c>
      <c r="AA231" s="1">
        <f t="shared" si="46"/>
        <v>2.7067536257314361E-14</v>
      </c>
      <c r="AB231" s="1">
        <f>p_0*inventory[[#This Row],[CO2_flux]]+AB230</f>
        <v>0.21729999999999999</v>
      </c>
      <c r="AC231" s="1">
        <f>p_1*inventory[[#This Row],[CO2_flux]]+AC230*EXP(-1/life1_CO2)</f>
        <v>0.12629541667199734</v>
      </c>
      <c r="AD231" s="1">
        <f>p_2*inventory[[#This Row],[CO2_flux]]+AD230*EXP(-1/life2_CO2)</f>
        <v>5.817710863134319E-4</v>
      </c>
      <c r="AE231" s="1">
        <f>p_3*inventory[[#This Row],[CO2_flux]]+AE230*EXP(-1/life3_CO2)</f>
        <v>4.3339549326705199E-24</v>
      </c>
    </row>
    <row r="232" spans="1:31">
      <c r="A232">
        <v>227</v>
      </c>
      <c r="B232" s="70">
        <v>0</v>
      </c>
      <c r="C232" s="70">
        <v>0</v>
      </c>
      <c r="D232" s="70">
        <v>0</v>
      </c>
      <c r="E232" s="22">
        <f>SUM(inventory[[#This Row],[CO2_heat]:[N2O_heat]])</f>
        <v>3.9372170266909949E-11</v>
      </c>
      <c r="F232" s="23">
        <f>SUM(inventory[[#This Row],[CO2_temp]:[N2O_temp]])</f>
        <v>6.6287595789087414E-14</v>
      </c>
      <c r="G232" s="16">
        <f>SUM(inventory[[#This Row],[CO2_mass0]:[CO2_mass3]])</f>
        <v>0.34384166613541978</v>
      </c>
      <c r="H232" s="16">
        <f>inventory[[#This Row],[CH4_flux]]+H231*EXP(-1/life_CH4)</f>
        <v>1.1210089534169186E-8</v>
      </c>
      <c r="I232" s="16">
        <f t="shared" si="37"/>
        <v>0.15319662409509402</v>
      </c>
      <c r="J232" s="18">
        <f>inventory[[#This Row],[CO2]]*A_CO2</f>
        <v>6.023074465694147E-16</v>
      </c>
      <c r="K232" s="18">
        <f>inventory[[#This Row],[CH4]]*A_CH4</f>
        <v>2.3673954054179199E-21</v>
      </c>
      <c r="L232" s="18">
        <f>inventory[[#This Row],[N2O]]*A_N2O</f>
        <v>5.4690997540330822E-14</v>
      </c>
      <c r="M232" s="4">
        <f t="shared" si="38"/>
        <v>1.7425093603855735E-13</v>
      </c>
      <c r="N232" s="4">
        <f t="shared" si="39"/>
        <v>2.6186858373096645E-12</v>
      </c>
      <c r="O232" s="4">
        <f t="shared" si="40"/>
        <v>3.6579233493561728E-11</v>
      </c>
      <c r="P232" s="20">
        <f>SUM(inventory[[#This Row],[CO2_temp_s1]:[CO2_temp_s2]])</f>
        <v>5.1897074562044817E-16</v>
      </c>
      <c r="Q232" s="20">
        <f>inventory[[#This Row],[CH4_temp_s1]]+inventory[[#This Row],[CH4_temp_s2]]</f>
        <v>1.6251655219937092E-15</v>
      </c>
      <c r="R232" s="20">
        <f>inventory[[#This Row],[N2O_temp_s1]]+inventory[[#This Row],[N2O_temp_s2]]</f>
        <v>6.4143459521473252E-14</v>
      </c>
      <c r="S232" s="84">
        <f>inventory[[#This Row],[CO2_flux]]+S231</f>
        <v>1</v>
      </c>
      <c r="T232" s="84">
        <f>inventory[[#This Row],[CH4_flux]]+T231</f>
        <v>1</v>
      </c>
      <c r="U232" s="84">
        <f>inventory[[#This Row],[N2O_flux]]+U231</f>
        <v>1</v>
      </c>
      <c r="V232" s="1">
        <f t="shared" si="41"/>
        <v>3.8327294402425842E-16</v>
      </c>
      <c r="W232" s="1">
        <f t="shared" si="42"/>
        <v>1.3569780159618975E-16</v>
      </c>
      <c r="X232" s="1">
        <f t="shared" si="43"/>
        <v>4.6301039915806542E-21</v>
      </c>
      <c r="Y232" s="1">
        <f t="shared" si="44"/>
        <v>1.6251608918897177E-15</v>
      </c>
      <c r="Z232" s="1">
        <f t="shared" si="45"/>
        <v>3.7084479157653416E-14</v>
      </c>
      <c r="AA232" s="1">
        <f t="shared" si="46"/>
        <v>2.7058980363819836E-14</v>
      </c>
      <c r="AB232" s="1">
        <f>p_0*inventory[[#This Row],[CO2_flux]]+AB231</f>
        <v>0.21729999999999999</v>
      </c>
      <c r="AC232" s="1">
        <f>p_1*inventory[[#This Row],[CO2_flux]]+AC231*EXP(-1/life1_CO2)</f>
        <v>0.12597560064490787</v>
      </c>
      <c r="AD232" s="1">
        <f>p_2*inventory[[#This Row],[CO2_flux]]+AD231*EXP(-1/life2_CO2)</f>
        <v>5.6606549051189904E-4</v>
      </c>
      <c r="AE232" s="1">
        <f>p_3*inventory[[#This Row],[CO2_flux]]+AE231*EXP(-1/life3_CO2)</f>
        <v>3.4354176231359805E-24</v>
      </c>
    </row>
    <row r="233" spans="1:31">
      <c r="A233">
        <v>228</v>
      </c>
      <c r="B233" s="70">
        <v>0</v>
      </c>
      <c r="C233" s="70">
        <v>0</v>
      </c>
      <c r="D233" s="70">
        <v>0</v>
      </c>
      <c r="E233" s="22">
        <f>SUM(inventory[[#This Row],[CO2_heat]:[N2O_heat]])</f>
        <v>3.9427237906642562E-11</v>
      </c>
      <c r="F233" s="23">
        <f>SUM(inventory[[#This Row],[CO2_temp]:[N2O_temp]])</f>
        <v>6.5969320073278064E-14</v>
      </c>
      <c r="G233" s="16">
        <f>SUM(inventory[[#This Row],[CO2_mass0]:[CO2_mass3]])</f>
        <v>0.34350737836901274</v>
      </c>
      <c r="H233" s="16">
        <f>inventory[[#This Row],[CH4_flux]]+H232*EXP(-1/life_CH4)</f>
        <v>1.0341542777657884E-8</v>
      </c>
      <c r="I233" s="16">
        <f t="shared" si="37"/>
        <v>0.15193575367757939</v>
      </c>
      <c r="J233" s="18">
        <f>inventory[[#This Row],[CO2]]*A_CO2</f>
        <v>6.0172187468899948E-16</v>
      </c>
      <c r="K233" s="18">
        <f>inventory[[#This Row],[CH4]]*A_CH4</f>
        <v>2.18397192833613E-21</v>
      </c>
      <c r="L233" s="18">
        <f>inventory[[#This Row],[N2O]]*A_N2O</f>
        <v>5.4240868424821306E-14</v>
      </c>
      <c r="M233" s="4">
        <f t="shared" si="38"/>
        <v>1.7485295052006799E-13</v>
      </c>
      <c r="N233" s="4">
        <f t="shared" si="39"/>
        <v>2.6186858395841155E-12</v>
      </c>
      <c r="O233" s="4">
        <f t="shared" si="40"/>
        <v>3.6633699116538378E-11</v>
      </c>
      <c r="P233" s="20">
        <f>SUM(inventory[[#This Row],[CO2_temp_s1]:[CO2_temp_s2]])</f>
        <v>5.1888747657193492E-16</v>
      </c>
      <c r="Q233" s="20">
        <f>inventory[[#This Row],[CH4_temp_s1]]+inventory[[#This Row],[CH4_temp_s2]]</f>
        <v>1.6212013605779628E-15</v>
      </c>
      <c r="R233" s="20">
        <f>inventory[[#This Row],[N2O_temp_s1]]+inventory[[#This Row],[N2O_temp_s2]]</f>
        <v>6.3829231236128167E-14</v>
      </c>
      <c r="S233" s="84">
        <f>inventory[[#This Row],[CO2_flux]]+S232</f>
        <v>1</v>
      </c>
      <c r="T233" s="84">
        <f>inventory[[#This Row],[CH4_flux]]+T232</f>
        <v>1</v>
      </c>
      <c r="U233" s="84">
        <f>inventory[[#This Row],[N2O_flux]]+U232</f>
        <v>1</v>
      </c>
      <c r="V233" s="1">
        <f t="shared" si="41"/>
        <v>3.8289073278302368E-16</v>
      </c>
      <c r="W233" s="1">
        <f t="shared" si="42"/>
        <v>1.3599674378891124E-16</v>
      </c>
      <c r="X233" s="1">
        <f t="shared" si="43"/>
        <v>4.2713944198578211E-21</v>
      </c>
      <c r="Y233" s="1">
        <f t="shared" si="44"/>
        <v>1.6211970891835429E-15</v>
      </c>
      <c r="Z233" s="1">
        <f t="shared" si="45"/>
        <v>3.677925883711476E-14</v>
      </c>
      <c r="AA233" s="1">
        <f t="shared" si="46"/>
        <v>2.7049972399013401E-14</v>
      </c>
      <c r="AB233" s="1">
        <f>p_0*inventory[[#This Row],[CO2_flux]]+AB232</f>
        <v>0.21729999999999999</v>
      </c>
      <c r="AC233" s="1">
        <f>p_1*inventory[[#This Row],[CO2_flux]]+AC232*EXP(-1/life1_CO2)</f>
        <v>0.12565659448324251</v>
      </c>
      <c r="AD233" s="1">
        <f>p_2*inventory[[#This Row],[CO2_flux]]+AD232*EXP(-1/life2_CO2)</f>
        <v>5.5078388577022486E-4</v>
      </c>
      <c r="AE233" s="1">
        <f>p_3*inventory[[#This Row],[CO2_flux]]+AE232*EXP(-1/life3_CO2)</f>
        <v>2.7231695826797608E-24</v>
      </c>
    </row>
    <row r="234" spans="1:31">
      <c r="A234">
        <v>229</v>
      </c>
      <c r="B234" s="70">
        <v>0</v>
      </c>
      <c r="C234" s="70">
        <v>0</v>
      </c>
      <c r="D234" s="70">
        <v>0</v>
      </c>
      <c r="E234" s="22">
        <f>SUM(inventory[[#This Row],[CO2_heat]:[N2O_heat]])</f>
        <v>3.9481856687506527E-11</v>
      </c>
      <c r="F234" s="23">
        <f>SUM(inventory[[#This Row],[CO2_temp]:[N2O_temp]])</f>
        <v>6.5653119227548862E-14</v>
      </c>
      <c r="G234" s="16">
        <f>SUM(inventory[[#This Row],[CO2_mass0]:[CO2_mass3]])</f>
        <v>0.34317431096214118</v>
      </c>
      <c r="H234" s="16">
        <f>inventory[[#This Row],[CH4_flux]]+H233*EXP(-1/life_CH4)</f>
        <v>9.5402901730752458E-9</v>
      </c>
      <c r="I234" s="16">
        <f t="shared" si="37"/>
        <v>0.15068526073554214</v>
      </c>
      <c r="J234" s="18">
        <f>inventory[[#This Row],[CO2]]*A_CO2</f>
        <v>6.0113844051238264E-16</v>
      </c>
      <c r="K234" s="18">
        <f>inventory[[#This Row],[CH4]]*A_CH4</f>
        <v>2.0147599225902129E-21</v>
      </c>
      <c r="L234" s="18">
        <f>inventory[[#This Row],[N2O]]*A_N2O</f>
        <v>5.3794444054694799E-14</v>
      </c>
      <c r="M234" s="4">
        <f t="shared" si="38"/>
        <v>1.7545438050049717E-13</v>
      </c>
      <c r="N234" s="4">
        <f t="shared" si="39"/>
        <v>2.6186858416823444E-12</v>
      </c>
      <c r="O234" s="4">
        <f t="shared" si="40"/>
        <v>3.6687716465323686E-11</v>
      </c>
      <c r="P234" s="20">
        <f>SUM(inventory[[#This Row],[CO2_temp_s1]:[CO2_temp_s2]])</f>
        <v>5.1880437124949323E-16</v>
      </c>
      <c r="Q234" s="20">
        <f>inventory[[#This Row],[CH4_temp_s1]]+inventory[[#This Row],[CH4_temp_s2]]</f>
        <v>1.6172468945740194E-15</v>
      </c>
      <c r="R234" s="20">
        <f>inventory[[#This Row],[N2O_temp_s1]]+inventory[[#This Row],[N2O_temp_s2]]</f>
        <v>6.3517067961725354E-14</v>
      </c>
      <c r="S234" s="84">
        <f>inventory[[#This Row],[CO2_flux]]+S233</f>
        <v>1</v>
      </c>
      <c r="T234" s="84">
        <f>inventory[[#This Row],[CH4_flux]]+T233</f>
        <v>1</v>
      </c>
      <c r="U234" s="84">
        <f>inventory[[#This Row],[N2O_flux]]+U233</f>
        <v>1</v>
      </c>
      <c r="V234" s="1">
        <f t="shared" si="41"/>
        <v>3.8251002598175611E-16</v>
      </c>
      <c r="W234" s="1">
        <f t="shared" si="42"/>
        <v>1.362943452677371E-16</v>
      </c>
      <c r="X234" s="1">
        <f t="shared" si="43"/>
        <v>3.9404743569819594E-21</v>
      </c>
      <c r="Y234" s="1">
        <f t="shared" si="44"/>
        <v>1.6172429540996625E-15</v>
      </c>
      <c r="Z234" s="1">
        <f t="shared" si="45"/>
        <v>3.6476550603735145E-14</v>
      </c>
      <c r="AA234" s="1">
        <f t="shared" si="46"/>
        <v>2.7040517357990209E-14</v>
      </c>
      <c r="AB234" s="1">
        <f>p_0*inventory[[#This Row],[CO2_flux]]+AB233</f>
        <v>0.21729999999999999</v>
      </c>
      <c r="AC234" s="1">
        <f>p_1*inventory[[#This Row],[CO2_flux]]+AC233*EXP(-1/life1_CO2)</f>
        <v>0.12533839613619091</v>
      </c>
      <c r="AD234" s="1">
        <f>p_2*inventory[[#This Row],[CO2_flux]]+AD233*EXP(-1/life2_CO2)</f>
        <v>5.3591482595028675E-4</v>
      </c>
      <c r="AE234" s="1">
        <f>p_3*inventory[[#This Row],[CO2_flux]]+AE233*EXP(-1/life3_CO2)</f>
        <v>2.1585883841577815E-24</v>
      </c>
    </row>
    <row r="235" spans="1:31">
      <c r="A235">
        <v>230</v>
      </c>
      <c r="B235" s="70">
        <v>0</v>
      </c>
      <c r="C235" s="70">
        <v>0</v>
      </c>
      <c r="D235" s="70">
        <v>0</v>
      </c>
      <c r="E235" s="22">
        <f>SUM(inventory[[#This Row],[CO2_heat]:[N2O_heat]])</f>
        <v>3.9536030301120215E-11</v>
      </c>
      <c r="F235" s="23">
        <f>SUM(inventory[[#This Row],[CO2_temp]:[N2O_temp]])</f>
        <v>6.5338977488759969E-14</v>
      </c>
      <c r="G235" s="16">
        <f>SUM(inventory[[#This Row],[CO2_mass0]:[CO2_mass3]])</f>
        <v>0.34284245073205194</v>
      </c>
      <c r="H235" s="16">
        <f>inventory[[#This Row],[CH4_flux]]+H234*EXP(-1/life_CH4)</f>
        <v>8.801117835446342E-9</v>
      </c>
      <c r="I235" s="16">
        <f t="shared" ref="I235:I298" si="47">0+I234*EXP(-1/life_N2O)</f>
        <v>0.1494450598581456</v>
      </c>
      <c r="J235" s="18">
        <f>inventory[[#This Row],[CO2]]*A_CO2</f>
        <v>6.0055712094733524E-16</v>
      </c>
      <c r="K235" s="18">
        <f>inventory[[#This Row],[CH4]]*A_CH4</f>
        <v>1.8586582973015992E-21</v>
      </c>
      <c r="L235" s="18">
        <f>inventory[[#This Row],[N2O]]*A_N2O</f>
        <v>5.3351693938392575E-14</v>
      </c>
      <c r="M235" s="4">
        <f t="shared" ref="M235:M298" si="48">M234+A_CO2*(AB234+AC234*life1_CO2*(1-EXP(-1/life1_CO2))+AD234*life2_CO2*(1-EXP(-1/life2_CO2))+AE234*life3_CO2*(1-EXP(-1/life3_CO2)))</f>
        <v>1.7605522810595733E-13</v>
      </c>
      <c r="N235" s="4">
        <f t="shared" ref="N235:N298" si="49">N234+H234*A_CH4*life_CH4*(1-EXP(-1/life_CH4))</f>
        <v>2.6186858436180044E-12</v>
      </c>
      <c r="O235" s="4">
        <f t="shared" ref="O235:O298" si="50">O234+I234*A_N2O*life_N2O*(1-EXP(-1/life_N2O))</f>
        <v>3.6741289229396256E-11</v>
      </c>
      <c r="P235" s="20">
        <f>SUM(inventory[[#This Row],[CO2_temp_s1]:[CO2_temp_s2]])</f>
        <v>5.1872141685272406E-16</v>
      </c>
      <c r="Q235" s="20">
        <f>inventory[[#This Row],[CH4_temp_s1]]+inventory[[#This Row],[CH4_temp_s2]]</f>
        <v>1.6133020982638387E-15</v>
      </c>
      <c r="R235" s="20">
        <f>inventory[[#This Row],[N2O_temp_s1]]+inventory[[#This Row],[N2O_temp_s2]]</f>
        <v>6.3206953973643408E-14</v>
      </c>
      <c r="S235" s="84">
        <f>inventory[[#This Row],[CO2_flux]]+S234</f>
        <v>1</v>
      </c>
      <c r="T235" s="84">
        <f>inventory[[#This Row],[CH4_flux]]+T234</f>
        <v>1</v>
      </c>
      <c r="U235" s="84">
        <f>inventory[[#This Row],[N2O_flux]]+U234</f>
        <v>1</v>
      </c>
      <c r="V235" s="1">
        <f t="shared" ref="V235:V298" si="51">A_CO2*(AB234*clim_sens1*(1-EXP(-1/clim_time1))
+AC234*clim_sens1*life1_CO2/(life1_CO2-clim_time1)*(EXP(-1/life1_CO2)-EXP(-1/clim_time1))
+AD234*clim_sens1*life2_CO2/(life2_CO2-clim_time1)*(EXP(-1/life2_CO2)-EXP(-1/clim_time1))
+AE234*clim_sens1*life3_CO2/(life3_CO2-clim_time1)*(EXP(-1/life3_CO2)-EXP(-1/clim_time1)))
+V234*EXP(-1/clim_time1)</f>
        <v>3.8213080532539084E-16</v>
      </c>
      <c r="W235" s="1">
        <f t="shared" ref="W235:W298" si="52">A_CO2*(AB234*clim_sens2*(1-EXP(-1/clim_time2))
+AC234*clim_sens2*life1_CO2/(life1_CO2-clim_time2)*(EXP(-1/life1_CO2)-EXP(-1/clim_time2))
+AD234*clim_sens2*life2_CO2/(life2_CO2-clim_time2)*(EXP(-1/life2_CO2)-EXP(-1/clim_time2))
+AE234*clim_sens2*life3_CO2/(life3_CO2-clim_time2)*(EXP(-1/life3_CO2)-EXP(-1/clim_time2)))
+W234*EXP(-1/clim_time2)</f>
        <v>1.3659061152733318E-16</v>
      </c>
      <c r="X235" s="1">
        <f t="shared" ref="X235:X298" si="53">A_CH4*H234*clim_sens1*life_CH4/(life_CH4-clim_time1)*(EXP(-1/life_CH4)-EXP(-1/clim_time1))
+X234*EXP(-1/clim_time1)</f>
        <v>3.6351910309508978E-21</v>
      </c>
      <c r="Y235" s="1">
        <f t="shared" ref="Y235:Y298" si="54">A_CH4*H234*clim_sens2*life_CH4/(life_CH4-clim_time2)*(EXP(-1/life_CH4)-EXP(-1/clim_time2))
+Y234*EXP(-1/clim_time2)</f>
        <v>1.6132984630728078E-15</v>
      </c>
      <c r="Z235" s="1">
        <f t="shared" ref="Z235:Z298" si="55">A_N2O*I234*clim_sens1*life_N2O/(life_N2O-clim_time1)*(EXP(-1/life_N2O)-EXP(-1/clim_time1))
+Z234*EXP(-1/clim_time1)</f>
        <v>3.6176333782017866E-14</v>
      </c>
      <c r="AA235" s="1">
        <f t="shared" ref="AA235:AA298" si="56">A_N2O*I234*clim_sens2*life_N2O/(life_N2O-clim_time2)*(EXP(-1/life_N2O)-EXP(-1/clim_time2))
+AA234*EXP(-1/clim_time2)</f>
        <v>2.7030620191625549E-14</v>
      </c>
      <c r="AB235" s="1">
        <f>p_0*inventory[[#This Row],[CO2_flux]]+AB234</f>
        <v>0.21729999999999999</v>
      </c>
      <c r="AC235" s="1">
        <f>p_1*inventory[[#This Row],[CO2_flux]]+AC234*EXP(-1/life1_CO2)</f>
        <v>0.12502100355813603</v>
      </c>
      <c r="AD235" s="1">
        <f>p_2*inventory[[#This Row],[CO2_flux]]+AD234*EXP(-1/life2_CO2)</f>
        <v>5.2144717391594455E-4</v>
      </c>
      <c r="AE235" s="1">
        <f>p_3*inventory[[#This Row],[CO2_flux]]+AE234*EXP(-1/life3_CO2)</f>
        <v>1.7110589960525609E-24</v>
      </c>
    </row>
    <row r="236" spans="1:31">
      <c r="A236">
        <v>231</v>
      </c>
      <c r="B236" s="70">
        <v>0</v>
      </c>
      <c r="C236" s="70">
        <v>0</v>
      </c>
      <c r="D236" s="70">
        <v>0</v>
      </c>
      <c r="E236" s="22">
        <f>SUM(inventory[[#This Row],[CO2_heat]:[N2O_heat]])</f>
        <v>3.958976240871221E-11</v>
      </c>
      <c r="F236" s="23">
        <f>SUM(inventory[[#This Row],[CO2_temp]:[N2O_temp]])</f>
        <v>6.5026879220714082E-14</v>
      </c>
      <c r="G236" s="16">
        <f>SUM(inventory[[#This Row],[CO2_mass0]:[CO2_mass3]])</f>
        <v>0.34251178480183203</v>
      </c>
      <c r="H236" s="16">
        <f>inventory[[#This Row],[CH4_flux]]+H235*EXP(-1/life_CH4)</f>
        <v>8.1192158464969529E-9</v>
      </c>
      <c r="I236" s="16">
        <f t="shared" si="47"/>
        <v>0.14821506633751896</v>
      </c>
      <c r="J236" s="18">
        <f>inventory[[#This Row],[CO2]]*A_CO2</f>
        <v>5.9997789343736902E-16</v>
      </c>
      <c r="K236" s="18">
        <f>inventory[[#This Row],[CH4]]*A_CH4</f>
        <v>1.7146512730344406E-21</v>
      </c>
      <c r="L236" s="18">
        <f>inventory[[#This Row],[N2O]]*A_N2O</f>
        <v>5.2912587835313844E-14</v>
      </c>
      <c r="M236" s="4">
        <f t="shared" si="48"/>
        <v>1.7665549543973776E-13</v>
      </c>
      <c r="N236" s="4">
        <f t="shared" si="49"/>
        <v>2.6186858454036914E-12</v>
      </c>
      <c r="O236" s="4">
        <f t="shared" si="50"/>
        <v>3.6794421067868782E-11</v>
      </c>
      <c r="P236" s="20">
        <f>SUM(inventory[[#This Row],[CO2_temp_s1]:[CO2_temp_s2]])</f>
        <v>5.1863860098132437E-16</v>
      </c>
      <c r="Q236" s="20">
        <f>inventory[[#This Row],[CH4_temp_s1]]+inventory[[#This Row],[CH4_temp_s2]]</f>
        <v>1.6093669461525062E-15</v>
      </c>
      <c r="R236" s="20">
        <f>inventory[[#This Row],[N2O_temp_s1]]+inventory[[#This Row],[N2O_temp_s2]]</f>
        <v>6.2898873673580253E-14</v>
      </c>
      <c r="S236" s="84">
        <f>inventory[[#This Row],[CO2_flux]]+S235</f>
        <v>1</v>
      </c>
      <c r="T236" s="84">
        <f>inventory[[#This Row],[CH4_flux]]+T235</f>
        <v>1</v>
      </c>
      <c r="U236" s="84">
        <f>inventory[[#This Row],[N2O_flux]]+U235</f>
        <v>1</v>
      </c>
      <c r="V236" s="1">
        <f t="shared" si="51"/>
        <v>3.8175305295624134E-16</v>
      </c>
      <c r="W236" s="1">
        <f t="shared" si="52"/>
        <v>1.3688554802508301E-16</v>
      </c>
      <c r="X236" s="1">
        <f t="shared" si="53"/>
        <v>3.3535584271753246E-21</v>
      </c>
      <c r="Y236" s="1">
        <f t="shared" si="54"/>
        <v>1.6093635925940791E-15</v>
      </c>
      <c r="Z236" s="1">
        <f t="shared" si="55"/>
        <v>3.5878587866633884E-14</v>
      </c>
      <c r="AA236" s="1">
        <f t="shared" si="56"/>
        <v>2.7020285806946372E-14</v>
      </c>
      <c r="AB236" s="1">
        <f>p_0*inventory[[#This Row],[CO2_flux]]+AB235</f>
        <v>0.21729999999999999</v>
      </c>
      <c r="AC236" s="1">
        <f>p_1*inventory[[#This Row],[CO2_flux]]+AC235*EXP(-1/life1_CO2)</f>
        <v>0.12470441470864087</v>
      </c>
      <c r="AD236" s="1">
        <f>p_2*inventory[[#This Row],[CO2_flux]]+AD235*EXP(-1/life2_CO2)</f>
        <v>5.073700931911675E-4</v>
      </c>
      <c r="AE236" s="1">
        <f>p_3*inventory[[#This Row],[CO2_flux]]+AE235*EXP(-1/life3_CO2)</f>
        <v>1.3563136489844078E-24</v>
      </c>
    </row>
    <row r="237" spans="1:31">
      <c r="A237">
        <v>232</v>
      </c>
      <c r="B237" s="70">
        <v>0</v>
      </c>
      <c r="C237" s="70">
        <v>0</v>
      </c>
      <c r="D237" s="70">
        <v>0</v>
      </c>
      <c r="E237" s="22">
        <f>SUM(inventory[[#This Row],[CO2_heat]:[N2O_heat]])</f>
        <v>3.9643056641371838E-11</v>
      </c>
      <c r="F237" s="23">
        <f>SUM(inventory[[#This Row],[CO2_temp]:[N2O_temp]])</f>
        <v>6.4716808913100384E-14</v>
      </c>
      <c r="G237" s="16">
        <f>SUM(inventory[[#This Row],[CO2_mass0]:[CO2_mass3]])</f>
        <v>0.34218230059227878</v>
      </c>
      <c r="H237" s="16">
        <f>inventory[[#This Row],[CH4_flux]]+H236*EXP(-1/life_CH4)</f>
        <v>7.4901469557092991E-9</v>
      </c>
      <c r="I237" s="16">
        <f t="shared" si="47"/>
        <v>0.14699519616297163</v>
      </c>
      <c r="J237" s="18">
        <f>inventory[[#This Row],[CO2]]*A_CO2</f>
        <v>5.9940073594749462E-16</v>
      </c>
      <c r="K237" s="18">
        <f>inventory[[#This Row],[CH4]]*A_CH4</f>
        <v>1.5818017719485946E-21</v>
      </c>
      <c r="L237" s="18">
        <f>inventory[[#This Row],[N2O]]*A_N2O</f>
        <v>5.2477095753750227E-14</v>
      </c>
      <c r="M237" s="4">
        <f t="shared" si="48"/>
        <v>1.7725518458283316E-13</v>
      </c>
      <c r="N237" s="4">
        <f t="shared" si="49"/>
        <v>2.6186858470510252E-12</v>
      </c>
      <c r="O237" s="4">
        <f t="shared" si="50"/>
        <v>3.684711560973798E-11</v>
      </c>
      <c r="P237" s="20">
        <f>SUM(inventory[[#This Row],[CO2_temp_s1]:[CO2_temp_s2]])</f>
        <v>5.1855591162406703E-16</v>
      </c>
      <c r="Q237" s="20">
        <f>inventory[[#This Row],[CH4_temp_s1]]+inventory[[#This Row],[CH4_temp_s2]]</f>
        <v>1.6054414129552671E-15</v>
      </c>
      <c r="R237" s="20">
        <f>inventory[[#This Row],[N2O_temp_s1]]+inventory[[#This Row],[N2O_temp_s2]]</f>
        <v>6.2592811588521052E-14</v>
      </c>
      <c r="S237" s="84">
        <f>inventory[[#This Row],[CO2_flux]]+S236</f>
        <v>1</v>
      </c>
      <c r="T237" s="84">
        <f>inventory[[#This Row],[CH4_flux]]+T236</f>
        <v>1</v>
      </c>
      <c r="U237" s="84">
        <f>inventory[[#This Row],[N2O_flux]]+U236</f>
        <v>1</v>
      </c>
      <c r="V237" s="1">
        <f t="shared" si="51"/>
        <v>3.8137675144233522E-16</v>
      </c>
      <c r="W237" s="1">
        <f t="shared" si="52"/>
        <v>1.3717916018173183E-16</v>
      </c>
      <c r="X237" s="1">
        <f t="shared" si="53"/>
        <v>3.0937443724588715E-21</v>
      </c>
      <c r="Y237" s="1">
        <f t="shared" si="54"/>
        <v>1.6054383192108946E-15</v>
      </c>
      <c r="Z237" s="1">
        <f t="shared" si="55"/>
        <v>3.5583292521021302E-14</v>
      </c>
      <c r="AA237" s="1">
        <f t="shared" si="56"/>
        <v>2.7009519067499743E-14</v>
      </c>
      <c r="AB237" s="1">
        <f>p_0*inventory[[#This Row],[CO2_flux]]+AB236</f>
        <v>0.21729999999999999</v>
      </c>
      <c r="AC237" s="1">
        <f>p_1*inventory[[#This Row],[CO2_flux]]+AC236*EXP(-1/life1_CO2)</f>
        <v>0.1243886275524354</v>
      </c>
      <c r="AD237" s="1">
        <f>p_2*inventory[[#This Row],[CO2_flux]]+AD236*EXP(-1/life2_CO2)</f>
        <v>4.9367303984336084E-4</v>
      </c>
      <c r="AE237" s="1">
        <f>p_3*inventory[[#This Row],[CO2_flux]]+AE236*EXP(-1/life3_CO2)</f>
        <v>1.0751158894376839E-24</v>
      </c>
    </row>
    <row r="238" spans="1:31">
      <c r="A238">
        <v>233</v>
      </c>
      <c r="B238" s="70">
        <v>0</v>
      </c>
      <c r="C238" s="70">
        <v>0</v>
      </c>
      <c r="D238" s="70">
        <v>0</v>
      </c>
      <c r="E238" s="22">
        <f>SUM(inventory[[#This Row],[CO2_heat]:[N2O_heat]])</f>
        <v>3.9695916600297634E-11</v>
      </c>
      <c r="F238" s="23">
        <f>SUM(inventory[[#This Row],[CO2_temp]:[N2O_temp]])</f>
        <v>6.44087511804482E-14</v>
      </c>
      <c r="G238" s="16">
        <f>SUM(inventory[[#This Row],[CO2_mass0]:[CO2_mass3]])</f>
        <v>0.34185398581398935</v>
      </c>
      <c r="H238" s="16">
        <f>inventory[[#This Row],[CH4_flux]]+H237*EXP(-1/life_CH4)</f>
        <v>6.9098177063893061E-9</v>
      </c>
      <c r="I238" s="16">
        <f t="shared" si="47"/>
        <v>0.14578536601525505</v>
      </c>
      <c r="J238" s="18">
        <f>inventory[[#This Row],[CO2]]*A_CO2</f>
        <v>5.9882562695036502E-16</v>
      </c>
      <c r="K238" s="18">
        <f>inventory[[#This Row],[CH4]]*A_CH4</f>
        <v>1.4592453200770794E-21</v>
      </c>
      <c r="L238" s="18">
        <f>inventory[[#This Row],[N2O]]*A_N2O</f>
        <v>5.2045187948837282E-14</v>
      </c>
      <c r="M238" s="4">
        <f t="shared" si="48"/>
        <v>1.7785429759445819E-13</v>
      </c>
      <c r="N238" s="4">
        <f t="shared" si="49"/>
        <v>2.6186858485707253E-12</v>
      </c>
      <c r="O238" s="4">
        <f t="shared" si="50"/>
        <v>3.6899376454132449E-11</v>
      </c>
      <c r="P238" s="20">
        <f>SUM(inventory[[#This Row],[CO2_temp_s1]:[CO2_temp_s2]])</f>
        <v>5.1847333714807861E-16</v>
      </c>
      <c r="Q238" s="20">
        <f>inventory[[#This Row],[CH4_temp_s1]]+inventory[[#This Row],[CH4_temp_s2]]</f>
        <v>1.6015254735855511E-15</v>
      </c>
      <c r="R238" s="20">
        <f>inventory[[#This Row],[N2O_temp_s1]]+inventory[[#This Row],[N2O_temp_s2]]</f>
        <v>6.2288752369714572E-14</v>
      </c>
      <c r="S238" s="84">
        <f>inventory[[#This Row],[CO2_flux]]+S237</f>
        <v>1</v>
      </c>
      <c r="T238" s="84">
        <f>inventory[[#This Row],[CH4_flux]]+T237</f>
        <v>1</v>
      </c>
      <c r="U238" s="84">
        <f>inventory[[#This Row],[N2O_flux]]+U237</f>
        <v>1</v>
      </c>
      <c r="V238" s="1">
        <f t="shared" si="51"/>
        <v>3.810018837660643E-16</v>
      </c>
      <c r="W238" s="1">
        <f t="shared" si="52"/>
        <v>1.3747145338201434E-16</v>
      </c>
      <c r="X238" s="1">
        <f t="shared" si="53"/>
        <v>2.8540586192295078E-21</v>
      </c>
      <c r="Y238" s="1">
        <f t="shared" si="54"/>
        <v>1.6015226195269319E-15</v>
      </c>
      <c r="Z238" s="1">
        <f t="shared" si="55"/>
        <v>3.5290427575996325E-14</v>
      </c>
      <c r="AA238" s="1">
        <f t="shared" si="56"/>
        <v>2.6998324793718244E-14</v>
      </c>
      <c r="AB238" s="1">
        <f>p_0*inventory[[#This Row],[CO2_flux]]+AB237</f>
        <v>0.21729999999999999</v>
      </c>
      <c r="AC238" s="1">
        <f>p_1*inventory[[#This Row],[CO2_flux]]+AC237*EXP(-1/life1_CO2)</f>
        <v>0.12407364005940352</v>
      </c>
      <c r="AD238" s="1">
        <f>p_2*inventory[[#This Row],[CO2_flux]]+AD237*EXP(-1/life2_CO2)</f>
        <v>4.8034575458581085E-4</v>
      </c>
      <c r="AE238" s="1">
        <f>p_3*inventory[[#This Row],[CO2_flux]]+AE237*EXP(-1/life3_CO2)</f>
        <v>8.5221746207957694E-25</v>
      </c>
    </row>
    <row r="239" spans="1:31">
      <c r="A239">
        <v>234</v>
      </c>
      <c r="B239" s="70">
        <v>0</v>
      </c>
      <c r="C239" s="70">
        <v>0</v>
      </c>
      <c r="D239" s="70">
        <v>0</v>
      </c>
      <c r="E239" s="22">
        <f>SUM(inventory[[#This Row],[CO2_heat]:[N2O_heat]])</f>
        <v>3.9748345857043726E-11</v>
      </c>
      <c r="F239" s="23">
        <f>SUM(inventory[[#This Row],[CO2_temp]:[N2O_temp]])</f>
        <v>6.4102690761090358E-14</v>
      </c>
      <c r="G239" s="16">
        <f>SUM(inventory[[#This Row],[CO2_mass0]:[CO2_mass3]])</f>
        <v>0.34152682845966326</v>
      </c>
      <c r="H239" s="16">
        <f>inventory[[#This Row],[CH4_flux]]+H238*EXP(-1/life_CH4)</f>
        <v>6.3744517988579008E-9</v>
      </c>
      <c r="I239" s="16">
        <f t="shared" si="47"/>
        <v>0.14458549326087192</v>
      </c>
      <c r="J239" s="18">
        <f>inventory[[#This Row],[CO2]]*A_CO2</f>
        <v>5.9825254541279202E-16</v>
      </c>
      <c r="K239" s="18">
        <f>inventory[[#This Row],[CH4]]*A_CH4</f>
        <v>1.3461844220490979E-21</v>
      </c>
      <c r="L239" s="18">
        <f>inventory[[#This Row],[N2O]]*A_N2O</f>
        <v>5.1616834920522876E-14</v>
      </c>
      <c r="M239" s="4">
        <f t="shared" si="48"/>
        <v>1.7845283651254841E-13</v>
      </c>
      <c r="N239" s="4">
        <f t="shared" si="49"/>
        <v>2.6186858499726805E-12</v>
      </c>
      <c r="O239" s="4">
        <f t="shared" si="50"/>
        <v>3.6951207170558495E-11</v>
      </c>
      <c r="P239" s="20">
        <f>SUM(inventory[[#This Row],[CO2_temp_s1]:[CO2_temp_s2]])</f>
        <v>5.1839086628840724E-16</v>
      </c>
      <c r="Q239" s="20">
        <f>inventory[[#This Row],[CH4_temp_s1]]+inventory[[#This Row],[CH4_temp_s2]]</f>
        <v>1.5976191031439163E-15</v>
      </c>
      <c r="R239" s="20">
        <f>inventory[[#This Row],[N2O_temp_s1]]+inventory[[#This Row],[N2O_temp_s2]]</f>
        <v>6.198668079165803E-14</v>
      </c>
      <c r="S239" s="84">
        <f>inventory[[#This Row],[CO2_flux]]+S238</f>
        <v>1</v>
      </c>
      <c r="T239" s="84">
        <f>inventory[[#This Row],[CH4_flux]]+T238</f>
        <v>1</v>
      </c>
      <c r="U239" s="84">
        <f>inventory[[#This Row],[N2O_flux]]+U238</f>
        <v>1</v>
      </c>
      <c r="V239" s="1">
        <f t="shared" si="51"/>
        <v>3.8062843331314063E-16</v>
      </c>
      <c r="W239" s="1">
        <f t="shared" si="52"/>
        <v>1.3776243297526661E-16</v>
      </c>
      <c r="X239" s="1">
        <f t="shared" si="53"/>
        <v>2.632941852576421E-21</v>
      </c>
      <c r="Y239" s="1">
        <f t="shared" si="54"/>
        <v>1.5976164702020637E-15</v>
      </c>
      <c r="Z239" s="1">
        <f t="shared" si="55"/>
        <v>3.4999973028375681E-14</v>
      </c>
      <c r="AA239" s="1">
        <f t="shared" si="56"/>
        <v>2.6986707763282346E-14</v>
      </c>
      <c r="AB239" s="1">
        <f>p_0*inventory[[#This Row],[CO2_flux]]+AB238</f>
        <v>0.21729999999999999</v>
      </c>
      <c r="AC239" s="1">
        <f>p_1*inventory[[#This Row],[CO2_flux]]+AC238*EXP(-1/life1_CO2)</f>
        <v>0.12375945020456991</v>
      </c>
      <c r="AD239" s="1">
        <f>p_2*inventory[[#This Row],[CO2_flux]]+AD238*EXP(-1/life2_CO2)</f>
        <v>4.6737825509333422E-4</v>
      </c>
      <c r="AE239" s="1">
        <f>p_3*inventory[[#This Row],[CO2_flux]]+AE238*EXP(-1/life3_CO2)</f>
        <v>6.7553145647695458E-25</v>
      </c>
    </row>
    <row r="240" spans="1:31">
      <c r="A240">
        <v>235</v>
      </c>
      <c r="B240" s="70">
        <v>0</v>
      </c>
      <c r="C240" s="70">
        <v>0</v>
      </c>
      <c r="D240" s="70">
        <v>0</v>
      </c>
      <c r="E240" s="22">
        <f>SUM(inventory[[#This Row],[CO2_heat]:[N2O_heat]])</f>
        <v>3.9800347953764198E-11</v>
      </c>
      <c r="F240" s="23">
        <f>SUM(inventory[[#This Row],[CO2_temp]:[N2O_temp]])</f>
        <v>6.3798612516135876E-14</v>
      </c>
      <c r="G240" s="16">
        <f>SUM(inventory[[#This Row],[CO2_mass0]:[CO2_mass3]])</f>
        <v>0.34120081679661241</v>
      </c>
      <c r="H240" s="16">
        <f>inventory[[#This Row],[CH4_flux]]+H239*EXP(-1/life_CH4)</f>
        <v>5.8805655174361537E-9</v>
      </c>
      <c r="I240" s="16">
        <f t="shared" si="47"/>
        <v>0.14339549594643219</v>
      </c>
      <c r="J240" s="18">
        <f>inventory[[#This Row],[CO2]]*A_CO2</f>
        <v>5.9768147078262586E-16</v>
      </c>
      <c r="K240" s="18">
        <f>inventory[[#This Row],[CH4]]*A_CH4</f>
        <v>1.2418833716540137E-21</v>
      </c>
      <c r="L240" s="18">
        <f>inventory[[#This Row],[N2O]]*A_N2O</f>
        <v>5.119200741155228E-14</v>
      </c>
      <c r="M240" s="4">
        <f t="shared" si="48"/>
        <v>1.7905080335424771E-13</v>
      </c>
      <c r="N240" s="4">
        <f t="shared" si="49"/>
        <v>2.6186858512660133E-12</v>
      </c>
      <c r="O240" s="4">
        <f t="shared" si="50"/>
        <v>3.7002611299143939E-11</v>
      </c>
      <c r="P240" s="20">
        <f>SUM(inventory[[#This Row],[CO2_temp_s1]:[CO2_temp_s2]])</f>
        <v>5.1830848813787314E-16</v>
      </c>
      <c r="Q240" s="20">
        <f>inventory[[#This Row],[CH4_temp_s1]]+inventory[[#This Row],[CH4_temp_s2]]</f>
        <v>1.593722276907837E-15</v>
      </c>
      <c r="R240" s="20">
        <f>inventory[[#This Row],[N2O_temp_s1]]+inventory[[#This Row],[N2O_temp_s2]]</f>
        <v>6.168658175109016E-14</v>
      </c>
      <c r="S240" s="84">
        <f>inventory[[#This Row],[CO2_flux]]+S239</f>
        <v>1</v>
      </c>
      <c r="T240" s="84">
        <f>inventory[[#This Row],[CH4_flux]]+T239</f>
        <v>1</v>
      </c>
      <c r="U240" s="84">
        <f>inventory[[#This Row],[N2O_flux]]+U239</f>
        <v>1</v>
      </c>
      <c r="V240" s="1">
        <f t="shared" si="51"/>
        <v>3.8025638386185057E-16</v>
      </c>
      <c r="W240" s="1">
        <f t="shared" si="52"/>
        <v>1.3805210427602252E-16</v>
      </c>
      <c r="X240" s="1">
        <f t="shared" si="53"/>
        <v>2.4289555486410691E-21</v>
      </c>
      <c r="Y240" s="1">
        <f t="shared" si="54"/>
        <v>1.5937198479522883E-15</v>
      </c>
      <c r="Z240" s="1">
        <f t="shared" si="55"/>
        <v>3.4711909039610374E-14</v>
      </c>
      <c r="AA240" s="1">
        <f t="shared" si="56"/>
        <v>2.6974672711479784E-14</v>
      </c>
      <c r="AB240" s="1">
        <f>p_0*inventory[[#This Row],[CO2_flux]]+AB239</f>
        <v>0.21729999999999999</v>
      </c>
      <c r="AC240" s="1">
        <f>p_1*inventory[[#This Row],[CO2_flux]]+AC239*EXP(-1/life1_CO2)</f>
        <v>0.12344605596808708</v>
      </c>
      <c r="AD240" s="1">
        <f>p_2*inventory[[#This Row],[CO2_flux]]+AD239*EXP(-1/life2_CO2)</f>
        <v>4.5476082852537495E-4</v>
      </c>
      <c r="AE240" s="1">
        <f>p_3*inventory[[#This Row],[CO2_flux]]+AE239*EXP(-1/life3_CO2)</f>
        <v>5.3547688118982007E-25</v>
      </c>
    </row>
    <row r="241" spans="1:31">
      <c r="A241">
        <v>236</v>
      </c>
      <c r="B241" s="70">
        <v>0</v>
      </c>
      <c r="C241" s="70">
        <v>0</v>
      </c>
      <c r="D241" s="70">
        <v>0</v>
      </c>
      <c r="E241" s="22">
        <f>SUM(inventory[[#This Row],[CO2_heat]:[N2O_heat]])</f>
        <v>3.9851926403455434E-11</v>
      </c>
      <c r="F241" s="23">
        <f>SUM(inventory[[#This Row],[CO2_temp]:[N2O_temp]])</f>
        <v>6.3496501428452117E-14</v>
      </c>
      <c r="G241" s="16">
        <f>SUM(inventory[[#This Row],[CO2_mass0]:[CO2_mass3]])</f>
        <v>0.34087593935947336</v>
      </c>
      <c r="H241" s="16">
        <f>inventory[[#This Row],[CH4_flux]]+H240*EXP(-1/life_CH4)</f>
        <v>5.4249450613235422E-9</v>
      </c>
      <c r="I241" s="16">
        <f t="shared" si="47"/>
        <v>0.1422152927930555</v>
      </c>
      <c r="J241" s="18">
        <f>inventory[[#This Row],[CO2]]*A_CO2</f>
        <v>5.9711238297598932E-16</v>
      </c>
      <c r="K241" s="18">
        <f>inventory[[#This Row],[CH4]]*A_CH4</f>
        <v>1.1456634644777458E-21</v>
      </c>
      <c r="L241" s="18">
        <f>inventory[[#This Row],[N2O]]*A_N2O</f>
        <v>5.0770676405469866E-14</v>
      </c>
      <c r="M241" s="4">
        <f t="shared" si="48"/>
        <v>1.796482001163831E-13</v>
      </c>
      <c r="N241" s="4">
        <f t="shared" si="49"/>
        <v>2.6186858524591402E-12</v>
      </c>
      <c r="O241" s="4">
        <f t="shared" si="50"/>
        <v>3.7053592350879912E-11</v>
      </c>
      <c r="P241" s="20">
        <f>SUM(inventory[[#This Row],[CO2_temp_s1]:[CO2_temp_s2]])</f>
        <v>5.1822619213719383E-16</v>
      </c>
      <c r="Q241" s="20">
        <f>inventory[[#This Row],[CH4_temp_s1]]+inventory[[#This Row],[CH4_temp_s2]]</f>
        <v>1.5898349703222727E-15</v>
      </c>
      <c r="R241" s="20">
        <f>inventory[[#This Row],[N2O_temp_s1]]+inventory[[#This Row],[N2O_temp_s2]]</f>
        <v>6.1388440265992646E-14</v>
      </c>
      <c r="S241" s="84">
        <f>inventory[[#This Row],[CO2_flux]]+S240</f>
        <v>1</v>
      </c>
      <c r="T241" s="84">
        <f>inventory[[#This Row],[CH4_flux]]+T240</f>
        <v>1</v>
      </c>
      <c r="U241" s="84">
        <f>inventory[[#This Row],[N2O_flux]]+U240</f>
        <v>1</v>
      </c>
      <c r="V241" s="1">
        <f t="shared" si="51"/>
        <v>3.7988571957259844E-16</v>
      </c>
      <c r="W241" s="1">
        <f t="shared" si="52"/>
        <v>1.3834047256459537E-16</v>
      </c>
      <c r="X241" s="1">
        <f t="shared" si="53"/>
        <v>2.2407726184418344E-21</v>
      </c>
      <c r="Y241" s="1">
        <f t="shared" si="54"/>
        <v>1.5898327295496542E-15</v>
      </c>
      <c r="Z241" s="1">
        <f t="shared" si="55"/>
        <v>3.4426215934430687E-14</v>
      </c>
      <c r="AA241" s="1">
        <f t="shared" si="56"/>
        <v>2.6962224331561959E-14</v>
      </c>
      <c r="AB241" s="1">
        <f>p_0*inventory[[#This Row],[CO2_flux]]+AB240</f>
        <v>0.21729999999999999</v>
      </c>
      <c r="AC241" s="1">
        <f>p_1*inventory[[#This Row],[CO2_flux]]+AC240*EXP(-1/life1_CO2)</f>
        <v>0.12313345533522239</v>
      </c>
      <c r="AD241" s="1">
        <f>p_2*inventory[[#This Row],[CO2_flux]]+AD240*EXP(-1/life2_CO2)</f>
        <v>4.4248402425094976E-4</v>
      </c>
      <c r="AE241" s="1">
        <f>p_3*inventory[[#This Row],[CO2_flux]]+AE240*EXP(-1/life3_CO2)</f>
        <v>4.2445912405643615E-25</v>
      </c>
    </row>
    <row r="242" spans="1:31">
      <c r="A242">
        <v>237</v>
      </c>
      <c r="B242" s="70">
        <v>0</v>
      </c>
      <c r="C242" s="70">
        <v>0</v>
      </c>
      <c r="D242" s="70">
        <v>0</v>
      </c>
      <c r="E242" s="22">
        <f>SUM(inventory[[#This Row],[CO2_heat]:[N2O_heat]])</f>
        <v>3.9903084690196416E-11</v>
      </c>
      <c r="F242" s="23">
        <f>SUM(inventory[[#This Row],[CO2_temp]:[N2O_temp]])</f>
        <v>6.3196342601656047E-14</v>
      </c>
      <c r="G242" s="16">
        <f>SUM(inventory[[#This Row],[CO2_mass0]:[CO2_mass3]])</f>
        <v>0.34055218494311507</v>
      </c>
      <c r="H242" s="16">
        <f>inventory[[#This Row],[CH4_flux]]+H241*EXP(-1/life_CH4)</f>
        <v>5.0046256318575599E-9</v>
      </c>
      <c r="I242" s="16">
        <f t="shared" si="47"/>
        <v>0.14104480319081963</v>
      </c>
      <c r="J242" s="18">
        <f>inventory[[#This Row],[CO2]]*A_CO2</f>
        <v>5.9654526236485458E-16</v>
      </c>
      <c r="K242" s="18">
        <f>inventory[[#This Row],[CH4]]*A_CH4</f>
        <v>1.0568985814594055E-21</v>
      </c>
      <c r="L242" s="18">
        <f>inventory[[#This Row],[N2O]]*A_N2O</f>
        <v>5.0352813124637202E-14</v>
      </c>
      <c r="M242" s="4">
        <f t="shared" si="48"/>
        <v>1.8024502877592662E-13</v>
      </c>
      <c r="N242" s="4">
        <f t="shared" si="49"/>
        <v>2.6186858535598247E-12</v>
      </c>
      <c r="O242" s="4">
        <f t="shared" si="50"/>
        <v>3.7104153807860665E-11</v>
      </c>
      <c r="P242" s="20">
        <f>SUM(inventory[[#This Row],[CO2_temp_s1]:[CO2_temp_s2]])</f>
        <v>5.1814396806537676E-16</v>
      </c>
      <c r="Q242" s="20">
        <f>inventory[[#This Row],[CH4_temp_s1]]+inventory[[#This Row],[CH4_temp_s2]]</f>
        <v>1.5859571589909579E-15</v>
      </c>
      <c r="R242" s="20">
        <f>inventory[[#This Row],[N2O_temp_s1]]+inventory[[#This Row],[N2O_temp_s2]]</f>
        <v>6.1092241474599712E-14</v>
      </c>
      <c r="S242" s="84">
        <f>inventory[[#This Row],[CO2_flux]]+S241</f>
        <v>1</v>
      </c>
      <c r="T242" s="84">
        <f>inventory[[#This Row],[CH4_flux]]+T241</f>
        <v>1</v>
      </c>
      <c r="U242" s="84">
        <f>inventory[[#This Row],[N2O_flux]]+U241</f>
        <v>1</v>
      </c>
      <c r="V242" s="1">
        <f t="shared" si="51"/>
        <v>3.7951642497773209E-16</v>
      </c>
      <c r="W242" s="1">
        <f t="shared" si="52"/>
        <v>1.3862754308764465E-16</v>
      </c>
      <c r="X242" s="1">
        <f t="shared" si="53"/>
        <v>2.0671687763144959E-21</v>
      </c>
      <c r="Y242" s="1">
        <f t="shared" si="54"/>
        <v>1.5859550918221817E-15</v>
      </c>
      <c r="Z242" s="1">
        <f t="shared" si="55"/>
        <v>3.4142874199502336E-14</v>
      </c>
      <c r="AA242" s="1">
        <f t="shared" si="56"/>
        <v>2.6949367275097383E-14</v>
      </c>
      <c r="AB242" s="1">
        <f>p_0*inventory[[#This Row],[CO2_flux]]+AB241</f>
        <v>0.21729999999999999</v>
      </c>
      <c r="AC242" s="1">
        <f>p_1*inventory[[#This Row],[CO2_flux]]+AC241*EXP(-1/life1_CO2)</f>
        <v>0.12282164629634507</v>
      </c>
      <c r="AD242" s="1">
        <f>p_2*inventory[[#This Row],[CO2_flux]]+AD241*EXP(-1/life2_CO2)</f>
        <v>4.3053864676999157E-4</v>
      </c>
      <c r="AE242" s="1">
        <f>p_3*inventory[[#This Row],[CO2_flux]]+AE241*EXP(-1/life3_CO2)</f>
        <v>3.3645812606219793E-25</v>
      </c>
    </row>
    <row r="243" spans="1:31">
      <c r="A243">
        <v>238</v>
      </c>
      <c r="B243" s="70">
        <v>0</v>
      </c>
      <c r="C243" s="70">
        <v>0</v>
      </c>
      <c r="D243" s="70">
        <v>0</v>
      </c>
      <c r="E243" s="22">
        <f>SUM(inventory[[#This Row],[CO2_heat]:[N2O_heat]])</f>
        <v>3.995382626938707E-11</v>
      </c>
      <c r="F243" s="23">
        <f>SUM(inventory[[#This Row],[CO2_temp]:[N2O_temp]])</f>
        <v>6.2898121259114598E-14</v>
      </c>
      <c r="G243" s="16">
        <f>SUM(inventory[[#This Row],[CO2_mass0]:[CO2_mass3]])</f>
        <v>0.34022954259573907</v>
      </c>
      <c r="H243" s="16">
        <f>inventory[[#This Row],[CH4_flux]]+H242*EXP(-1/life_CH4)</f>
        <v>4.6168721400719689E-9</v>
      </c>
      <c r="I243" s="16">
        <f t="shared" si="47"/>
        <v>0.13988394719325478</v>
      </c>
      <c r="J243" s="18">
        <f>inventory[[#This Row],[CO2]]*A_CO2</f>
        <v>5.9598008976495599E-16</v>
      </c>
      <c r="K243" s="18">
        <f>inventory[[#This Row],[CH4]]*A_CH4</f>
        <v>9.7501111462964151E-22</v>
      </c>
      <c r="L243" s="18">
        <f>inventory[[#This Row],[N2O]]*A_N2O</f>
        <v>4.9938389028267505E-14</v>
      </c>
      <c r="M243" s="4">
        <f t="shared" si="48"/>
        <v>1.8084129129044512E-13</v>
      </c>
      <c r="N243" s="4">
        <f t="shared" si="49"/>
        <v>2.6186858545752293E-12</v>
      </c>
      <c r="O243" s="4">
        <f t="shared" si="50"/>
        <v>3.7154299123521397E-11</v>
      </c>
      <c r="P243" s="20">
        <f>SUM(inventory[[#This Row],[CO2_temp_s1]:[CO2_temp_s2]])</f>
        <v>5.1806180603037171E-16</v>
      </c>
      <c r="Q243" s="20">
        <f>inventory[[#This Row],[CH4_temp_s1]]+inventory[[#This Row],[CH4_temp_s2]]</f>
        <v>1.5820888186683551E-15</v>
      </c>
      <c r="R243" s="20">
        <f>inventory[[#This Row],[N2O_temp_s1]]+inventory[[#This Row],[N2O_temp_s2]]</f>
        <v>6.0797970634415877E-14</v>
      </c>
      <c r="S243" s="84">
        <f>inventory[[#This Row],[CO2_flux]]+S242</f>
        <v>1</v>
      </c>
      <c r="T243" s="84">
        <f>inventory[[#This Row],[CH4_flux]]+T242</f>
        <v>1</v>
      </c>
      <c r="U243" s="84">
        <f>inventory[[#This Row],[N2O_flux]]+U242</f>
        <v>1</v>
      </c>
      <c r="V243" s="1">
        <f t="shared" si="51"/>
        <v>3.7914848497164285E-16</v>
      </c>
      <c r="W243" s="1">
        <f t="shared" si="52"/>
        <v>1.3891332105872886E-16</v>
      </c>
      <c r="X243" s="1">
        <f t="shared" si="53"/>
        <v>1.9070145768587141E-21</v>
      </c>
      <c r="Y243" s="1">
        <f t="shared" si="54"/>
        <v>1.5820869116537783E-15</v>
      </c>
      <c r="Z243" s="1">
        <f t="shared" si="55"/>
        <v>3.3861864482093674E-14</v>
      </c>
      <c r="AA243" s="1">
        <f t="shared" si="56"/>
        <v>2.6936106152322197E-14</v>
      </c>
      <c r="AB243" s="1">
        <f>p_0*inventory[[#This Row],[CO2_flux]]+AB242</f>
        <v>0.21729999999999999</v>
      </c>
      <c r="AC243" s="1">
        <f>p_1*inventory[[#This Row],[CO2_flux]]+AC242*EXP(-1/life1_CO2)</f>
        <v>0.12251062684691327</v>
      </c>
      <c r="AD243" s="1">
        <f>p_2*inventory[[#This Row],[CO2_flux]]+AD242*EXP(-1/life2_CO2)</f>
        <v>4.1891574882578985E-4</v>
      </c>
      <c r="AE243" s="1">
        <f>p_3*inventory[[#This Row],[CO2_flux]]+AE242*EXP(-1/life3_CO2)</f>
        <v>2.667019370709398E-25</v>
      </c>
    </row>
    <row r="244" spans="1:31">
      <c r="A244">
        <v>239</v>
      </c>
      <c r="B244" s="70">
        <v>0</v>
      </c>
      <c r="C244" s="70">
        <v>0</v>
      </c>
      <c r="D244" s="70">
        <v>0</v>
      </c>
      <c r="E244" s="22">
        <f>SUM(inventory[[#This Row],[CO2_heat]:[N2O_heat]])</f>
        <v>4.0004154567984638E-11</v>
      </c>
      <c r="F244" s="23">
        <f>SUM(inventory[[#This Row],[CO2_temp]:[N2O_temp]])</f>
        <v>6.2601822742953839E-14</v>
      </c>
      <c r="G244" s="16">
        <f>SUM(inventory[[#This Row],[CO2_mass0]:[CO2_mass3]])</f>
        <v>0.33990800161216461</v>
      </c>
      <c r="H244" s="16">
        <f>inventory[[#This Row],[CH4_flux]]+H243*EXP(-1/life_CH4)</f>
        <v>4.2591614090145387E-9</v>
      </c>
      <c r="I244" s="16">
        <f t="shared" si="47"/>
        <v>0.13873264551188305</v>
      </c>
      <c r="J244" s="18">
        <f>inventory[[#This Row],[CO2]]*A_CO2</f>
        <v>5.9541684642402863E-16</v>
      </c>
      <c r="K244" s="18">
        <f>inventory[[#This Row],[CH4]]*A_CH4</f>
        <v>8.9946820851878434E-22</v>
      </c>
      <c r="L244" s="18">
        <f>inventory[[#This Row],[N2O]]*A_N2O</f>
        <v>4.952737581047626E-14</v>
      </c>
      <c r="M244" s="4">
        <f t="shared" si="48"/>
        <v>1.8143698959853819E-13</v>
      </c>
      <c r="N244" s="4">
        <f t="shared" si="49"/>
        <v>2.6186858555119613E-12</v>
      </c>
      <c r="O244" s="4">
        <f t="shared" si="50"/>
        <v>3.7204031722874138E-11</v>
      </c>
      <c r="P244" s="20">
        <f>SUM(inventory[[#This Row],[CO2_temp_s1]:[CO2_temp_s2]])</f>
        <v>5.1797969645997667E-16</v>
      </c>
      <c r="Q244" s="20">
        <f>inventory[[#This Row],[CH4_temp_s1]]+inventory[[#This Row],[CH4_temp_s2]]</f>
        <v>1.5782299252522204E-15</v>
      </c>
      <c r="R244" s="20">
        <f>inventory[[#This Row],[N2O_temp_s1]]+inventory[[#This Row],[N2O_temp_s2]]</f>
        <v>6.0505613121241648E-14</v>
      </c>
      <c r="S244" s="84">
        <f>inventory[[#This Row],[CO2_flux]]+S243</f>
        <v>1</v>
      </c>
      <c r="T244" s="84">
        <f>inventory[[#This Row],[CH4_flux]]+T243</f>
        <v>1</v>
      </c>
      <c r="U244" s="84">
        <f>inventory[[#This Row],[N2O_flux]]+U243</f>
        <v>1</v>
      </c>
      <c r="V244" s="1">
        <f t="shared" si="51"/>
        <v>3.7878188480113233E-16</v>
      </c>
      <c r="W244" s="1">
        <f t="shared" si="52"/>
        <v>1.3919781165884432E-16</v>
      </c>
      <c r="X244" s="1">
        <f t="shared" si="53"/>
        <v>1.7592680686243781E-21</v>
      </c>
      <c r="Y244" s="1">
        <f t="shared" si="54"/>
        <v>1.5782281659841517E-15</v>
      </c>
      <c r="Z244" s="1">
        <f t="shared" si="55"/>
        <v>3.3583167588753858E-14</v>
      </c>
      <c r="AA244" s="1">
        <f t="shared" si="56"/>
        <v>2.6922445532487787E-14</v>
      </c>
      <c r="AB244" s="1">
        <f>p_0*inventory[[#This Row],[CO2_flux]]+AB243</f>
        <v>0.21729999999999999</v>
      </c>
      <c r="AC244" s="1">
        <f>p_1*inventory[[#This Row],[CO2_flux]]+AC243*EXP(-1/life1_CO2)</f>
        <v>0.12220039498746127</v>
      </c>
      <c r="AD244" s="1">
        <f>p_2*inventory[[#This Row],[CO2_flux]]+AD243*EXP(-1/life2_CO2)</f>
        <v>4.0760662470336887E-4</v>
      </c>
      <c r="AE244" s="1">
        <f>p_3*inventory[[#This Row],[CO2_flux]]+AE243*EXP(-1/life3_CO2)</f>
        <v>2.114079516220167E-25</v>
      </c>
    </row>
    <row r="245" spans="1:31">
      <c r="A245">
        <v>240</v>
      </c>
      <c r="B245" s="70">
        <v>0</v>
      </c>
      <c r="C245" s="70">
        <v>0</v>
      </c>
      <c r="D245" s="70">
        <v>0</v>
      </c>
      <c r="E245" s="22">
        <f>SUM(inventory[[#This Row],[CO2_heat]:[N2O_heat]])</f>
        <v>4.0054072984738051E-11</v>
      </c>
      <c r="F245" s="23">
        <f>SUM(inventory[[#This Row],[CO2_temp]:[N2O_temp]])</f>
        <v>6.2307432513077174E-14</v>
      </c>
      <c r="G245" s="16">
        <f>SUM(inventory[[#This Row],[CO2_mass0]:[CO2_mass3]])</f>
        <v>0.33958755152729531</v>
      </c>
      <c r="H245" s="16">
        <f>inventory[[#This Row],[CH4_flux]]+H244*EXP(-1/life_CH4)</f>
        <v>3.9291657550117764E-9</v>
      </c>
      <c r="I245" s="16">
        <f t="shared" si="47"/>
        <v>0.13759081951080293</v>
      </c>
      <c r="J245" s="18">
        <f>inventory[[#This Row],[CO2]]*A_CO2</f>
        <v>5.9485551401036303E-16</v>
      </c>
      <c r="K245" s="18">
        <f>inventory[[#This Row],[CH4]]*A_CH4</f>
        <v>8.2977829277700792E-22</v>
      </c>
      <c r="L245" s="18">
        <f>inventory[[#This Row],[N2O]]*A_N2O</f>
        <v>4.911974539834789E-14</v>
      </c>
      <c r="M245" s="4">
        <f t="shared" si="48"/>
        <v>1.8203212562026439E-13</v>
      </c>
      <c r="N245" s="4">
        <f t="shared" si="49"/>
        <v>2.6186858563761162E-12</v>
      </c>
      <c r="O245" s="4">
        <f t="shared" si="50"/>
        <v>3.7253355002741669E-11</v>
      </c>
      <c r="P245" s="20">
        <f>SUM(inventory[[#This Row],[CO2_temp_s1]:[CO2_temp_s2]])</f>
        <v>5.1789763009298957E-16</v>
      </c>
      <c r="Q245" s="20">
        <f>inventory[[#This Row],[CH4_temp_s1]]+inventory[[#This Row],[CH4_temp_s2]]</f>
        <v>1.5743804547767353E-15</v>
      </c>
      <c r="R245" s="20">
        <f>inventory[[#This Row],[N2O_temp_s1]]+inventory[[#This Row],[N2O_temp_s2]]</f>
        <v>6.0215154428207453E-14</v>
      </c>
      <c r="S245" s="84">
        <f>inventory[[#This Row],[CO2_flux]]+S244</f>
        <v>1</v>
      </c>
      <c r="T245" s="84">
        <f>inventory[[#This Row],[CH4_flux]]+T244</f>
        <v>1</v>
      </c>
      <c r="U245" s="84">
        <f>inventory[[#This Row],[N2O_flux]]+U244</f>
        <v>1</v>
      </c>
      <c r="V245" s="1">
        <f t="shared" si="51"/>
        <v>3.7841661005603897E-16</v>
      </c>
      <c r="W245" s="1">
        <f t="shared" si="52"/>
        <v>1.3948102003695065E-16</v>
      </c>
      <c r="X245" s="1">
        <f t="shared" si="53"/>
        <v>1.6229680167791983E-21</v>
      </c>
      <c r="Y245" s="1">
        <f t="shared" si="54"/>
        <v>1.5743788318087186E-15</v>
      </c>
      <c r="Z245" s="1">
        <f t="shared" si="55"/>
        <v>3.3306764484001924E-14</v>
      </c>
      <c r="AA245" s="1">
        <f t="shared" si="56"/>
        <v>2.6908389944205527E-14</v>
      </c>
      <c r="AB245" s="1">
        <f>p_0*inventory[[#This Row],[CO2_flux]]+AB244</f>
        <v>0.21729999999999999</v>
      </c>
      <c r="AC245" s="1">
        <f>p_1*inventory[[#This Row],[CO2_flux]]+AC244*EXP(-1/life1_CO2)</f>
        <v>0.12189094872358654</v>
      </c>
      <c r="AD245" s="1">
        <f>p_2*inventory[[#This Row],[CO2_flux]]+AD244*EXP(-1/life2_CO2)</f>
        <v>3.9660280370878401E-4</v>
      </c>
      <c r="AE245" s="1">
        <f>p_3*inventory[[#This Row],[CO2_flux]]+AE244*EXP(-1/life3_CO2)</f>
        <v>1.6757779302191201E-25</v>
      </c>
    </row>
    <row r="246" spans="1:31">
      <c r="A246">
        <v>241</v>
      </c>
      <c r="B246" s="70">
        <v>0</v>
      </c>
      <c r="C246" s="70">
        <v>0</v>
      </c>
      <c r="D246" s="70">
        <v>0</v>
      </c>
      <c r="E246" s="22">
        <f>SUM(inventory[[#This Row],[CO2_heat]:[N2O_heat]])</f>
        <v>4.0103584890420428E-11</v>
      </c>
      <c r="F246" s="23">
        <f>SUM(inventory[[#This Row],[CO2_temp]:[N2O_temp]])</f>
        <v>6.2014936146192031E-14</v>
      </c>
      <c r="G246" s="16">
        <f>SUM(inventory[[#This Row],[CO2_mass0]:[CO2_mass3]])</f>
        <v>0.3392681821097614</v>
      </c>
      <c r="H246" s="16">
        <f>inventory[[#This Row],[CH4_flux]]+H245*EXP(-1/life_CH4)</f>
        <v>3.624737841041178E-9</v>
      </c>
      <c r="I246" s="16">
        <f t="shared" si="47"/>
        <v>0.13645839120131825</v>
      </c>
      <c r="J246" s="18">
        <f>inventory[[#This Row],[CO2]]*A_CO2</f>
        <v>5.9429607460166896E-16</v>
      </c>
      <c r="K246" s="18">
        <f>inventory[[#This Row],[CH4]]*A_CH4</f>
        <v>7.6548788344368316E-22</v>
      </c>
      <c r="L246" s="18">
        <f>inventory[[#This Row],[N2O]]*A_N2O</f>
        <v>4.8715469950018273E-14</v>
      </c>
      <c r="M246" s="4">
        <f t="shared" si="48"/>
        <v>1.8262670125755615E-13</v>
      </c>
      <c r="N246" s="4">
        <f t="shared" si="49"/>
        <v>2.6186858571733172E-12</v>
      </c>
      <c r="O246" s="4">
        <f t="shared" si="50"/>
        <v>3.7302272331989555E-11</v>
      </c>
      <c r="P246" s="20">
        <f>SUM(inventory[[#This Row],[CO2_temp_s1]:[CO2_temp_s2]])</f>
        <v>5.1781559797060011E-16</v>
      </c>
      <c r="Q246" s="20">
        <f>inventory[[#This Row],[CH4_temp_s1]]+inventory[[#This Row],[CH4_temp_s2]]</f>
        <v>1.5705403834061608E-15</v>
      </c>
      <c r="R246" s="20">
        <f>inventory[[#This Row],[N2O_temp_s1]]+inventory[[#This Row],[N2O_temp_s2]]</f>
        <v>5.992658016481527E-14</v>
      </c>
      <c r="S246" s="84">
        <f>inventory[[#This Row],[CO2_flux]]+S245</f>
        <v>1</v>
      </c>
      <c r="T246" s="84">
        <f>inventory[[#This Row],[CH4_flux]]+T245</f>
        <v>1</v>
      </c>
      <c r="U246" s="84">
        <f>inventory[[#This Row],[N2O_flux]]+U245</f>
        <v>1</v>
      </c>
      <c r="V246" s="1">
        <f t="shared" si="51"/>
        <v>3.7805264666011712E-16</v>
      </c>
      <c r="W246" s="1">
        <f t="shared" si="52"/>
        <v>1.3976295131048301E-16</v>
      </c>
      <c r="X246" s="1">
        <f t="shared" si="53"/>
        <v>1.4972276506963234E-21</v>
      </c>
      <c r="Y246" s="1">
        <f t="shared" si="54"/>
        <v>1.5705388861785102E-15</v>
      </c>
      <c r="Z246" s="1">
        <f t="shared" si="55"/>
        <v>3.3032636289026618E-14</v>
      </c>
      <c r="AA246" s="1">
        <f t="shared" si="56"/>
        <v>2.689394387578865E-14</v>
      </c>
      <c r="AB246" s="1">
        <f>p_0*inventory[[#This Row],[CO2_flux]]+AB245</f>
        <v>0.21729999999999999</v>
      </c>
      <c r="AC246" s="1">
        <f>p_1*inventory[[#This Row],[CO2_flux]]+AC245*EXP(-1/life1_CO2)</f>
        <v>0.12158228606593693</v>
      </c>
      <c r="AD246" s="1">
        <f>p_2*inventory[[#This Row],[CO2_flux]]+AD245*EXP(-1/life2_CO2)</f>
        <v>3.8589604382445214E-4</v>
      </c>
      <c r="AE246" s="1">
        <f>p_3*inventory[[#This Row],[CO2_flux]]+AE245*EXP(-1/life3_CO2)</f>
        <v>1.3283472309643343E-25</v>
      </c>
    </row>
    <row r="247" spans="1:31">
      <c r="A247">
        <v>242</v>
      </c>
      <c r="B247" s="70">
        <v>0</v>
      </c>
      <c r="C247" s="70">
        <v>0</v>
      </c>
      <c r="D247" s="70">
        <v>0</v>
      </c>
      <c r="E247" s="22">
        <f>SUM(inventory[[#This Row],[CO2_heat]:[N2O_heat]])</f>
        <v>4.0152693628059591E-11</v>
      </c>
      <c r="F247" s="23">
        <f>SUM(inventory[[#This Row],[CO2_temp]:[N2O_temp]])</f>
        <v>6.1724319334845251E-14</v>
      </c>
      <c r="G247" s="16">
        <f>SUM(inventory[[#This Row],[CO2_mass0]:[CO2_mass3]])</f>
        <v>0.33894988335573367</v>
      </c>
      <c r="H247" s="16">
        <f>inventory[[#This Row],[CH4_flux]]+H246*EXP(-1/life_CH4)</f>
        <v>3.3438967036493684E-9</v>
      </c>
      <c r="I247" s="16">
        <f t="shared" si="47"/>
        <v>0.13533528323661154</v>
      </c>
      <c r="J247" s="18">
        <f>inventory[[#This Row],[CO2]]*A_CO2</f>
        <v>5.9373851067423856E-16</v>
      </c>
      <c r="K247" s="18">
        <f>inventory[[#This Row],[CH4]]*A_CH4</f>
        <v>7.0617863205125106E-22</v>
      </c>
      <c r="L247" s="18">
        <f>inventory[[#This Row],[N2O]]*A_N2O</f>
        <v>4.8314521852773171E-14</v>
      </c>
      <c r="M247" s="4">
        <f t="shared" si="48"/>
        <v>1.8322071839462383E-13</v>
      </c>
      <c r="N247" s="4">
        <f t="shared" si="49"/>
        <v>2.6186858579087518E-12</v>
      </c>
      <c r="O247" s="4">
        <f t="shared" si="50"/>
        <v>3.7350787051756214E-11</v>
      </c>
      <c r="P247" s="20">
        <f>SUM(inventory[[#This Row],[CO2_temp_s1]:[CO2_temp_s2]])</f>
        <v>5.1773359142801413E-16</v>
      </c>
      <c r="Q247" s="20">
        <f>inventory[[#This Row],[CH4_temp_s1]]+inventory[[#This Row],[CH4_temp_s2]]</f>
        <v>1.5667096874289706E-15</v>
      </c>
      <c r="R247" s="20">
        <f>inventory[[#This Row],[N2O_temp_s1]]+inventory[[#This Row],[N2O_temp_s2]]</f>
        <v>5.9639876055988269E-14</v>
      </c>
      <c r="S247" s="84">
        <f>inventory[[#This Row],[CO2_flux]]+S246</f>
        <v>1</v>
      </c>
      <c r="T247" s="84">
        <f>inventory[[#This Row],[CH4_flux]]+T246</f>
        <v>1</v>
      </c>
      <c r="U247" s="84">
        <f>inventory[[#This Row],[N2O_flux]]+U246</f>
        <v>1</v>
      </c>
      <c r="V247" s="1">
        <f t="shared" si="51"/>
        <v>3.7768998086216239E-16</v>
      </c>
      <c r="W247" s="1">
        <f t="shared" si="52"/>
        <v>1.400436105658518E-16</v>
      </c>
      <c r="X247" s="1">
        <f t="shared" si="53"/>
        <v>1.3812288958120146E-21</v>
      </c>
      <c r="Y247" s="1">
        <f t="shared" si="54"/>
        <v>1.5667083062000748E-15</v>
      </c>
      <c r="Z247" s="1">
        <f t="shared" si="55"/>
        <v>3.2760764280396954E-14</v>
      </c>
      <c r="AA247" s="1">
        <f t="shared" si="56"/>
        <v>2.6879111775591315E-14</v>
      </c>
      <c r="AB247" s="1">
        <f>p_0*inventory[[#This Row],[CO2_flux]]+AB246</f>
        <v>0.21729999999999999</v>
      </c>
      <c r="AC247" s="1">
        <f>p_1*inventory[[#This Row],[CO2_flux]]+AC246*EXP(-1/life1_CO2)</f>
        <v>0.12127440503019794</v>
      </c>
      <c r="AD247" s="1">
        <f>p_2*inventory[[#This Row],[CO2_flux]]+AD246*EXP(-1/life2_CO2)</f>
        <v>3.7547832553576393E-4</v>
      </c>
      <c r="AE247" s="1">
        <f>p_3*inventory[[#This Row],[CO2_flux]]+AE246*EXP(-1/life3_CO2)</f>
        <v>1.0529476096990324E-25</v>
      </c>
    </row>
    <row r="248" spans="1:31">
      <c r="A248">
        <v>243</v>
      </c>
      <c r="B248" s="70">
        <v>0</v>
      </c>
      <c r="C248" s="70">
        <v>0</v>
      </c>
      <c r="D248" s="70">
        <v>0</v>
      </c>
      <c r="E248" s="22">
        <f>SUM(inventory[[#This Row],[CO2_heat]:[N2O_heat]])</f>
        <v>4.0201402513166698E-11</v>
      </c>
      <c r="F248" s="23">
        <f>SUM(inventory[[#This Row],[CO2_temp]:[N2O_temp]])</f>
        <v>6.1435567886466928E-14</v>
      </c>
      <c r="G248" s="16">
        <f>SUM(inventory[[#This Row],[CO2_mass0]:[CO2_mass3]])</f>
        <v>0.33863264548290428</v>
      </c>
      <c r="H248" s="16">
        <f>inventory[[#This Row],[CH4_flux]]+H247*EXP(-1/life_CH4)</f>
        <v>3.0848148624909299E-9</v>
      </c>
      <c r="I248" s="16">
        <f t="shared" si="47"/>
        <v>0.134221418906461</v>
      </c>
      <c r="J248" s="18">
        <f>inventory[[#This Row],[CO2]]*A_CO2</f>
        <v>5.9318280509240332E-16</v>
      </c>
      <c r="K248" s="18">
        <f>inventory[[#This Row],[CH4]]*A_CH4</f>
        <v>6.5146460336163452E-22</v>
      </c>
      <c r="L248" s="18">
        <f>inventory[[#This Row],[N2O]]*A_N2O</f>
        <v>4.7916873721162182E-14</v>
      </c>
      <c r="M248" s="4">
        <f t="shared" si="48"/>
        <v>1.8381417889834896E-13</v>
      </c>
      <c r="N248" s="4">
        <f t="shared" si="49"/>
        <v>2.6186858585872059E-12</v>
      </c>
      <c r="O248" s="4">
        <f t="shared" si="50"/>
        <v>3.7398902475681146E-11</v>
      </c>
      <c r="P248" s="20">
        <f>SUM(inventory[[#This Row],[CO2_temp_s1]:[CO2_temp_s2]])</f>
        <v>5.1765160208630541E-16</v>
      </c>
      <c r="Q248" s="20">
        <f>inventory[[#This Row],[CH4_temp_s1]]+inventory[[#This Row],[CH4_temp_s2]]</f>
        <v>1.5628883432524303E-15</v>
      </c>
      <c r="R248" s="20">
        <f>inventory[[#This Row],[N2O_temp_s1]]+inventory[[#This Row],[N2O_temp_s2]]</f>
        <v>5.9355027941128192E-14</v>
      </c>
      <c r="S248" s="84">
        <f>inventory[[#This Row],[CO2_flux]]+S247</f>
        <v>1</v>
      </c>
      <c r="T248" s="84">
        <f>inventory[[#This Row],[CH4_flux]]+T247</f>
        <v>1</v>
      </c>
      <c r="U248" s="84">
        <f>inventory[[#This Row],[N2O_flux]]+U247</f>
        <v>1</v>
      </c>
      <c r="V248" s="1">
        <f t="shared" si="51"/>
        <v>3.7732859922737569E-16</v>
      </c>
      <c r="W248" s="1">
        <f t="shared" si="52"/>
        <v>1.403230028589297E-16</v>
      </c>
      <c r="X248" s="1">
        <f t="shared" si="53"/>
        <v>1.274217052250644E-21</v>
      </c>
      <c r="Y248" s="1">
        <f t="shared" si="54"/>
        <v>1.5628870690353781E-15</v>
      </c>
      <c r="Z248" s="1">
        <f t="shared" si="55"/>
        <v>3.2491129888783367E-14</v>
      </c>
      <c r="AA248" s="1">
        <f t="shared" si="56"/>
        <v>2.6863898052344828E-14</v>
      </c>
      <c r="AB248" s="1">
        <f>p_0*inventory[[#This Row],[CO2_flux]]+AB247</f>
        <v>0.21729999999999999</v>
      </c>
      <c r="AC248" s="1">
        <f>p_1*inventory[[#This Row],[CO2_flux]]+AC247*EXP(-1/life1_CO2)</f>
        <v>0.12096730363707989</v>
      </c>
      <c r="AD248" s="1">
        <f>p_2*inventory[[#This Row],[CO2_flux]]+AD247*EXP(-1/life2_CO2)</f>
        <v>3.653418458243539E-4</v>
      </c>
      <c r="AE248" s="1">
        <f>p_3*inventory[[#This Row],[CO2_flux]]+AE247*EXP(-1/life3_CO2)</f>
        <v>8.3464522146519544E-26</v>
      </c>
    </row>
    <row r="249" spans="1:31">
      <c r="A249">
        <v>244</v>
      </c>
      <c r="B249" s="70">
        <v>0</v>
      </c>
      <c r="C249" s="70">
        <v>0</v>
      </c>
      <c r="D249" s="70">
        <v>0</v>
      </c>
      <c r="E249" s="22">
        <f>SUM(inventory[[#This Row],[CO2_heat]:[N2O_heat]])</f>
        <v>4.0249714833963015E-11</v>
      </c>
      <c r="F249" s="23">
        <f>SUM(inventory[[#This Row],[CO2_temp]:[N2O_temp]])</f>
        <v>6.1148667722422601E-14</v>
      </c>
      <c r="G249" s="16">
        <f>SUM(inventory[[#This Row],[CO2_mass0]:[CO2_mass3]])</f>
        <v>0.33831645892462875</v>
      </c>
      <c r="H249" s="16">
        <f>inventory[[#This Row],[CH4_flux]]+H248*EXP(-1/life_CH4)</f>
        <v>2.84580642860754E-9</v>
      </c>
      <c r="I249" s="16">
        <f t="shared" si="47"/>
        <v>0.1331167221320011</v>
      </c>
      <c r="J249" s="18">
        <f>inventory[[#This Row],[CO2]]*A_CO2</f>
        <v>5.9262894109827209E-16</v>
      </c>
      <c r="K249" s="18">
        <f>inventory[[#This Row],[CH4]]*A_CH4</f>
        <v>6.0098976402096869E-22</v>
      </c>
      <c r="L249" s="18">
        <f>inventory[[#This Row],[N2O]]*A_N2O</f>
        <v>4.7522498395128267E-14</v>
      </c>
      <c r="M249" s="4">
        <f t="shared" si="48"/>
        <v>1.8440708461866712E-13</v>
      </c>
      <c r="N249" s="4">
        <f t="shared" si="49"/>
        <v>2.6186858592130941E-12</v>
      </c>
      <c r="O249" s="4">
        <f t="shared" si="50"/>
        <v>3.7446621890131253E-11</v>
      </c>
      <c r="P249" s="20">
        <f>SUM(inventory[[#This Row],[CO2_temp_s1]:[CO2_temp_s2]])</f>
        <v>5.1756962184448737E-16</v>
      </c>
      <c r="Q249" s="20">
        <f>inventory[[#This Row],[CH4_temp_s1]]+inventory[[#This Row],[CH4_temp_s2]]</f>
        <v>1.5590763273975857E-15</v>
      </c>
      <c r="R249" s="20">
        <f>inventory[[#This Row],[N2O_temp_s1]]+inventory[[#This Row],[N2O_temp_s2]]</f>
        <v>5.9072021773180525E-14</v>
      </c>
      <c r="S249" s="84">
        <f>inventory[[#This Row],[CO2_flux]]+S248</f>
        <v>1</v>
      </c>
      <c r="T249" s="84">
        <f>inventory[[#This Row],[CH4_flux]]+T248</f>
        <v>1</v>
      </c>
      <c r="U249" s="84">
        <f>inventory[[#This Row],[N2O_flux]]+U248</f>
        <v>1</v>
      </c>
      <c r="V249" s="1">
        <f t="shared" si="51"/>
        <v>3.769684886289605E-16</v>
      </c>
      <c r="W249" s="1">
        <f t="shared" si="52"/>
        <v>1.4060113321552689E-16</v>
      </c>
      <c r="X249" s="1">
        <f t="shared" si="53"/>
        <v>1.1754958856179395E-21</v>
      </c>
      <c r="Y249" s="1">
        <f t="shared" si="54"/>
        <v>1.5590751519017001E-15</v>
      </c>
      <c r="Z249" s="1">
        <f t="shared" si="55"/>
        <v>3.2223714697689411E-14</v>
      </c>
      <c r="AA249" s="1">
        <f t="shared" si="56"/>
        <v>2.6848307075491116E-14</v>
      </c>
      <c r="AB249" s="1">
        <f>p_0*inventory[[#This Row],[CO2_flux]]+AB248</f>
        <v>0.21729999999999999</v>
      </c>
      <c r="AC249" s="1">
        <f>p_1*inventory[[#This Row],[CO2_flux]]+AC248*EXP(-1/life1_CO2)</f>
        <v>0.12066097991230522</v>
      </c>
      <c r="AD249" s="1">
        <f>p_2*inventory[[#This Row],[CO2_flux]]+AD248*EXP(-1/life2_CO2)</f>
        <v>3.5547901232352931E-4</v>
      </c>
      <c r="AE249" s="1">
        <f>p_3*inventory[[#This Row],[CO2_flux]]+AE248*EXP(-1/life3_CO2)</f>
        <v>6.6160238106604944E-26</v>
      </c>
    </row>
    <row r="250" spans="1:31">
      <c r="A250">
        <v>245</v>
      </c>
      <c r="B250" s="70">
        <v>0</v>
      </c>
      <c r="C250" s="70">
        <v>0</v>
      </c>
      <c r="D250" s="70">
        <v>0</v>
      </c>
      <c r="E250" s="22">
        <f>SUM(inventory[[#This Row],[CO2_heat]:[N2O_heat]])</f>
        <v>4.0297633851604726E-11</v>
      </c>
      <c r="F250" s="23">
        <f>SUM(inventory[[#This Row],[CO2_temp]:[N2O_temp]])</f>
        <v>6.0863604877073705E-14</v>
      </c>
      <c r="G250" s="16">
        <f>SUM(inventory[[#This Row],[CO2_mass0]:[CO2_mass3]])</f>
        <v>0.33800131432422731</v>
      </c>
      <c r="H250" s="16">
        <f>inventory[[#This Row],[CH4_flux]]+H249*EXP(-1/life_CH4)</f>
        <v>2.6253161340659915E-9</v>
      </c>
      <c r="I250" s="16">
        <f t="shared" si="47"/>
        <v>0.1320211174605263</v>
      </c>
      <c r="J250" s="18">
        <f>inventory[[#This Row],[CO2]]*A_CO2</f>
        <v>5.9207690230174882E-16</v>
      </c>
      <c r="K250" s="18">
        <f>inventory[[#This Row],[CH4]]*A_CH4</f>
        <v>5.5442566579090115E-22</v>
      </c>
      <c r="L250" s="18">
        <f>inventory[[#This Row],[N2O]]*A_N2O</f>
        <v>4.7131368938152709E-14</v>
      </c>
      <c r="M250" s="4">
        <f t="shared" si="48"/>
        <v>1.8499943738894073E-13</v>
      </c>
      <c r="N250" s="4">
        <f t="shared" si="49"/>
        <v>2.6186858597904888E-12</v>
      </c>
      <c r="O250" s="4">
        <f t="shared" si="50"/>
        <v>3.7493948554425298E-11</v>
      </c>
      <c r="P250" s="20">
        <f>SUM(inventory[[#This Row],[CO2_temp_s1]:[CO2_temp_s2]])</f>
        <v>5.1748764287180078E-16</v>
      </c>
      <c r="Q250" s="20">
        <f>inventory[[#This Row],[CH4_temp_s1]]+inventory[[#This Row],[CH4_temp_s2]]</f>
        <v>1.5552736164946284E-15</v>
      </c>
      <c r="R250" s="20">
        <f>inventory[[#This Row],[N2O_temp_s1]]+inventory[[#This Row],[N2O_temp_s2]]</f>
        <v>5.8790843617707271E-14</v>
      </c>
      <c r="S250" s="84">
        <f>inventory[[#This Row],[CO2_flux]]+S249</f>
        <v>1</v>
      </c>
      <c r="T250" s="84">
        <f>inventory[[#This Row],[CH4_flux]]+T249</f>
        <v>1</v>
      </c>
      <c r="U250" s="84">
        <f>inventory[[#This Row],[N2O_flux]]+U249</f>
        <v>1</v>
      </c>
      <c r="V250" s="1">
        <f t="shared" si="51"/>
        <v>3.766096362399464E-16</v>
      </c>
      <c r="W250" s="1">
        <f t="shared" si="52"/>
        <v>1.4087800663185438E-16</v>
      </c>
      <c r="X250" s="1">
        <f t="shared" si="53"/>
        <v>1.0844230980423017E-21</v>
      </c>
      <c r="Y250" s="1">
        <f t="shared" si="54"/>
        <v>1.5552725320715303E-15</v>
      </c>
      <c r="Z250" s="1">
        <f t="shared" si="55"/>
        <v>3.1958500442193862E-14</v>
      </c>
      <c r="AA250" s="1">
        <f t="shared" si="56"/>
        <v>2.6832343175513412E-14</v>
      </c>
      <c r="AB250" s="1">
        <f>p_0*inventory[[#This Row],[CO2_flux]]+AB249</f>
        <v>0.21729999999999999</v>
      </c>
      <c r="AC250" s="1">
        <f>p_1*inventory[[#This Row],[CO2_flux]]+AC249*EXP(-1/life1_CO2)</f>
        <v>0.12035543188659582</v>
      </c>
      <c r="AD250" s="1">
        <f>p_2*inventory[[#This Row],[CO2_flux]]+AD249*EXP(-1/life2_CO2)</f>
        <v>3.4588243763148009E-4</v>
      </c>
      <c r="AE250" s="1">
        <f>p_3*inventory[[#This Row],[CO2_flux]]+AE249*EXP(-1/life3_CO2)</f>
        <v>5.2443565166989797E-26</v>
      </c>
    </row>
    <row r="251" spans="1:31">
      <c r="A251">
        <v>246</v>
      </c>
      <c r="B251" s="70">
        <v>0</v>
      </c>
      <c r="C251" s="70">
        <v>0</v>
      </c>
      <c r="D251" s="70">
        <v>0</v>
      </c>
      <c r="E251" s="22">
        <f>SUM(inventory[[#This Row],[CO2_heat]:[N2O_heat]])</f>
        <v>4.0345162800405998E-11</v>
      </c>
      <c r="F251" s="23">
        <f>SUM(inventory[[#This Row],[CO2_temp]:[N2O_temp]])</f>
        <v>6.0580365496846216E-14</v>
      </c>
      <c r="G251" s="16">
        <f>SUM(inventory[[#This Row],[CO2_mass0]:[CO2_mass3]])</f>
        <v>0.33768720252943835</v>
      </c>
      <c r="H251" s="16">
        <f>inventory[[#This Row],[CH4_flux]]+H250*EXP(-1/life_CH4)</f>
        <v>2.421909211569114E-9</v>
      </c>
      <c r="I251" s="16">
        <f t="shared" si="47"/>
        <v>0.13093453006033742</v>
      </c>
      <c r="J251" s="18">
        <f>inventory[[#This Row],[CO2]]*A_CO2</f>
        <v>5.9152667267081706E-16</v>
      </c>
      <c r="K251" s="18">
        <f>inventory[[#This Row],[CH4]]*A_CH4</f>
        <v>5.1146930828086315E-22</v>
      </c>
      <c r="L251" s="18">
        <f>inventory[[#This Row],[N2O]]*A_N2O</f>
        <v>4.6743458635415248E-14</v>
      </c>
      <c r="M251" s="4">
        <f t="shared" si="48"/>
        <v>1.8559123902632193E-13</v>
      </c>
      <c r="N251" s="4">
        <f t="shared" si="49"/>
        <v>2.6186858603231475E-12</v>
      </c>
      <c r="O251" s="4">
        <f t="shared" si="50"/>
        <v>3.7540885701056527E-11</v>
      </c>
      <c r="P251" s="20">
        <f>SUM(inventory[[#This Row],[CO2_temp_s1]:[CO2_temp_s2]])</f>
        <v>5.1740565760020886E-16</v>
      </c>
      <c r="Q251" s="20">
        <f>inventory[[#This Row],[CH4_temp_s1]]+inventory[[#This Row],[CH4_temp_s2]]</f>
        <v>1.5514801872786114E-15</v>
      </c>
      <c r="R251" s="20">
        <f>inventory[[#This Row],[N2O_temp_s1]]+inventory[[#This Row],[N2O_temp_s2]]</f>
        <v>5.8511479651967399E-14</v>
      </c>
      <c r="S251" s="84">
        <f>inventory[[#This Row],[CO2_flux]]+S250</f>
        <v>1</v>
      </c>
      <c r="T251" s="84">
        <f>inventory[[#This Row],[CH4_flux]]+T250</f>
        <v>1</v>
      </c>
      <c r="U251" s="84">
        <f>inventory[[#This Row],[N2O_flux]]+U250</f>
        <v>1</v>
      </c>
      <c r="V251" s="1">
        <f t="shared" si="51"/>
        <v>3.7625202952523302E-16</v>
      </c>
      <c r="W251" s="1">
        <f t="shared" si="52"/>
        <v>1.4115362807497589E-16</v>
      </c>
      <c r="X251" s="1">
        <f t="shared" si="53"/>
        <v>1.0004061500155649E-21</v>
      </c>
      <c r="Y251" s="1">
        <f t="shared" si="54"/>
        <v>1.5514791868724614E-15</v>
      </c>
      <c r="Z251" s="1">
        <f t="shared" si="55"/>
        <v>3.1695469007703197E-14</v>
      </c>
      <c r="AA251" s="1">
        <f t="shared" si="56"/>
        <v>2.6816010644264208E-14</v>
      </c>
      <c r="AB251" s="1">
        <f>p_0*inventory[[#This Row],[CO2_flux]]+AB250</f>
        <v>0.21729999999999999</v>
      </c>
      <c r="AC251" s="1">
        <f>p_1*inventory[[#This Row],[CO2_flux]]+AC250*EXP(-1/life1_CO2)</f>
        <v>0.12005065759566036</v>
      </c>
      <c r="AD251" s="1">
        <f>p_2*inventory[[#This Row],[CO2_flux]]+AD250*EXP(-1/life2_CO2)</f>
        <v>3.3654493377801041E-4</v>
      </c>
      <c r="AE251" s="1">
        <f>p_3*inventory[[#This Row],[CO2_flux]]+AE250*EXP(-1/life3_CO2)</f>
        <v>4.1570701770943802E-26</v>
      </c>
    </row>
    <row r="252" spans="1:31">
      <c r="A252">
        <v>247</v>
      </c>
      <c r="B252" s="70">
        <v>0</v>
      </c>
      <c r="C252" s="70">
        <v>0</v>
      </c>
      <c r="D252" s="70">
        <v>0</v>
      </c>
      <c r="E252" s="22">
        <f>SUM(inventory[[#This Row],[CO2_heat]:[N2O_heat]])</f>
        <v>4.0392304888060111E-11</v>
      </c>
      <c r="F252" s="23">
        <f>SUM(inventory[[#This Row],[CO2_temp]:[N2O_temp]])</f>
        <v>6.0298935839307426E-14</v>
      </c>
      <c r="G252" s="16">
        <f>SUM(inventory[[#This Row],[CO2_mass0]:[CO2_mass3]])</f>
        <v>0.33737411458702227</v>
      </c>
      <c r="H252" s="16">
        <f>inventory[[#This Row],[CH4_flux]]+H251*EXP(-1/life_CH4)</f>
        <v>2.2342620581845269E-9</v>
      </c>
      <c r="I252" s="16">
        <f t="shared" si="47"/>
        <v>0.12985688571563059</v>
      </c>
      <c r="J252" s="18">
        <f>inventory[[#This Row],[CO2]]*A_CO2</f>
        <v>5.9097823652208682E-16</v>
      </c>
      <c r="K252" s="18">
        <f>inventory[[#This Row],[CH4]]*A_CH4</f>
        <v>4.7184116727374976E-22</v>
      </c>
      <c r="L252" s="18">
        <f>inventory[[#This Row],[N2O]]*A_N2O</f>
        <v>4.6358740991969475E-14</v>
      </c>
      <c r="M252" s="4">
        <f t="shared" si="48"/>
        <v>1.8618249133210598E-13</v>
      </c>
      <c r="N252" s="4">
        <f t="shared" si="49"/>
        <v>2.6186858608145364E-12</v>
      </c>
      <c r="O252" s="4">
        <f t="shared" si="50"/>
        <v>3.7587436535913468E-11</v>
      </c>
      <c r="P252" s="20">
        <f>SUM(inventory[[#This Row],[CO2_temp_s1]:[CO2_temp_s2]])</f>
        <v>5.1732365871709723E-16</v>
      </c>
      <c r="Q252" s="20">
        <f>inventory[[#This Row],[CH4_temp_s1]]+inventory[[#This Row],[CH4_temp_s2]]</f>
        <v>1.5476960165854858E-15</v>
      </c>
      <c r="R252" s="20">
        <f>inventory[[#This Row],[N2O_temp_s1]]+inventory[[#This Row],[N2O_temp_s2]]</f>
        <v>5.8233916164004848E-14</v>
      </c>
      <c r="S252" s="84">
        <f>inventory[[#This Row],[CO2_flux]]+S251</f>
        <v>1</v>
      </c>
      <c r="T252" s="84">
        <f>inventory[[#This Row],[CH4_flux]]+T251</f>
        <v>1</v>
      </c>
      <c r="U252" s="84">
        <f>inventory[[#This Row],[N2O_flux]]+U251</f>
        <v>1</v>
      </c>
      <c r="V252" s="1">
        <f t="shared" si="51"/>
        <v>3.7589565623384856E-16</v>
      </c>
      <c r="W252" s="1">
        <f t="shared" si="52"/>
        <v>1.4142800248324871E-16</v>
      </c>
      <c r="X252" s="1">
        <f t="shared" si="53"/>
        <v>9.2289840586481207E-22</v>
      </c>
      <c r="Y252" s="1">
        <f t="shared" si="54"/>
        <v>1.5476950936870798E-15</v>
      </c>
      <c r="Z252" s="1">
        <f t="shared" si="55"/>
        <v>3.143460242871435E-14</v>
      </c>
      <c r="AA252" s="1">
        <f t="shared" si="56"/>
        <v>2.6799313735290495E-14</v>
      </c>
      <c r="AB252" s="1">
        <f>p_0*inventory[[#This Row],[CO2_flux]]+AB251</f>
        <v>0.21729999999999999</v>
      </c>
      <c r="AC252" s="1">
        <f>p_1*inventory[[#This Row],[CO2_flux]]+AC251*EXP(-1/life1_CO2)</f>
        <v>0.11974665508018163</v>
      </c>
      <c r="AD252" s="1">
        <f>p_2*inventory[[#This Row],[CO2_flux]]+AD251*EXP(-1/life2_CO2)</f>
        <v>3.274595068406473E-4</v>
      </c>
      <c r="AE252" s="1">
        <f>p_3*inventory[[#This Row],[CO2_flux]]+AE251*EXP(-1/life3_CO2)</f>
        <v>3.2952055037183172E-26</v>
      </c>
    </row>
    <row r="253" spans="1:31">
      <c r="A253">
        <v>248</v>
      </c>
      <c r="B253" s="70">
        <v>0</v>
      </c>
      <c r="C253" s="70">
        <v>0</v>
      </c>
      <c r="D253" s="70">
        <v>0</v>
      </c>
      <c r="E253" s="22">
        <f>SUM(inventory[[#This Row],[CO2_heat]:[N2O_heat]])</f>
        <v>4.0439063295858795E-11</v>
      </c>
      <c r="F253" s="23">
        <f>SUM(inventory[[#This Row],[CO2_temp]:[N2O_temp]])</f>
        <v>6.0019302272250545E-14</v>
      </c>
      <c r="G253" s="16">
        <f>SUM(inventory[[#This Row],[CO2_mass0]:[CO2_mass3]])</f>
        <v>0.33706204173751009</v>
      </c>
      <c r="H253" s="16">
        <f>inventory[[#This Row],[CH4_flux]]+H252*EXP(-1/life_CH4)</f>
        <v>2.0611536224385442E-9</v>
      </c>
      <c r="I253" s="16">
        <f t="shared" si="47"/>
        <v>0.12878811082142808</v>
      </c>
      <c r="J253" s="18">
        <f>inventory[[#This Row],[CO2]]*A_CO2</f>
        <v>5.904315785115963E-16</v>
      </c>
      <c r="K253" s="18">
        <f>inventory[[#This Row],[CH4]]*A_CH4</f>
        <v>4.3528337581499528E-22</v>
      </c>
      <c r="L253" s="18">
        <f>inventory[[#This Row],[N2O]]*A_N2O</f>
        <v>4.5977189730933112E-14</v>
      </c>
      <c r="M253" s="4">
        <f t="shared" si="48"/>
        <v>1.8677319609207519E-13</v>
      </c>
      <c r="N253" s="4">
        <f t="shared" si="49"/>
        <v>2.6186858612678531E-12</v>
      </c>
      <c r="O253" s="4">
        <f t="shared" si="50"/>
        <v>3.7633604238498869E-11</v>
      </c>
      <c r="P253" s="20">
        <f>SUM(inventory[[#This Row],[CO2_temp_s1]:[CO2_temp_s2]])</f>
        <v>5.1724163915817044E-16</v>
      </c>
      <c r="Q253" s="20">
        <f>inventory[[#This Row],[CH4_temp_s1]]+inventory[[#This Row],[CH4_temp_s2]]</f>
        <v>1.5439210813484333E-15</v>
      </c>
      <c r="R253" s="20">
        <f>inventory[[#This Row],[N2O_temp_s1]]+inventory[[#This Row],[N2O_temp_s2]]</f>
        <v>5.7958139551743946E-14</v>
      </c>
      <c r="S253" s="84">
        <f>inventory[[#This Row],[CO2_flux]]+S252</f>
        <v>1</v>
      </c>
      <c r="T253" s="84">
        <f>inventory[[#This Row],[CH4_flux]]+T252</f>
        <v>1</v>
      </c>
      <c r="U253" s="84">
        <f>inventory[[#This Row],[N2O_flux]]+U252</f>
        <v>1</v>
      </c>
      <c r="V253" s="1">
        <f t="shared" si="51"/>
        <v>3.7554050439141673E-16</v>
      </c>
      <c r="W253" s="1">
        <f t="shared" si="52"/>
        <v>1.4170113476675366E-16</v>
      </c>
      <c r="X253" s="1">
        <f t="shared" si="53"/>
        <v>8.513955777905726E-22</v>
      </c>
      <c r="Y253" s="1">
        <f t="shared" si="54"/>
        <v>1.5439202299528555E-15</v>
      </c>
      <c r="Z253" s="1">
        <f t="shared" si="55"/>
        <v>3.1175882887587633E-14</v>
      </c>
      <c r="AA253" s="1">
        <f t="shared" si="56"/>
        <v>2.6782256664156311E-14</v>
      </c>
      <c r="AB253" s="1">
        <f>p_0*inventory[[#This Row],[CO2_flux]]+AB252</f>
        <v>0.21729999999999999</v>
      </c>
      <c r="AC253" s="1">
        <f>p_1*inventory[[#This Row],[CO2_flux]]+AC252*EXP(-1/life1_CO2)</f>
        <v>0.11944342238580401</v>
      </c>
      <c r="AD253" s="1">
        <f>p_2*inventory[[#This Row],[CO2_flux]]+AD252*EXP(-1/life2_CO2)</f>
        <v>3.1861935170609374E-4</v>
      </c>
      <c r="AE253" s="1">
        <f>p_3*inventory[[#This Row],[CO2_flux]]+AE252*EXP(-1/life3_CO2)</f>
        <v>2.6120269442564585E-26</v>
      </c>
    </row>
    <row r="254" spans="1:31">
      <c r="A254">
        <v>249</v>
      </c>
      <c r="B254" s="70">
        <v>0</v>
      </c>
      <c r="C254" s="70">
        <v>0</v>
      </c>
      <c r="D254" s="70">
        <v>0</v>
      </c>
      <c r="E254" s="22">
        <f>SUM(inventory[[#This Row],[CO2_heat]:[N2O_heat]])</f>
        <v>4.0485441178909769E-11</v>
      </c>
      <c r="F254" s="23">
        <f>SUM(inventory[[#This Row],[CO2_temp]:[N2O_temp]])</f>
        <v>5.9741451272787372E-14</v>
      </c>
      <c r="G254" s="16">
        <f>SUM(inventory[[#This Row],[CO2_mass0]:[CO2_mass3]])</f>
        <v>0.33675097541009391</v>
      </c>
      <c r="H254" s="16">
        <f>inventory[[#This Row],[CH4_flux]]+H253*EXP(-1/life_CH4)</f>
        <v>1.9014574587296078E-9</v>
      </c>
      <c r="I254" s="16">
        <f t="shared" si="47"/>
        <v>0.12772813237855105</v>
      </c>
      <c r="J254" s="18">
        <f>inventory[[#This Row],[CO2]]*A_CO2</f>
        <v>5.8988668362586141E-16</v>
      </c>
      <c r="K254" s="18">
        <f>inventory[[#This Row],[CH4]]*A_CH4</f>
        <v>4.0155804622908636E-22</v>
      </c>
      <c r="L254" s="18">
        <f>inventory[[#This Row],[N2O]]*A_N2O</f>
        <v>4.5598778791693309E-14</v>
      </c>
      <c r="M254" s="4">
        <f t="shared" si="48"/>
        <v>1.8736335507683387E-13</v>
      </c>
      <c r="N254" s="4">
        <f t="shared" si="49"/>
        <v>2.6186858616860471E-12</v>
      </c>
      <c r="O254" s="4">
        <f t="shared" si="50"/>
        <v>3.7679391962146888E-11</v>
      </c>
      <c r="P254" s="20">
        <f>SUM(inventory[[#This Row],[CO2_temp_s1]:[CO2_temp_s2]])</f>
        <v>5.1715959210054123E-16</v>
      </c>
      <c r="Q254" s="20">
        <f>inventory[[#This Row],[CH4_temp_s1]]+inventory[[#This Row],[CH4_temp_s2]]</f>
        <v>1.5401553585944747E-15</v>
      </c>
      <c r="R254" s="20">
        <f>inventory[[#This Row],[N2O_temp_s1]]+inventory[[#This Row],[N2O_temp_s2]]</f>
        <v>5.7684136322092362E-14</v>
      </c>
      <c r="S254" s="84">
        <f>inventory[[#This Row],[CO2_flux]]+S253</f>
        <v>1</v>
      </c>
      <c r="T254" s="84">
        <f>inventory[[#This Row],[CH4_flux]]+T253</f>
        <v>1</v>
      </c>
      <c r="U254" s="84">
        <f>inventory[[#This Row],[N2O_flux]]+U253</f>
        <v>1</v>
      </c>
      <c r="V254" s="1">
        <f t="shared" si="51"/>
        <v>3.751865622928268E-16</v>
      </c>
      <c r="W254" s="1">
        <f t="shared" si="52"/>
        <v>1.419730298077144E-16</v>
      </c>
      <c r="X254" s="1">
        <f t="shared" si="53"/>
        <v>7.854324453476039E-22</v>
      </c>
      <c r="Y254" s="1">
        <f t="shared" si="54"/>
        <v>1.5401545731620294E-15</v>
      </c>
      <c r="Z254" s="1">
        <f t="shared" si="55"/>
        <v>3.0919292713329755E-14</v>
      </c>
      <c r="AA254" s="1">
        <f t="shared" si="56"/>
        <v>2.67648436087626E-14</v>
      </c>
      <c r="AB254" s="1">
        <f>p_0*inventory[[#This Row],[CO2_flux]]+AB253</f>
        <v>0.21729999999999999</v>
      </c>
      <c r="AC254" s="1">
        <f>p_1*inventory[[#This Row],[CO2_flux]]+AC253*EXP(-1/life1_CO2)</f>
        <v>0.11914095756312082</v>
      </c>
      <c r="AD254" s="1">
        <f>p_2*inventory[[#This Row],[CO2_flux]]+AD253*EXP(-1/life2_CO2)</f>
        <v>3.1001784697310271E-4</v>
      </c>
      <c r="AE254" s="1">
        <f>p_3*inventory[[#This Row],[CO2_flux]]+AE253*EXP(-1/life3_CO2)</f>
        <v>2.0704883958900286E-26</v>
      </c>
    </row>
    <row r="255" spans="1:31">
      <c r="A255">
        <v>250</v>
      </c>
      <c r="B255" s="70">
        <v>0</v>
      </c>
      <c r="C255" s="70">
        <v>0</v>
      </c>
      <c r="D255" s="70">
        <v>0</v>
      </c>
      <c r="E255" s="22">
        <f>SUM(inventory[[#This Row],[CO2_heat]:[N2O_heat]])</f>
        <v>4.0531441666352428E-11</v>
      </c>
      <c r="F255" s="23">
        <f>SUM(inventory[[#This Row],[CO2_temp]:[N2O_temp]])</f>
        <v>5.9465369426448643E-14</v>
      </c>
      <c r="G255" s="16">
        <f>SUM(inventory[[#This Row],[CO2_mass0]:[CO2_mass3]])</f>
        <v>0.33644090721765479</v>
      </c>
      <c r="H255" s="16">
        <f>inventory[[#This Row],[CH4_flux]]+H254*EXP(-1/life_CH4)</f>
        <v>1.7541343973579822E-9</v>
      </c>
      <c r="I255" s="16">
        <f t="shared" si="47"/>
        <v>0.12667687798863356</v>
      </c>
      <c r="J255" s="18">
        <f>inventory[[#This Row],[CO2]]*A_CO2</f>
        <v>5.8934353717316574E-16</v>
      </c>
      <c r="K255" s="18">
        <f>inventory[[#This Row],[CH4]]*A_CH4</f>
        <v>3.7044572214459037E-22</v>
      </c>
      <c r="L255" s="18">
        <f>inventory[[#This Row],[N2O]]*A_N2O</f>
        <v>4.5223482328126649E-14</v>
      </c>
      <c r="M255" s="4">
        <f t="shared" si="48"/>
        <v>1.8795297004213447E-13</v>
      </c>
      <c r="N255" s="4">
        <f t="shared" si="49"/>
        <v>2.61868586207184E-12</v>
      </c>
      <c r="O255" s="4">
        <f t="shared" si="50"/>
        <v>3.7724802834238453E-11</v>
      </c>
      <c r="P255" s="20">
        <f>SUM(inventory[[#This Row],[CO2_temp_s1]:[CO2_temp_s2]])</f>
        <v>5.1707751095600798E-16</v>
      </c>
      <c r="Q255" s="20">
        <f>inventory[[#This Row],[CH4_temp_s1]]+inventory[[#This Row],[CH4_temp_s2]]</f>
        <v>1.5363988254413297E-15</v>
      </c>
      <c r="R255" s="20">
        <f>inventory[[#This Row],[N2O_temp_s1]]+inventory[[#This Row],[N2O_temp_s2]]</f>
        <v>5.7411893090051311E-14</v>
      </c>
      <c r="S255" s="84">
        <f>inventory[[#This Row],[CO2_flux]]+S254</f>
        <v>1</v>
      </c>
      <c r="T255" s="84">
        <f>inventory[[#This Row],[CH4_flux]]+T254</f>
        <v>1</v>
      </c>
      <c r="U255" s="84">
        <f>inventory[[#This Row],[N2O_flux]]+U254</f>
        <v>1</v>
      </c>
      <c r="V255" s="1">
        <f t="shared" si="51"/>
        <v>3.7483381849510126E-16</v>
      </c>
      <c r="W255" s="1">
        <f t="shared" si="52"/>
        <v>1.4224369246090674E-16</v>
      </c>
      <c r="X255" s="1">
        <f t="shared" si="53"/>
        <v>7.2457982903507576E-22</v>
      </c>
      <c r="Y255" s="1">
        <f t="shared" si="54"/>
        <v>1.5363981008615006E-15</v>
      </c>
      <c r="Z255" s="1">
        <f t="shared" si="55"/>
        <v>3.066481438038687E-14</v>
      </c>
      <c r="AA255" s="1">
        <f t="shared" si="56"/>
        <v>2.6747078709664438E-14</v>
      </c>
      <c r="AB255" s="1">
        <f>p_0*inventory[[#This Row],[CO2_flux]]+AB254</f>
        <v>0.21729999999999999</v>
      </c>
      <c r="AC255" s="1">
        <f>p_1*inventory[[#This Row],[CO2_flux]]+AC254*EXP(-1/life1_CO2)</f>
        <v>0.11883925866766186</v>
      </c>
      <c r="AD255" s="1">
        <f>p_2*inventory[[#This Row],[CO2_flux]]+AD254*EXP(-1/life2_CO2)</f>
        <v>3.016485499929537E-4</v>
      </c>
      <c r="AE255" s="1">
        <f>p_3*inventory[[#This Row],[CO2_flux]]+AE254*EXP(-1/life3_CO2)</f>
        <v>1.6412243399485997E-26</v>
      </c>
    </row>
    <row r="256" spans="1:31">
      <c r="A256">
        <v>251</v>
      </c>
      <c r="B256" s="70">
        <v>0</v>
      </c>
      <c r="C256" s="70">
        <v>0</v>
      </c>
      <c r="D256" s="70">
        <v>0</v>
      </c>
      <c r="E256" s="22">
        <f>SUM(inventory[[#This Row],[CO2_heat]:[N2O_heat]])</f>
        <v>4.0577067861571826E-11</v>
      </c>
      <c r="F256" s="23">
        <f>SUM(inventory[[#This Row],[CO2_temp]:[N2O_temp]])</f>
        <v>5.9191043426292197E-14</v>
      </c>
      <c r="G256" s="16">
        <f>SUM(inventory[[#This Row],[CO2_mass0]:[CO2_mass3]])</f>
        <v>0.33613182895192467</v>
      </c>
      <c r="H256" s="16">
        <f>inventory[[#This Row],[CH4_flux]]+H255*EXP(-1/life_CH4)</f>
        <v>1.6182257824743726E-9</v>
      </c>
      <c r="I256" s="16">
        <f t="shared" si="47"/>
        <v>0.12563427584917758</v>
      </c>
      <c r="J256" s="18">
        <f>inventory[[#This Row],[CO2]]*A_CO2</f>
        <v>5.8880212477508632E-16</v>
      </c>
      <c r="K256" s="18">
        <f>inventory[[#This Row],[CH4]]*A_CH4</f>
        <v>3.417439504547698E-22</v>
      </c>
      <c r="L256" s="18">
        <f>inventory[[#This Row],[N2O]]*A_N2O</f>
        <v>4.4851274706833795E-14</v>
      </c>
      <c r="M256" s="4">
        <f t="shared" si="48"/>
        <v>1.8854204272919505E-13</v>
      </c>
      <c r="N256" s="4">
        <f t="shared" si="49"/>
        <v>2.6186858624277421E-12</v>
      </c>
      <c r="O256" s="4">
        <f t="shared" si="50"/>
        <v>3.7769839956414891E-11</v>
      </c>
      <c r="P256" s="20">
        <f>SUM(inventory[[#This Row],[CO2_temp_s1]:[CO2_temp_s2]])</f>
        <v>5.1699538936451334E-16</v>
      </c>
      <c r="Q256" s="20">
        <f>inventory[[#This Row],[CH4_temp_s1]]+inventory[[#This Row],[CH4_temp_s2]]</f>
        <v>1.5326514590945093E-15</v>
      </c>
      <c r="R256" s="20">
        <f>inventory[[#This Row],[N2O_temp_s1]]+inventory[[#This Row],[N2O_temp_s2]]</f>
        <v>5.7141396577833177E-14</v>
      </c>
      <c r="S256" s="84">
        <f>inventory[[#This Row],[CO2_flux]]+S255</f>
        <v>1</v>
      </c>
      <c r="T256" s="84">
        <f>inventory[[#This Row],[CH4_flux]]+T255</f>
        <v>1</v>
      </c>
      <c r="U256" s="84">
        <f>inventory[[#This Row],[N2O_flux]]+U255</f>
        <v>1</v>
      </c>
      <c r="V256" s="1">
        <f t="shared" si="51"/>
        <v>3.7448226181045561E-16</v>
      </c>
      <c r="W256" s="1">
        <f t="shared" si="52"/>
        <v>1.4251312755405768E-16</v>
      </c>
      <c r="X256" s="1">
        <f t="shared" si="53"/>
        <v>6.6844179831496885E-22</v>
      </c>
      <c r="Y256" s="1">
        <f t="shared" si="54"/>
        <v>1.532650790652711E-15</v>
      </c>
      <c r="Z256" s="1">
        <f t="shared" si="55"/>
        <v>3.0412430507447548E-14</v>
      </c>
      <c r="AA256" s="1">
        <f t="shared" si="56"/>
        <v>2.6728966070385625E-14</v>
      </c>
      <c r="AB256" s="1">
        <f>p_0*inventory[[#This Row],[CO2_flux]]+AB255</f>
        <v>0.21729999999999999</v>
      </c>
      <c r="AC256" s="1">
        <f>p_1*inventory[[#This Row],[CO2_flux]]+AC255*EXP(-1/life1_CO2)</f>
        <v>0.11853832375988088</v>
      </c>
      <c r="AD256" s="1">
        <f>p_2*inventory[[#This Row],[CO2_flux]]+AD255*EXP(-1/life2_CO2)</f>
        <v>2.9350519204381803E-4</v>
      </c>
      <c r="AE256" s="1">
        <f>p_3*inventory[[#This Row],[CO2_flux]]+AE255*EXP(-1/life3_CO2)</f>
        <v>1.3009574646187897E-26</v>
      </c>
    </row>
    <row r="257" spans="1:31">
      <c r="A257">
        <v>252</v>
      </c>
      <c r="B257" s="70">
        <v>0</v>
      </c>
      <c r="C257" s="70">
        <v>0</v>
      </c>
      <c r="D257" s="70">
        <v>0</v>
      </c>
      <c r="E257" s="22">
        <f>SUM(inventory[[#This Row],[CO2_heat]:[N2O_heat]])</f>
        <v>4.062232284241083E-11</v>
      </c>
      <c r="F257" s="23">
        <f>SUM(inventory[[#This Row],[CO2_temp]:[N2O_temp]])</f>
        <v>5.8918460072018686E-14</v>
      </c>
      <c r="G257" s="16">
        <f>SUM(inventory[[#This Row],[CO2_mass0]:[CO2_mass3]])</f>
        <v>0.33582373257877851</v>
      </c>
      <c r="H257" s="16">
        <f>inventory[[#This Row],[CH4_flux]]+H256*EXP(-1/life_CH4)</f>
        <v>1.4928472339456568E-9</v>
      </c>
      <c r="I257" s="16">
        <f t="shared" si="47"/>
        <v>0.12460025474864882</v>
      </c>
      <c r="J257" s="18">
        <f>inventory[[#This Row],[CO2]]*A_CO2</f>
        <v>5.8826243235824621E-16</v>
      </c>
      <c r="K257" s="18">
        <f>inventory[[#This Row],[CH4]]*A_CH4</f>
        <v>3.1526596392128866E-22</v>
      </c>
      <c r="L257" s="18">
        <f>inventory[[#This Row],[N2O]]*A_N2O</f>
        <v>4.4482130505388698E-14</v>
      </c>
      <c r="M257" s="4">
        <f t="shared" si="48"/>
        <v>1.8913057486500843E-13</v>
      </c>
      <c r="N257" s="4">
        <f t="shared" si="49"/>
        <v>2.618685862756069E-12</v>
      </c>
      <c r="O257" s="4">
        <f t="shared" si="50"/>
        <v>3.7814506404789751E-11</v>
      </c>
      <c r="P257" s="20">
        <f>SUM(inventory[[#This Row],[CO2_temp_s1]:[CO2_temp_s2]])</f>
        <v>5.1691322118778004E-16</v>
      </c>
      <c r="Q257" s="20">
        <f>inventory[[#This Row],[CH4_temp_s1]]+inventory[[#This Row],[CH4_temp_s2]]</f>
        <v>1.5289132368446256E-15</v>
      </c>
      <c r="R257" s="20">
        <f>inventory[[#This Row],[N2O_temp_s1]]+inventory[[#This Row],[N2O_temp_s2]]</f>
        <v>5.6872633613986284E-14</v>
      </c>
      <c r="S257" s="84">
        <f>inventory[[#This Row],[CO2_flux]]+S256</f>
        <v>1</v>
      </c>
      <c r="T257" s="84">
        <f>inventory[[#This Row],[CH4_flux]]+T256</f>
        <v>1</v>
      </c>
      <c r="U257" s="84">
        <f>inventory[[#This Row],[N2O_flux]]+U256</f>
        <v>1</v>
      </c>
      <c r="V257" s="1">
        <f t="shared" si="51"/>
        <v>3.7413188129954508E-16</v>
      </c>
      <c r="W257" s="1">
        <f t="shared" si="52"/>
        <v>1.4278133988823498E-16</v>
      </c>
      <c r="X257" s="1">
        <f t="shared" si="53"/>
        <v>6.16653095901598E-22</v>
      </c>
      <c r="Y257" s="1">
        <f t="shared" si="54"/>
        <v>1.5289126201915297E-15</v>
      </c>
      <c r="Z257" s="1">
        <f t="shared" si="55"/>
        <v>3.0162123856255612E-14</v>
      </c>
      <c r="AA257" s="1">
        <f t="shared" si="56"/>
        <v>2.6710509757730665E-14</v>
      </c>
      <c r="AB257" s="1">
        <f>p_0*inventory[[#This Row],[CO2_flux]]+AB256</f>
        <v>0.21729999999999999</v>
      </c>
      <c r="AC257" s="1">
        <f>p_1*inventory[[#This Row],[CO2_flux]]+AC256*EXP(-1/life1_CO2)</f>
        <v>0.11823815090514311</v>
      </c>
      <c r="AD257" s="1">
        <f>p_2*inventory[[#This Row],[CO2_flux]]+AD256*EXP(-1/life2_CO2)</f>
        <v>2.8558167363539717E-4</v>
      </c>
      <c r="AE257" s="1">
        <f>p_3*inventory[[#This Row],[CO2_flux]]+AE256*EXP(-1/life3_CO2)</f>
        <v>1.0312364273127679E-26</v>
      </c>
    </row>
    <row r="258" spans="1:31">
      <c r="A258">
        <v>253</v>
      </c>
      <c r="B258" s="70">
        <v>0</v>
      </c>
      <c r="C258" s="70">
        <v>0</v>
      </c>
      <c r="D258" s="70">
        <v>0</v>
      </c>
      <c r="E258" s="22">
        <f>SUM(inventory[[#This Row],[CO2_heat]:[N2O_heat]])</f>
        <v>4.0667209661380516E-11</v>
      </c>
      <c r="F258" s="23">
        <f>SUM(inventory[[#This Row],[CO2_temp]:[N2O_temp]])</f>
        <v>5.8647606269094904E-14</v>
      </c>
      <c r="G258" s="16">
        <f>SUM(inventory[[#This Row],[CO2_mass0]:[CO2_mass3]])</f>
        <v>0.3355166102336532</v>
      </c>
      <c r="H258" s="16">
        <f>inventory[[#This Row],[CH4_flux]]+H257*EXP(-1/life_CH4)</f>
        <v>1.3771828925451521E-9</v>
      </c>
      <c r="I258" s="16">
        <f t="shared" si="47"/>
        <v>0.1235747440616128</v>
      </c>
      <c r="J258" s="18">
        <f>inventory[[#This Row],[CO2]]*A_CO2</f>
        <v>5.8772444614629023E-16</v>
      </c>
      <c r="K258" s="18">
        <f>inventory[[#This Row],[CH4]]*A_CH4</f>
        <v>2.9083946584849355E-22</v>
      </c>
      <c r="L258" s="18">
        <f>inventory[[#This Row],[N2O]]*A_N2O</f>
        <v>4.4116024510602182E-14</v>
      </c>
      <c r="M258" s="4">
        <f t="shared" si="48"/>
        <v>1.8971856816264328E-13</v>
      </c>
      <c r="N258" s="4">
        <f t="shared" si="49"/>
        <v>2.6186858630589577E-12</v>
      </c>
      <c r="O258" s="4">
        <f t="shared" si="50"/>
        <v>3.7858805230158915E-11</v>
      </c>
      <c r="P258" s="20">
        <f>SUM(inventory[[#This Row],[CO2_temp_s1]:[CO2_temp_s2]])</f>
        <v>5.1683100050312057E-16</v>
      </c>
      <c r="Q258" s="20">
        <f>inventory[[#This Row],[CH4_temp_s1]]+inventory[[#This Row],[CH4_temp_s2]]</f>
        <v>1.5251841360648972E-15</v>
      </c>
      <c r="R258" s="20">
        <f>inventory[[#This Row],[N2O_temp_s1]]+inventory[[#This Row],[N2O_temp_s2]]</f>
        <v>5.6605591132526881E-14</v>
      </c>
      <c r="S258" s="84">
        <f>inventory[[#This Row],[CO2_flux]]+S257</f>
        <v>1</v>
      </c>
      <c r="T258" s="84">
        <f>inventory[[#This Row],[CH4_flux]]+T257</f>
        <v>1</v>
      </c>
      <c r="U258" s="84">
        <f>inventory[[#This Row],[N2O_flux]]+U257</f>
        <v>1</v>
      </c>
      <c r="V258" s="1">
        <f t="shared" si="51"/>
        <v>3.7378266626489359E-16</v>
      </c>
      <c r="W258" s="1">
        <f t="shared" si="52"/>
        <v>1.4304833423822701E-16</v>
      </c>
      <c r="X258" s="1">
        <f t="shared" si="53"/>
        <v>5.6887676157127185E-22</v>
      </c>
      <c r="Y258" s="1">
        <f t="shared" si="54"/>
        <v>1.5251835671881357E-15</v>
      </c>
      <c r="Z258" s="1">
        <f t="shared" si="55"/>
        <v>2.9913877330432709E-14</v>
      </c>
      <c r="AA258" s="1">
        <f t="shared" si="56"/>
        <v>2.6691713802094172E-14</v>
      </c>
      <c r="AB258" s="1">
        <f>p_0*inventory[[#This Row],[CO2_flux]]+AB257</f>
        <v>0.21729999999999999</v>
      </c>
      <c r="AC258" s="1">
        <f>p_1*inventory[[#This Row],[CO2_flux]]+AC257*EXP(-1/life1_CO2)</f>
        <v>0.11793873817371285</v>
      </c>
      <c r="AD258" s="1">
        <f>p_2*inventory[[#This Row],[CO2_flux]]+AD257*EXP(-1/life2_CO2)</f>
        <v>2.7787205994031852E-4</v>
      </c>
      <c r="AE258" s="1">
        <f>p_3*inventory[[#This Row],[CO2_flux]]+AE257*EXP(-1/life3_CO2)</f>
        <v>8.174353104837416E-27</v>
      </c>
    </row>
    <row r="259" spans="1:31">
      <c r="A259">
        <v>254</v>
      </c>
      <c r="B259" s="70">
        <v>0</v>
      </c>
      <c r="C259" s="70">
        <v>0</v>
      </c>
      <c r="D259" s="70">
        <v>0</v>
      </c>
      <c r="E259" s="22">
        <f>SUM(inventory[[#This Row],[CO2_heat]:[N2O_heat]])</f>
        <v>4.0711731345868912E-11</v>
      </c>
      <c r="F259" s="23">
        <f>SUM(inventory[[#This Row],[CO2_temp]:[N2O_temp]])</f>
        <v>5.8378469027884596E-14</v>
      </c>
      <c r="G259" s="16">
        <f>SUM(inventory[[#This Row],[CO2_mass0]:[CO2_mass3]])</f>
        <v>0.33521045421708989</v>
      </c>
      <c r="H259" s="16">
        <f>inventory[[#This Row],[CH4_flux]]+H258*EXP(-1/life_CH4)</f>
        <v>1.2704801110199021E-9</v>
      </c>
      <c r="I259" s="16">
        <f t="shared" si="47"/>
        <v>0.12255767374391108</v>
      </c>
      <c r="J259" s="18">
        <f>inventory[[#This Row],[CO2]]*A_CO2</f>
        <v>5.8718815265207623E-16</v>
      </c>
      <c r="K259" s="18">
        <f>inventory[[#This Row],[CH4]]*A_CH4</f>
        <v>2.6830550891994073E-22</v>
      </c>
      <c r="L259" s="18">
        <f>inventory[[#This Row],[N2O]]*A_N2O</f>
        <v>4.375293171679988E-14</v>
      </c>
      <c r="M259" s="4">
        <f t="shared" si="48"/>
        <v>1.9030602432153714E-13</v>
      </c>
      <c r="N259" s="4">
        <f t="shared" si="49"/>
        <v>2.6186858633383787E-12</v>
      </c>
      <c r="O259" s="4">
        <f t="shared" si="50"/>
        <v>3.7902739458208995E-11</v>
      </c>
      <c r="P259" s="20">
        <f>SUM(inventory[[#This Row],[CO2_temp_s1]:[CO2_temp_s2]])</f>
        <v>5.1674872159741306E-16</v>
      </c>
      <c r="Q259" s="20">
        <f>inventory[[#This Row],[CH4_temp_s1]]+inventory[[#This Row],[CH4_temp_s2]]</f>
        <v>1.5214641342088405E-15</v>
      </c>
      <c r="R259" s="20">
        <f>inventory[[#This Row],[N2O_temp_s1]]+inventory[[#This Row],[N2O_temp_s2]]</f>
        <v>5.6340256172078339E-14</v>
      </c>
      <c r="S259" s="84">
        <f>inventory[[#This Row],[CO2_flux]]+S258</f>
        <v>1</v>
      </c>
      <c r="T259" s="84">
        <f>inventory[[#This Row],[CH4_flux]]+T258</f>
        <v>1</v>
      </c>
      <c r="U259" s="84">
        <f>inventory[[#This Row],[N2O_flux]]+U258</f>
        <v>1</v>
      </c>
      <c r="V259" s="1">
        <f t="shared" si="51"/>
        <v>3.7343460624449942E-16</v>
      </c>
      <c r="W259" s="1">
        <f t="shared" si="52"/>
        <v>1.4331411535291364E-16</v>
      </c>
      <c r="X259" s="1">
        <f t="shared" si="53"/>
        <v>5.2480194003833227E-22</v>
      </c>
      <c r="Y259" s="1">
        <f t="shared" si="54"/>
        <v>1.5214636094069005E-15</v>
      </c>
      <c r="Z259" s="1">
        <f t="shared" si="55"/>
        <v>2.9667673974310641E-14</v>
      </c>
      <c r="AA259" s="1">
        <f t="shared" si="56"/>
        <v>2.6672582197767701E-14</v>
      </c>
      <c r="AB259" s="1">
        <f>p_0*inventory[[#This Row],[CO2_flux]]+AB258</f>
        <v>0.21729999999999999</v>
      </c>
      <c r="AC259" s="1">
        <f>p_1*inventory[[#This Row],[CO2_flux]]+AC258*EXP(-1/life1_CO2)</f>
        <v>0.11764008364074099</v>
      </c>
      <c r="AD259" s="1">
        <f>p_2*inventory[[#This Row],[CO2_flux]]+AD258*EXP(-1/life2_CO2)</f>
        <v>2.7037057634886563E-4</v>
      </c>
      <c r="AE259" s="1">
        <f>p_3*inventory[[#This Row],[CO2_flux]]+AE258*EXP(-1/life3_CO2)</f>
        <v>6.479605152883042E-27</v>
      </c>
    </row>
    <row r="260" spans="1:31">
      <c r="A260">
        <v>255</v>
      </c>
      <c r="B260" s="70">
        <v>0</v>
      </c>
      <c r="C260" s="70">
        <v>0</v>
      </c>
      <c r="D260" s="70">
        <v>0</v>
      </c>
      <c r="E260" s="22">
        <f>SUM(inventory[[#This Row],[CO2_heat]:[N2O_heat]])</f>
        <v>4.0755890898347887E-11</v>
      </c>
      <c r="F260" s="23">
        <f>SUM(inventory[[#This Row],[CO2_temp]:[N2O_temp]])</f>
        <v>5.8111035462786627E-14</v>
      </c>
      <c r="G260" s="16">
        <f>SUM(inventory[[#This Row],[CO2_mass0]:[CO2_mass3]])</f>
        <v>0.33490525699039647</v>
      </c>
      <c r="H260" s="16">
        <f>inventory[[#This Row],[CH4_flux]]+H259*EXP(-1/life_CH4)</f>
        <v>1.1720445564888707E-9</v>
      </c>
      <c r="I260" s="16">
        <f t="shared" si="47"/>
        <v>0.12154897432787705</v>
      </c>
      <c r="J260" s="18">
        <f>inventory[[#This Row],[CO2]]*A_CO2</f>
        <v>5.8665353867007738E-16</v>
      </c>
      <c r="K260" s="18">
        <f>inventory[[#This Row],[CH4]]*A_CH4</f>
        <v>2.4751746090157138E-22</v>
      </c>
      <c r="L260" s="18">
        <f>inventory[[#This Row],[N2O]]*A_N2O</f>
        <v>4.339282732411427E-14</v>
      </c>
      <c r="M260" s="4">
        <f t="shared" si="48"/>
        <v>1.9089294502778181E-13</v>
      </c>
      <c r="N260" s="4">
        <f t="shared" si="49"/>
        <v>2.6186858635961505E-12</v>
      </c>
      <c r="O260" s="4">
        <f t="shared" si="50"/>
        <v>3.7946312089723957E-11</v>
      </c>
      <c r="P260" s="20">
        <f>SUM(inventory[[#This Row],[CO2_temp_s1]:[CO2_temp_s2]])</f>
        <v>5.166663789612413E-16</v>
      </c>
      <c r="Q260" s="20">
        <f>inventory[[#This Row],[CH4_temp_s1]]+inventory[[#This Row],[CH4_temp_s2]]</f>
        <v>1.5177532088081277E-15</v>
      </c>
      <c r="R260" s="20">
        <f>inventory[[#This Row],[N2O_temp_s1]]+inventory[[#This Row],[N2O_temp_s2]]</f>
        <v>5.6076615875017254E-14</v>
      </c>
      <c r="S260" s="84">
        <f>inventory[[#This Row],[CO2_flux]]+S259</f>
        <v>1</v>
      </c>
      <c r="T260" s="84">
        <f>inventory[[#This Row],[CH4_flux]]+T259</f>
        <v>1</v>
      </c>
      <c r="U260" s="84">
        <f>inventory[[#This Row],[N2O_flux]]+U259</f>
        <v>1</v>
      </c>
      <c r="V260" s="1">
        <f t="shared" si="51"/>
        <v>3.7308769100561329E-16</v>
      </c>
      <c r="W260" s="1">
        <f t="shared" si="52"/>
        <v>1.4357868795562799E-16</v>
      </c>
      <c r="X260" s="1">
        <f t="shared" si="53"/>
        <v>4.8414185864061558E-22</v>
      </c>
      <c r="Y260" s="1">
        <f t="shared" si="54"/>
        <v>1.517752724666269E-15</v>
      </c>
      <c r="Z260" s="1">
        <f t="shared" si="55"/>
        <v>2.9423496971773216E-14</v>
      </c>
      <c r="AA260" s="1">
        <f t="shared" si="56"/>
        <v>2.6653118903244038E-14</v>
      </c>
      <c r="AB260" s="1">
        <f>p_0*inventory[[#This Row],[CO2_flux]]+AB259</f>
        <v>0.21729999999999999</v>
      </c>
      <c r="AC260" s="1">
        <f>p_1*inventory[[#This Row],[CO2_flux]]+AC259*EXP(-1/life1_CO2)</f>
        <v>0.11734218538625275</v>
      </c>
      <c r="AD260" s="1">
        <f>p_2*inventory[[#This Row],[CO2_flux]]+AD259*EXP(-1/life2_CO2)</f>
        <v>2.6307160414371376E-4</v>
      </c>
      <c r="AE260" s="1">
        <f>p_3*inventory[[#This Row],[CO2_flux]]+AE259*EXP(-1/life3_CO2)</f>
        <v>5.1362208603910734E-27</v>
      </c>
    </row>
    <row r="261" spans="1:31">
      <c r="A261">
        <v>256</v>
      </c>
      <c r="B261" s="70">
        <v>0</v>
      </c>
      <c r="C261" s="70">
        <v>0</v>
      </c>
      <c r="D261" s="70">
        <v>0</v>
      </c>
      <c r="E261" s="22">
        <f>SUM(inventory[[#This Row],[CO2_heat]:[N2O_heat]])</f>
        <v>4.0799691296578448E-11</v>
      </c>
      <c r="F261" s="23">
        <f>SUM(inventory[[#This Row],[CO2_temp]:[N2O_temp]])</f>
        <v>5.7845292791380492E-14</v>
      </c>
      <c r="G261" s="16">
        <f>SUM(inventory[[#This Row],[CO2_mass0]:[CO2_mass3]])</f>
        <v>0.33460101117142665</v>
      </c>
      <c r="H261" s="16">
        <f>inventory[[#This Row],[CH4_flux]]+H260*EXP(-1/life_CH4)</f>
        <v>1.0812356923025258E-9</v>
      </c>
      <c r="I261" s="16">
        <f t="shared" si="47"/>
        <v>0.12054857691759122</v>
      </c>
      <c r="J261" s="18">
        <f>inventory[[#This Row],[CO2]]*A_CO2</f>
        <v>5.8612059126898792E-16</v>
      </c>
      <c r="K261" s="18">
        <f>inventory[[#This Row],[CH4]]*A_CH4</f>
        <v>2.2834005048119103E-22</v>
      </c>
      <c r="L261" s="18">
        <f>inventory[[#This Row],[N2O]]*A_N2O</f>
        <v>4.303568673679079E-14</v>
      </c>
      <c r="M261" s="4">
        <f t="shared" si="48"/>
        <v>1.9147933195440132E-13</v>
      </c>
      <c r="N261" s="4">
        <f t="shared" si="49"/>
        <v>2.6186858638339504E-12</v>
      </c>
      <c r="O261" s="4">
        <f t="shared" si="50"/>
        <v>3.7989526100790097E-11</v>
      </c>
      <c r="P261" s="20">
        <f>SUM(inventory[[#This Row],[CO2_temp_s1]:[CO2_temp_s2]])</f>
        <v>5.1658396728319369E-16</v>
      </c>
      <c r="Q261" s="20">
        <f>inventory[[#This Row],[CH4_temp_s1]]+inventory[[#This Row],[CH4_temp_s2]]</f>
        <v>1.5140513374706015E-15</v>
      </c>
      <c r="R261" s="20">
        <f>inventory[[#This Row],[N2O_temp_s1]]+inventory[[#This Row],[N2O_temp_s2]]</f>
        <v>5.5814657486626701E-14</v>
      </c>
      <c r="S261" s="84">
        <f>inventory[[#This Row],[CO2_flux]]+S260</f>
        <v>1</v>
      </c>
      <c r="T261" s="84">
        <f>inventory[[#This Row],[CH4_flux]]+T260</f>
        <v>1</v>
      </c>
      <c r="U261" s="84">
        <f>inventory[[#This Row],[N2O_flux]]+U260</f>
        <v>1</v>
      </c>
      <c r="V261" s="1">
        <f t="shared" si="51"/>
        <v>3.7274191053868419E-16</v>
      </c>
      <c r="W261" s="1">
        <f t="shared" si="52"/>
        <v>1.4384205674450955E-16</v>
      </c>
      <c r="X261" s="1">
        <f t="shared" si="53"/>
        <v>4.4663196168150445E-22</v>
      </c>
      <c r="Y261" s="1">
        <f t="shared" si="54"/>
        <v>1.5140508908386399E-15</v>
      </c>
      <c r="Z261" s="1">
        <f t="shared" si="55"/>
        <v>2.9181329645107725E-14</v>
      </c>
      <c r="AA261" s="1">
        <f t="shared" si="56"/>
        <v>2.6633327841518973E-14</v>
      </c>
      <c r="AB261" s="1">
        <f>p_0*inventory[[#This Row],[CO2_flux]]+AB260</f>
        <v>0.21729999999999999</v>
      </c>
      <c r="AC261" s="1">
        <f>p_1*inventory[[#This Row],[CO2_flux]]+AC260*EXP(-1/life1_CO2)</f>
        <v>0.11704504149513523</v>
      </c>
      <c r="AD261" s="1">
        <f>p_2*inventory[[#This Row],[CO2_flux]]+AD260*EXP(-1/life2_CO2)</f>
        <v>2.5596967629143126E-4</v>
      </c>
      <c r="AE261" s="1">
        <f>p_3*inventory[[#This Row],[CO2_flux]]+AE260*EXP(-1/life3_CO2)</f>
        <v>4.0713537483034029E-27</v>
      </c>
    </row>
    <row r="262" spans="1:31">
      <c r="A262">
        <v>257</v>
      </c>
      <c r="B262" s="70">
        <v>0</v>
      </c>
      <c r="C262" s="70">
        <v>0</v>
      </c>
      <c r="D262" s="70">
        <v>0</v>
      </c>
      <c r="E262" s="22">
        <f>SUM(inventory[[#This Row],[CO2_heat]:[N2O_heat]])</f>
        <v>4.0843135493814268E-11</v>
      </c>
      <c r="F262" s="23">
        <f>SUM(inventory[[#This Row],[CO2_temp]:[N2O_temp]])</f>
        <v>5.758122833357911E-14</v>
      </c>
      <c r="G262" s="16">
        <f>SUM(inventory[[#This Row],[CO2_mass0]:[CO2_mass3]])</f>
        <v>0.33429770953047272</v>
      </c>
      <c r="H262" s="16">
        <f>inventory[[#This Row],[CH4_flux]]+H261*EXP(-1/life_CH4)</f>
        <v>9.9746260996351744E-10</v>
      </c>
      <c r="I262" s="16">
        <f t="shared" si="47"/>
        <v>0.11955641318417547</v>
      </c>
      <c r="J262" s="18">
        <f>inventory[[#This Row],[CO2]]*A_CO2</f>
        <v>5.8558929778452896E-16</v>
      </c>
      <c r="K262" s="18">
        <f>inventory[[#This Row],[CH4]]*A_CH4</f>
        <v>2.1064848703537206E-22</v>
      </c>
      <c r="L262" s="18">
        <f>inventory[[#This Row],[N2O]]*A_N2O</f>
        <v>4.2681485561507947E-14</v>
      </c>
      <c r="M262" s="4">
        <f t="shared" si="48"/>
        <v>1.9206518676162246E-13</v>
      </c>
      <c r="N262" s="4">
        <f t="shared" si="49"/>
        <v>2.6186858640533257E-12</v>
      </c>
      <c r="O262" s="4">
        <f t="shared" si="50"/>
        <v>3.803238444299932E-11</v>
      </c>
      <c r="P262" s="20">
        <f>SUM(inventory[[#This Row],[CO2_temp_s1]:[CO2_temp_s2]])</f>
        <v>5.1650148144431709E-16</v>
      </c>
      <c r="Q262" s="20">
        <f>inventory[[#This Row],[CH4_temp_s1]]+inventory[[#This Row],[CH4_temp_s2]]</f>
        <v>1.5103584978784347E-15</v>
      </c>
      <c r="R262" s="20">
        <f>inventory[[#This Row],[N2O_temp_s1]]+inventory[[#This Row],[N2O_temp_s2]]</f>
        <v>5.5554368354256357E-14</v>
      </c>
      <c r="S262" s="84">
        <f>inventory[[#This Row],[CO2_flux]]+S261</f>
        <v>1</v>
      </c>
      <c r="T262" s="84">
        <f>inventory[[#This Row],[CH4_flux]]+T261</f>
        <v>1</v>
      </c>
      <c r="U262" s="84">
        <f>inventory[[#This Row],[N2O_flux]]+U261</f>
        <v>1</v>
      </c>
      <c r="V262" s="1">
        <f t="shared" si="51"/>
        <v>3.7239725505146829E-16</v>
      </c>
      <c r="W262" s="1">
        <f t="shared" si="52"/>
        <v>1.4410422639284877E-16</v>
      </c>
      <c r="X262" s="1">
        <f t="shared" si="53"/>
        <v>4.1202818929437979E-22</v>
      </c>
      <c r="Y262" s="1">
        <f t="shared" si="54"/>
        <v>1.5103580858502454E-15</v>
      </c>
      <c r="Z262" s="1">
        <f t="shared" si="55"/>
        <v>2.8941155453865784E-14</v>
      </c>
      <c r="AA262" s="1">
        <f t="shared" si="56"/>
        <v>2.6613212900390573E-14</v>
      </c>
      <c r="AB262" s="1">
        <f>p_0*inventory[[#This Row],[CO2_flux]]+AB261</f>
        <v>0.21729999999999999</v>
      </c>
      <c r="AC262" s="1">
        <f>p_1*inventory[[#This Row],[CO2_flux]]+AC261*EXP(-1/life1_CO2)</f>
        <v>0.11674865005712515</v>
      </c>
      <c r="AD262" s="1">
        <f>p_2*inventory[[#This Row],[CO2_flux]]+AD261*EXP(-1/life2_CO2)</f>
        <v>2.4905947334759413E-4</v>
      </c>
      <c r="AE262" s="1">
        <f>p_3*inventory[[#This Row],[CO2_flux]]+AE261*EXP(-1/life3_CO2)</f>
        <v>3.2272602355658969E-27</v>
      </c>
    </row>
    <row r="263" spans="1:31">
      <c r="A263">
        <v>258</v>
      </c>
      <c r="B263" s="70">
        <v>0</v>
      </c>
      <c r="C263" s="70">
        <v>0</v>
      </c>
      <c r="D263" s="70">
        <v>0</v>
      </c>
      <c r="E263" s="22">
        <f>SUM(inventory[[#This Row],[CO2_heat]:[N2O_heat]])</f>
        <v>4.0886226419003576E-11</v>
      </c>
      <c r="F263" s="23">
        <f>SUM(inventory[[#This Row],[CO2_temp]:[N2O_temp]])</f>
        <v>5.7318829510788728E-14</v>
      </c>
      <c r="G263" s="16">
        <f>SUM(inventory[[#This Row],[CO2_mass0]:[CO2_mass3]])</f>
        <v>0.33399534498626904</v>
      </c>
      <c r="H263" s="16">
        <f>inventory[[#This Row],[CH4_flux]]+H262*EXP(-1/life_CH4)</f>
        <v>9.2018018398605908E-10</v>
      </c>
      <c r="I263" s="16">
        <f t="shared" si="47"/>
        <v>0.11857241536112612</v>
      </c>
      <c r="J263" s="18">
        <f>inventory[[#This Row],[CO2]]*A_CO2</f>
        <v>5.850596458124474E-16</v>
      </c>
      <c r="K263" s="18">
        <f>inventory[[#This Row],[CH4]]*A_CH4</f>
        <v>1.9432764859595408E-22</v>
      </c>
      <c r="L263" s="18">
        <f>inventory[[#This Row],[N2O]]*A_N2O</f>
        <v>4.2330199605711186E-14</v>
      </c>
      <c r="M263" s="4">
        <f t="shared" si="48"/>
        <v>1.9265051109713837E-13</v>
      </c>
      <c r="N263" s="4">
        <f t="shared" si="49"/>
        <v>2.6186858642557042E-12</v>
      </c>
      <c r="O263" s="4">
        <f t="shared" si="50"/>
        <v>3.8074890043650731E-11</v>
      </c>
      <c r="P263" s="20">
        <f>SUM(inventory[[#This Row],[CO2_temp_s1]:[CO2_temp_s2]])</f>
        <v>5.1641891651271959E-16</v>
      </c>
      <c r="Q263" s="20">
        <f>inventory[[#This Row],[CH4_temp_s1]]+inventory[[#This Row],[CH4_temp_s2]]</f>
        <v>1.506674667786421E-15</v>
      </c>
      <c r="R263" s="20">
        <f>inventory[[#This Row],[N2O_temp_s1]]+inventory[[#This Row],[N2O_temp_s2]]</f>
        <v>5.5295735926489586E-14</v>
      </c>
      <c r="S263" s="84">
        <f>inventory[[#This Row],[CO2_flux]]+S262</f>
        <v>1</v>
      </c>
      <c r="T263" s="84">
        <f>inventory[[#This Row],[CH4_flux]]+T262</f>
        <v>1</v>
      </c>
      <c r="U263" s="84">
        <f>inventory[[#This Row],[N2O_flux]]+U262</f>
        <v>1</v>
      </c>
      <c r="V263" s="1">
        <f t="shared" si="51"/>
        <v>3.720537149632962E-16</v>
      </c>
      <c r="W263" s="1">
        <f t="shared" si="52"/>
        <v>1.4436520154942337E-16</v>
      </c>
      <c r="X263" s="1">
        <f t="shared" si="53"/>
        <v>3.8010538963504216E-22</v>
      </c>
      <c r="Y263" s="1">
        <f t="shared" si="54"/>
        <v>1.5066742876810315E-15</v>
      </c>
      <c r="Z263" s="1">
        <f t="shared" si="55"/>
        <v>2.8702957993733627E-14</v>
      </c>
      <c r="AA263" s="1">
        <f t="shared" si="56"/>
        <v>2.6592777932755961E-14</v>
      </c>
      <c r="AB263" s="1">
        <f>p_0*inventory[[#This Row],[CO2_flux]]+AB262</f>
        <v>0.21729999999999999</v>
      </c>
      <c r="AC263" s="1">
        <f>p_1*inventory[[#This Row],[CO2_flux]]+AC262*EXP(-1/life1_CO2)</f>
        <v>0.11645300916679657</v>
      </c>
      <c r="AD263" s="1">
        <f>p_2*inventory[[#This Row],[CO2_flux]]+AD262*EXP(-1/life2_CO2)</f>
        <v>2.4233581947244684E-4</v>
      </c>
      <c r="AE263" s="1">
        <f>p_3*inventory[[#This Row],[CO2_flux]]+AE262*EXP(-1/life3_CO2)</f>
        <v>2.5581684304403737E-27</v>
      </c>
    </row>
    <row r="264" spans="1:31">
      <c r="A264">
        <v>259</v>
      </c>
      <c r="B264" s="70">
        <v>0</v>
      </c>
      <c r="C264" s="70">
        <v>0</v>
      </c>
      <c r="D264" s="70">
        <v>0</v>
      </c>
      <c r="E264" s="22">
        <f>SUM(inventory[[#This Row],[CO2_heat]:[N2O_heat]])</f>
        <v>4.0928966976989334E-11</v>
      </c>
      <c r="F264" s="23">
        <f>SUM(inventory[[#This Row],[CO2_temp]:[N2O_temp]])</f>
        <v>5.7058083845076014E-14</v>
      </c>
      <c r="G264" s="16">
        <f>SUM(inventory[[#This Row],[CO2_mass0]:[CO2_mass3]])</f>
        <v>0.33369391060210279</v>
      </c>
      <c r="H264" s="16">
        <f>inventory[[#This Row],[CH4_flux]]+H263*EXP(-1/life_CH4)</f>
        <v>8.4888552467303719E-10</v>
      </c>
      <c r="I264" s="16">
        <f t="shared" si="47"/>
        <v>0.1175965162396853</v>
      </c>
      <c r="J264" s="18">
        <f>inventory[[#This Row],[CO2]]*A_CO2</f>
        <v>5.8453162320170337E-16</v>
      </c>
      <c r="K264" s="18">
        <f>inventory[[#This Row],[CH4]]*A_CH4</f>
        <v>1.7927133273210467E-22</v>
      </c>
      <c r="L264" s="18">
        <f>inventory[[#This Row],[N2O]]*A_N2O</f>
        <v>4.1981804875960475E-14</v>
      </c>
      <c r="M264" s="4">
        <f t="shared" si="48"/>
        <v>1.9323530659636508E-13</v>
      </c>
      <c r="N264" s="4">
        <f t="shared" si="49"/>
        <v>2.6186858644424027E-12</v>
      </c>
      <c r="O264" s="4">
        <f t="shared" si="50"/>
        <v>3.8117045805950563E-11</v>
      </c>
      <c r="P264" s="20">
        <f>SUM(inventory[[#This Row],[CO2_temp_s1]:[CO2_temp_s2]])</f>
        <v>5.1633626773832189E-16</v>
      </c>
      <c r="Q264" s="20">
        <f>inventory[[#This Row],[CH4_temp_s1]]+inventory[[#This Row],[CH4_temp_s2]]</f>
        <v>1.5029998250203889E-15</v>
      </c>
      <c r="R264" s="20">
        <f>inventory[[#This Row],[N2O_temp_s1]]+inventory[[#This Row],[N2O_temp_s2]]</f>
        <v>5.5038747752317299E-14</v>
      </c>
      <c r="S264" s="84">
        <f>inventory[[#This Row],[CO2_flux]]+S263</f>
        <v>1</v>
      </c>
      <c r="T264" s="84">
        <f>inventory[[#This Row],[CH4_flux]]+T263</f>
        <v>1</v>
      </c>
      <c r="U264" s="84">
        <f>inventory[[#This Row],[N2O_flux]]+U263</f>
        <v>1</v>
      </c>
      <c r="V264" s="1">
        <f t="shared" si="51"/>
        <v>3.7171128089949524E-16</v>
      </c>
      <c r="W264" s="1">
        <f t="shared" si="52"/>
        <v>1.446249868388266E-16</v>
      </c>
      <c r="X264" s="1">
        <f t="shared" si="53"/>
        <v>3.506558540746689E-22</v>
      </c>
      <c r="Y264" s="1">
        <f t="shared" si="54"/>
        <v>1.5029994743645347E-15</v>
      </c>
      <c r="Z264" s="1">
        <f t="shared" si="55"/>
        <v>2.8466720995411639E-14</v>
      </c>
      <c r="AA264" s="1">
        <f t="shared" si="56"/>
        <v>2.657202675690566E-14</v>
      </c>
      <c r="AB264" s="1">
        <f>p_0*inventory[[#This Row],[CO2_flux]]+AB263</f>
        <v>0.21729999999999999</v>
      </c>
      <c r="AC264" s="1">
        <f>p_1*inventory[[#This Row],[CO2_flux]]+AC263*EXP(-1/life1_CO2)</f>
        <v>0.11615811692354865</v>
      </c>
      <c r="AD264" s="1">
        <f>p_2*inventory[[#This Row],[CO2_flux]]+AD263*EXP(-1/life2_CO2)</f>
        <v>2.3579367855412531E-4</v>
      </c>
      <c r="AE264" s="1">
        <f>p_3*inventory[[#This Row],[CO2_flux]]+AE263*EXP(-1/life3_CO2)</f>
        <v>2.0277960997323295E-27</v>
      </c>
    </row>
    <row r="265" spans="1:31">
      <c r="A265">
        <v>260</v>
      </c>
      <c r="B265" s="70">
        <v>0</v>
      </c>
      <c r="C265" s="70">
        <v>0</v>
      </c>
      <c r="D265" s="70">
        <v>0</v>
      </c>
      <c r="E265" s="22">
        <f>SUM(inventory[[#This Row],[CO2_heat]:[N2O_heat]])</f>
        <v>4.0971360048707824E-11</v>
      </c>
      <c r="F265" s="23">
        <f>SUM(inventory[[#This Row],[CO2_temp]:[N2O_temp]])</f>
        <v>5.6798978958342088E-14</v>
      </c>
      <c r="G265" s="16">
        <f>SUM(inventory[[#This Row],[CO2_mass0]:[CO2_mass3]])</f>
        <v>0.3333933995820299</v>
      </c>
      <c r="H265" s="16">
        <f>inventory[[#This Row],[CH4_flux]]+H264*EXP(-1/life_CH4)</f>
        <v>7.8311470572847601E-10</v>
      </c>
      <c r="I265" s="16">
        <f t="shared" si="47"/>
        <v>0.11662864916425053</v>
      </c>
      <c r="J265" s="18">
        <f>inventory[[#This Row],[CO2]]*A_CO2</f>
        <v>5.8400521804784168E-16</v>
      </c>
      <c r="K265" s="18">
        <f>inventory[[#This Row],[CH4]]*A_CH4</f>
        <v>1.6538156547330393E-22</v>
      </c>
      <c r="L265" s="18">
        <f>inventory[[#This Row],[N2O]]*A_N2O</f>
        <v>4.1636277576291575E-14</v>
      </c>
      <c r="M265" s="4">
        <f t="shared" si="48"/>
        <v>1.9381957488269142E-13</v>
      </c>
      <c r="N265" s="4">
        <f t="shared" si="49"/>
        <v>2.618685864614636E-12</v>
      </c>
      <c r="O265" s="4">
        <f t="shared" si="50"/>
        <v>3.81588546092105E-11</v>
      </c>
      <c r="P265" s="20">
        <f>SUM(inventory[[#This Row],[CO2_temp_s1]:[CO2_temp_s2]])</f>
        <v>5.1625353054774913E-16</v>
      </c>
      <c r="Q265" s="20">
        <f>inventory[[#This Row],[CH4_temp_s1]]+inventory[[#This Row],[CH4_temp_s2]]</f>
        <v>1.4993339474757285E-15</v>
      </c>
      <c r="R265" s="20">
        <f>inventory[[#This Row],[N2O_temp_s1]]+inventory[[#This Row],[N2O_temp_s2]]</f>
        <v>5.4783391480318608E-14</v>
      </c>
      <c r="S265" s="84">
        <f>inventory[[#This Row],[CO2_flux]]+S264</f>
        <v>1</v>
      </c>
      <c r="T265" s="84">
        <f>inventory[[#This Row],[CH4_flux]]+T264</f>
        <v>1</v>
      </c>
      <c r="U265" s="84">
        <f>inventory[[#This Row],[N2O_flux]]+U264</f>
        <v>1</v>
      </c>
      <c r="V265" s="1">
        <f t="shared" si="51"/>
        <v>3.7136994368596132E-16</v>
      </c>
      <c r="W265" s="1">
        <f t="shared" si="52"/>
        <v>1.4488358686178776E-16</v>
      </c>
      <c r="X265" s="1">
        <f t="shared" si="53"/>
        <v>3.234879658657291E-22</v>
      </c>
      <c r="Y265" s="1">
        <f t="shared" si="54"/>
        <v>1.4993336239877627E-15</v>
      </c>
      <c r="Z265" s="1">
        <f t="shared" si="55"/>
        <v>2.8232428323503147E-14</v>
      </c>
      <c r="AA265" s="1">
        <f t="shared" si="56"/>
        <v>2.6550963156815464E-14</v>
      </c>
      <c r="AB265" s="1">
        <f>p_0*inventory[[#This Row],[CO2_flux]]+AB264</f>
        <v>0.21729999999999999</v>
      </c>
      <c r="AC265" s="1">
        <f>p_1*inventory[[#This Row],[CO2_flux]]+AC264*EXP(-1/life1_CO2)</f>
        <v>0.11586397143159337</v>
      </c>
      <c r="AD265" s="1">
        <f>p_2*inventory[[#This Row],[CO2_flux]]+AD264*EXP(-1/life2_CO2)</f>
        <v>2.2942815043653768E-4</v>
      </c>
      <c r="AE265" s="1">
        <f>p_3*inventory[[#This Row],[CO2_flux]]+AE264*EXP(-1/life3_CO2)</f>
        <v>1.6073832251075816E-27</v>
      </c>
    </row>
    <row r="266" spans="1:31">
      <c r="A266">
        <v>261</v>
      </c>
      <c r="B266" s="70">
        <v>0</v>
      </c>
      <c r="C266" s="70">
        <v>0</v>
      </c>
      <c r="D266" s="70">
        <v>0</v>
      </c>
      <c r="E266" s="22">
        <f>SUM(inventory[[#This Row],[CO2_heat]:[N2O_heat]])</f>
        <v>4.1013408491385556E-11</v>
      </c>
      <c r="F266" s="23">
        <f>SUM(inventory[[#This Row],[CO2_temp]:[N2O_temp]])</f>
        <v>5.6541502571503648E-14</v>
      </c>
      <c r="G266" s="16">
        <f>SUM(inventory[[#This Row],[CO2_mass0]:[CO2_mass3]])</f>
        <v>0.33309380526719251</v>
      </c>
      <c r="H266" s="16">
        <f>inventory[[#This Row],[CH4_flux]]+H265*EXP(-1/life_CH4)</f>
        <v>7.2243974541138343E-10</v>
      </c>
      <c r="I266" s="16">
        <f t="shared" si="47"/>
        <v>0.115668748027822</v>
      </c>
      <c r="J266" s="18">
        <f>inventory[[#This Row],[CO2]]*A_CO2</f>
        <v>5.8348041868654096E-16</v>
      </c>
      <c r="K266" s="18">
        <f>inventory[[#This Row],[CH4]]*A_CH4</f>
        <v>1.525679637762997E-22</v>
      </c>
      <c r="L266" s="18">
        <f>inventory[[#This Row],[N2O]]*A_N2O</f>
        <v>4.1293594106590655E-14</v>
      </c>
      <c r="M266" s="4">
        <f t="shared" si="48"/>
        <v>1.9440331756772235E-13</v>
      </c>
      <c r="N266" s="4">
        <f t="shared" si="49"/>
        <v>2.6186858647735246E-12</v>
      </c>
      <c r="O266" s="4">
        <f t="shared" si="50"/>
        <v>3.820031930904431E-11</v>
      </c>
      <c r="P266" s="20">
        <f>SUM(inventory[[#This Row],[CO2_temp_s1]:[CO2_temp_s2]])</f>
        <v>5.1617070053936248E-16</v>
      </c>
      <c r="Q266" s="20">
        <f>inventory[[#This Row],[CH4_temp_s1]]+inventory[[#This Row],[CH4_temp_s2]]</f>
        <v>1.4956770131160235E-15</v>
      </c>
      <c r="R266" s="20">
        <f>inventory[[#This Row],[N2O_temp_s1]]+inventory[[#This Row],[N2O_temp_s2]]</f>
        <v>5.4529654857848263E-14</v>
      </c>
      <c r="S266" s="84">
        <f>inventory[[#This Row],[CO2_flux]]+S265</f>
        <v>1</v>
      </c>
      <c r="T266" s="84">
        <f>inventory[[#This Row],[CH4_flux]]+T265</f>
        <v>1</v>
      </c>
      <c r="U266" s="84">
        <f>inventory[[#This Row],[N2O_flux]]+U265</f>
        <v>1</v>
      </c>
      <c r="V266" s="1">
        <f t="shared" si="51"/>
        <v>3.7102969434387756E-16</v>
      </c>
      <c r="W266" s="1">
        <f t="shared" si="52"/>
        <v>1.4514100619548492E-16</v>
      </c>
      <c r="X266" s="1">
        <f t="shared" si="53"/>
        <v>2.984249534911991E-22</v>
      </c>
      <c r="Y266" s="1">
        <f t="shared" si="54"/>
        <v>1.4956767146910699E-15</v>
      </c>
      <c r="Z266" s="1">
        <f t="shared" si="55"/>
        <v>2.8000063975412346E-14</v>
      </c>
      <c r="AA266" s="1">
        <f t="shared" si="56"/>
        <v>2.652959088243592E-14</v>
      </c>
      <c r="AB266" s="1">
        <f>p_0*inventory[[#This Row],[CO2_flux]]+AB265</f>
        <v>0.21729999999999999</v>
      </c>
      <c r="AC266" s="1">
        <f>p_1*inventory[[#This Row],[CO2_flux]]+AC265*EXP(-1/life1_CO2)</f>
        <v>0.11557057079994341</v>
      </c>
      <c r="AD266" s="1">
        <f>p_2*inventory[[#This Row],[CO2_flux]]+AD265*EXP(-1/life2_CO2)</f>
        <v>2.2323446724907824E-4</v>
      </c>
      <c r="AE266" s="1">
        <f>p_3*inventory[[#This Row],[CO2_flux]]+AE265*EXP(-1/life3_CO2)</f>
        <v>1.274132459717374E-27</v>
      </c>
    </row>
    <row r="267" spans="1:31">
      <c r="A267">
        <v>262</v>
      </c>
      <c r="B267" s="70">
        <v>0</v>
      </c>
      <c r="C267" s="70">
        <v>0</v>
      </c>
      <c r="D267" s="70">
        <v>0</v>
      </c>
      <c r="E267" s="22">
        <f>SUM(inventory[[#This Row],[CO2_heat]:[N2O_heat]])</f>
        <v>4.1055115138734521E-11</v>
      </c>
      <c r="F267" s="23">
        <f>SUM(inventory[[#This Row],[CO2_temp]:[N2O_temp]])</f>
        <v>5.6285642503680886E-14</v>
      </c>
      <c r="G267" s="16">
        <f>SUM(inventory[[#This Row],[CO2_mass0]:[CO2_mass3]])</f>
        <v>0.33279512113223542</v>
      </c>
      <c r="H267" s="16">
        <f>inventory[[#This Row],[CH4_flux]]+H266*EXP(-1/life_CH4)</f>
        <v>6.6646582158683906E-10</v>
      </c>
      <c r="I267" s="16">
        <f t="shared" si="47"/>
        <v>0.11471674726748733</v>
      </c>
      <c r="J267" s="18">
        <f>inventory[[#This Row],[CO2]]*A_CO2</f>
        <v>5.8295721368733666E-16</v>
      </c>
      <c r="K267" s="18">
        <f>inventory[[#This Row],[CH4]]*A_CH4</f>
        <v>1.4074714738749824E-22</v>
      </c>
      <c r="L267" s="18">
        <f>inventory[[#This Row],[N2O]]*A_N2O</f>
        <v>4.095373106098244E-14</v>
      </c>
      <c r="M267" s="4">
        <f t="shared" si="48"/>
        <v>1.94986536251516E-13</v>
      </c>
      <c r="N267" s="4">
        <f t="shared" si="49"/>
        <v>2.6186858649201027E-12</v>
      </c>
      <c r="O267" s="4">
        <f t="shared" si="50"/>
        <v>3.8241442737562903E-11</v>
      </c>
      <c r="P267" s="20">
        <f>SUM(inventory[[#This Row],[CO2_temp_s1]:[CO2_temp_s2]])</f>
        <v>5.1608777347842524E-16</v>
      </c>
      <c r="Q267" s="20">
        <f>inventory[[#This Row],[CH4_temp_s1]]+inventory[[#This Row],[CH4_temp_s2]]</f>
        <v>1.4920289999717776E-15</v>
      </c>
      <c r="R267" s="20">
        <f>inventory[[#This Row],[N2O_temp_s1]]+inventory[[#This Row],[N2O_temp_s2]]</f>
        <v>5.4277525730230681E-14</v>
      </c>
      <c r="S267" s="84">
        <f>inventory[[#This Row],[CO2_flux]]+S266</f>
        <v>1</v>
      </c>
      <c r="T267" s="84">
        <f>inventory[[#This Row],[CH4_flux]]+T266</f>
        <v>1</v>
      </c>
      <c r="U267" s="84">
        <f>inventory[[#This Row],[N2O_flux]]+U266</f>
        <v>1</v>
      </c>
      <c r="V267" s="1">
        <f t="shared" si="51"/>
        <v>3.7069052408457481E-16</v>
      </c>
      <c r="W267" s="1">
        <f t="shared" si="52"/>
        <v>1.4539724939385048E-16</v>
      </c>
      <c r="X267" s="1">
        <f t="shared" si="53"/>
        <v>2.7530374058819818E-22</v>
      </c>
      <c r="Y267" s="1">
        <f t="shared" si="54"/>
        <v>1.492028724668037E-15</v>
      </c>
      <c r="Z267" s="1">
        <f t="shared" si="55"/>
        <v>2.7769612080251285E-14</v>
      </c>
      <c r="AA267" s="1">
        <f t="shared" si="56"/>
        <v>2.6507913649979396E-14</v>
      </c>
      <c r="AB267" s="1">
        <f>p_0*inventory[[#This Row],[CO2_flux]]+AB266</f>
        <v>0.21729999999999999</v>
      </c>
      <c r="AC267" s="1">
        <f>p_1*inventory[[#This Row],[CO2_flux]]+AC266*EXP(-1/life1_CO2)</f>
        <v>0.11527791314239998</v>
      </c>
      <c r="AD267" s="1">
        <f>p_2*inventory[[#This Row],[CO2_flux]]+AD266*EXP(-1/life2_CO2)</f>
        <v>2.1720798983542478E-4</v>
      </c>
      <c r="AE267" s="1">
        <f>p_3*inventory[[#This Row],[CO2_flux]]+AE266*EXP(-1/life3_CO2)</f>
        <v>1.0099729171907907E-27</v>
      </c>
    </row>
    <row r="268" spans="1:31">
      <c r="A268">
        <v>263</v>
      </c>
      <c r="B268" s="70">
        <v>0</v>
      </c>
      <c r="C268" s="70">
        <v>0</v>
      </c>
      <c r="D268" s="70">
        <v>0</v>
      </c>
      <c r="E268" s="22">
        <f>SUM(inventory[[#This Row],[CO2_heat]:[N2O_heat]])</f>
        <v>4.1096482801145908E-11</v>
      </c>
      <c r="F268" s="23">
        <f>SUM(inventory[[#This Row],[CO2_temp]:[N2O_temp]])</f>
        <v>5.603138667139227E-14</v>
      </c>
      <c r="G268" s="16">
        <f>SUM(inventory[[#This Row],[CO2_mass0]:[CO2_mass3]])</f>
        <v>0.33249734078181942</v>
      </c>
      <c r="H268" s="16">
        <f>inventory[[#This Row],[CH4_flux]]+H267*EXP(-1/life_CH4)</f>
        <v>6.1482870255219706E-10</v>
      </c>
      <c r="I268" s="16">
        <f t="shared" si="47"/>
        <v>0.11377258185994354</v>
      </c>
      <c r="J268" s="18">
        <f>inventory[[#This Row],[CO2]]*A_CO2</f>
        <v>5.8243559184751299E-16</v>
      </c>
      <c r="K268" s="18">
        <f>inventory[[#This Row],[CH4]]*A_CH4</f>
        <v>1.2984219627368094E-22</v>
      </c>
      <c r="L268" s="18">
        <f>inventory[[#This Row],[N2O]]*A_N2O</f>
        <v>4.061666522623147E-14</v>
      </c>
      <c r="M268" s="4">
        <f t="shared" si="48"/>
        <v>1.9556923252281435E-13</v>
      </c>
      <c r="N268" s="4">
        <f t="shared" si="49"/>
        <v>2.6186858650553241E-12</v>
      </c>
      <c r="O268" s="4">
        <f t="shared" si="50"/>
        <v>3.8282227703567771E-11</v>
      </c>
      <c r="P268" s="20">
        <f>SUM(inventory[[#This Row],[CO2_temp_s1]:[CO2_temp_s2]])</f>
        <v>5.1600474529239991E-16</v>
      </c>
      <c r="Q268" s="20">
        <f>inventory[[#This Row],[CH4_temp_s1]]+inventory[[#This Row],[CH4_temp_s2]]</f>
        <v>1.4883898861392316E-15</v>
      </c>
      <c r="R268" s="20">
        <f>inventory[[#This Row],[N2O_temp_s1]]+inventory[[#This Row],[N2O_temp_s2]]</f>
        <v>5.4026992039960636E-14</v>
      </c>
      <c r="S268" s="84">
        <f>inventory[[#This Row],[CO2_flux]]+S267</f>
        <v>1</v>
      </c>
      <c r="T268" s="84">
        <f>inventory[[#This Row],[CH4_flux]]+T267</f>
        <v>1</v>
      </c>
      <c r="U268" s="84">
        <f>inventory[[#This Row],[N2O_flux]]+U267</f>
        <v>1</v>
      </c>
      <c r="V268" s="1">
        <f t="shared" si="51"/>
        <v>3.7035242430453076E-16</v>
      </c>
      <c r="W268" s="1">
        <f t="shared" si="52"/>
        <v>1.4565232098786917E-16</v>
      </c>
      <c r="X268" s="1">
        <f t="shared" si="53"/>
        <v>2.539738849652211E-22</v>
      </c>
      <c r="Y268" s="1">
        <f t="shared" si="54"/>
        <v>1.4883896321653466E-15</v>
      </c>
      <c r="Z268" s="1">
        <f t="shared" si="55"/>
        <v>2.7541056897755868E-14</v>
      </c>
      <c r="AA268" s="1">
        <f t="shared" si="56"/>
        <v>2.6485935142204768E-14</v>
      </c>
      <c r="AB268" s="1">
        <f>p_0*inventory[[#This Row],[CO2_flux]]+AB267</f>
        <v>0.21729999999999999</v>
      </c>
      <c r="AC268" s="1">
        <f>p_1*inventory[[#This Row],[CO2_flux]]+AC267*EXP(-1/life1_CO2)</f>
        <v>0.11498599657754066</v>
      </c>
      <c r="AD268" s="1">
        <f>p_2*inventory[[#This Row],[CO2_flux]]+AD267*EXP(-1/life2_CO2)</f>
        <v>2.1134420427874496E-4</v>
      </c>
      <c r="AE268" s="1">
        <f>p_3*inventory[[#This Row],[CO2_flux]]+AE267*EXP(-1/life3_CO2)</f>
        <v>8.005802581037301E-28</v>
      </c>
    </row>
    <row r="269" spans="1:31">
      <c r="A269">
        <v>264</v>
      </c>
      <c r="B269" s="70">
        <v>0</v>
      </c>
      <c r="C269" s="70">
        <v>0</v>
      </c>
      <c r="D269" s="70">
        <v>0</v>
      </c>
      <c r="E269" s="22">
        <f>SUM(inventory[[#This Row],[CO2_heat]:[N2O_heat]])</f>
        <v>4.1137514265882156E-11</v>
      </c>
      <c r="F269" s="23">
        <f>SUM(inventory[[#This Row],[CO2_temp]:[N2O_temp]])</f>
        <v>5.5778723087756149E-14</v>
      </c>
      <c r="G269" s="16">
        <f>SUM(inventory[[#This Row],[CO2_mass0]:[CO2_mass3]])</f>
        <v>0.33220045794722802</v>
      </c>
      <c r="H269" s="16">
        <f>inventory[[#This Row],[CH4_flux]]+H268*EXP(-1/life_CH4)</f>
        <v>5.6719237692035719E-10</v>
      </c>
      <c r="I269" s="16">
        <f t="shared" si="47"/>
        <v>0.11283618731705584</v>
      </c>
      <c r="J269" s="18">
        <f>inventory[[#This Row],[CO2]]*A_CO2</f>
        <v>5.8191554218615919E-16</v>
      </c>
      <c r="K269" s="18">
        <f>inventory[[#This Row],[CH4]]*A_CH4</f>
        <v>1.197821500904577E-22</v>
      </c>
      <c r="L269" s="18">
        <f>inventory[[#This Row],[N2O]]*A_N2O</f>
        <v>4.0282373580156679E-14</v>
      </c>
      <c r="M269" s="4">
        <f t="shared" si="48"/>
        <v>1.9615140795926812E-13</v>
      </c>
      <c r="N269" s="4">
        <f t="shared" si="49"/>
        <v>2.6186858651800689E-12</v>
      </c>
      <c r="O269" s="4">
        <f t="shared" si="50"/>
        <v>3.8322676992742819E-11</v>
      </c>
      <c r="P269" s="20">
        <f>SUM(inventory[[#This Row],[CO2_temp_s1]:[CO2_temp_s2]])</f>
        <v>5.1592161206637284E-16</v>
      </c>
      <c r="Q269" s="20">
        <f>inventory[[#This Row],[CH4_temp_s1]]+inventory[[#This Row],[CH4_temp_s2]]</f>
        <v>1.4847596497792609E-15</v>
      </c>
      <c r="R269" s="20">
        <f>inventory[[#This Row],[N2O_temp_s1]]+inventory[[#This Row],[N2O_temp_s2]]</f>
        <v>5.3778041825910513E-14</v>
      </c>
      <c r="S269" s="84">
        <f>inventory[[#This Row],[CO2_flux]]+S268</f>
        <v>1</v>
      </c>
      <c r="T269" s="84">
        <f>inventory[[#This Row],[CH4_flux]]+T268</f>
        <v>1</v>
      </c>
      <c r="U269" s="84">
        <f>inventory[[#This Row],[N2O_flux]]+U268</f>
        <v>1</v>
      </c>
      <c r="V269" s="1">
        <f t="shared" si="51"/>
        <v>3.7001538658050352E-16</v>
      </c>
      <c r="W269" s="1">
        <f t="shared" si="52"/>
        <v>1.4590622548586934E-16</v>
      </c>
      <c r="X269" s="1">
        <f t="shared" si="53"/>
        <v>2.3429659981156276E-22</v>
      </c>
      <c r="Y269" s="1">
        <f t="shared" si="54"/>
        <v>1.484759415482661E-15</v>
      </c>
      <c r="Z269" s="1">
        <f t="shared" si="55"/>
        <v>2.731438281721076E-14</v>
      </c>
      <c r="AA269" s="1">
        <f t="shared" si="56"/>
        <v>2.646365900869975E-14</v>
      </c>
      <c r="AB269" s="1">
        <f>p_0*inventory[[#This Row],[CO2_flux]]+AB268</f>
        <v>0.21729999999999999</v>
      </c>
      <c r="AC269" s="1">
        <f>p_1*inventory[[#This Row],[CO2_flux]]+AC268*EXP(-1/life1_CO2)</f>
        <v>0.11469481922870735</v>
      </c>
      <c r="AD269" s="1">
        <f>p_2*inventory[[#This Row],[CO2_flux]]+AD268*EXP(-1/life2_CO2)</f>
        <v>2.0563871852070874E-4</v>
      </c>
      <c r="AE269" s="1">
        <f>p_3*inventory[[#This Row],[CO2_flux]]+AE268*EXP(-1/life3_CO2)</f>
        <v>6.3459993704401414E-28</v>
      </c>
    </row>
    <row r="270" spans="1:31">
      <c r="A270">
        <v>265</v>
      </c>
      <c r="B270" s="70">
        <v>0</v>
      </c>
      <c r="C270" s="70">
        <v>0</v>
      </c>
      <c r="D270" s="70">
        <v>0</v>
      </c>
      <c r="E270" s="22">
        <f>SUM(inventory[[#This Row],[CO2_heat]:[N2O_heat]])</f>
        <v>4.117821229726746E-11</v>
      </c>
      <c r="F270" s="23">
        <f>SUM(inventory[[#This Row],[CO2_temp]:[N2O_temp]])</f>
        <v>5.5527639861698989E-14</v>
      </c>
      <c r="G270" s="16">
        <f>SUM(inventory[[#This Row],[CO2_mass0]:[CO2_mass3]])</f>
        <v>0.33190446648306593</v>
      </c>
      <c r="H270" s="16">
        <f>inventory[[#This Row],[CH4_flux]]+H269*EXP(-1/life_CH4)</f>
        <v>5.2324686713735945E-10</v>
      </c>
      <c r="I270" s="16">
        <f t="shared" si="47"/>
        <v>0.11190749968145297</v>
      </c>
      <c r="J270" s="18">
        <f>inventory[[#This Row],[CO2]]*A_CO2</f>
        <v>5.8139705393838647E-16</v>
      </c>
      <c r="K270" s="18">
        <f>inventory[[#This Row],[CH4]]*A_CH4</f>
        <v>1.1050154643141409E-22</v>
      </c>
      <c r="L270" s="18">
        <f>inventory[[#This Row],[N2O]]*A_N2O</f>
        <v>3.9950833290058871E-14</v>
      </c>
      <c r="M270" s="4">
        <f t="shared" si="48"/>
        <v>1.9673306412765553E-13</v>
      </c>
      <c r="N270" s="4">
        <f t="shared" si="49"/>
        <v>2.6186858652951484E-12</v>
      </c>
      <c r="O270" s="4">
        <f t="shared" si="50"/>
        <v>3.8362793367844653E-11</v>
      </c>
      <c r="P270" s="20">
        <f>SUM(inventory[[#This Row],[CO2_temp_s1]:[CO2_temp_s2]])</f>
        <v>5.1583837003860381E-16</v>
      </c>
      <c r="Q270" s="20">
        <f>inventory[[#This Row],[CH4_temp_s1]]+inventory[[#This Row],[CH4_temp_s2]]</f>
        <v>1.4811382691163495E-15</v>
      </c>
      <c r="R270" s="20">
        <f>inventory[[#This Row],[N2O_temp_s1]]+inventory[[#This Row],[N2O_temp_s2]]</f>
        <v>5.3530663222544036E-14</v>
      </c>
      <c r="S270" s="84">
        <f>inventory[[#This Row],[CO2_flux]]+S269</f>
        <v>1</v>
      </c>
      <c r="T270" s="84">
        <f>inventory[[#This Row],[CH4_flux]]+T269</f>
        <v>1</v>
      </c>
      <c r="U270" s="84">
        <f>inventory[[#This Row],[N2O_flux]]+U269</f>
        <v>1</v>
      </c>
      <c r="V270" s="1">
        <f t="shared" si="51"/>
        <v>3.6967940266479658E-16</v>
      </c>
      <c r="W270" s="1">
        <f t="shared" si="52"/>
        <v>1.4615896737380721E-16</v>
      </c>
      <c r="X270" s="1">
        <f t="shared" si="53"/>
        <v>2.1614385073208016E-22</v>
      </c>
      <c r="Y270" s="1">
        <f t="shared" si="54"/>
        <v>1.4811380529724989E-15</v>
      </c>
      <c r="Z270" s="1">
        <f t="shared" si="55"/>
        <v>2.7089574356383147E-14</v>
      </c>
      <c r="AA270" s="1">
        <f t="shared" si="56"/>
        <v>2.6441088866160892E-14</v>
      </c>
      <c r="AB270" s="1">
        <f>p_0*inventory[[#This Row],[CO2_flux]]+AB269</f>
        <v>0.21729999999999999</v>
      </c>
      <c r="AC270" s="1">
        <f>p_1*inventory[[#This Row],[CO2_flux]]+AC269*EXP(-1/life1_CO2)</f>
        <v>0.11440437922399416</v>
      </c>
      <c r="AD270" s="1">
        <f>p_2*inventory[[#This Row],[CO2_flux]]+AD269*EXP(-1/life2_CO2)</f>
        <v>2.000872590717745E-4</v>
      </c>
      <c r="AE270" s="1">
        <f>p_3*inventory[[#This Row],[CO2_flux]]+AE269*EXP(-1/life3_CO2)</f>
        <v>5.0303148999720551E-28</v>
      </c>
    </row>
    <row r="271" spans="1:31">
      <c r="A271">
        <v>266</v>
      </c>
      <c r="B271" s="70">
        <v>0</v>
      </c>
      <c r="C271" s="70">
        <v>0</v>
      </c>
      <c r="D271" s="70">
        <v>0</v>
      </c>
      <c r="E271" s="22">
        <f>SUM(inventory[[#This Row],[CO2_heat]:[N2O_heat]])</f>
        <v>4.121857963687667E-11</v>
      </c>
      <c r="F271" s="23">
        <f>SUM(inventory[[#This Row],[CO2_temp]:[N2O_temp]])</f>
        <v>5.5278125197170339E-14</v>
      </c>
      <c r="G271" s="16">
        <f>SUM(inventory[[#This Row],[CO2_mass0]:[CO2_mass3]])</f>
        <v>0.3316093603640457</v>
      </c>
      <c r="H271" s="16">
        <f>inventory[[#This Row],[CH4_flux]]+H270*EXP(-1/life_CH4)</f>
        <v>4.8270621240649283E-10</v>
      </c>
      <c r="I271" s="16">
        <f t="shared" si="47"/>
        <v>0.1109864555221588</v>
      </c>
      <c r="J271" s="18">
        <f>inventory[[#This Row],[CO2]]*A_CO2</f>
        <v>5.8088011654969877E-16</v>
      </c>
      <c r="K271" s="18">
        <f>inventory[[#This Row],[CH4]]*A_CH4</f>
        <v>1.019399948532624E-22</v>
      </c>
      <c r="L271" s="18">
        <f>inventory[[#This Row],[N2O]]*A_N2O</f>
        <v>3.9622021711161244E-14</v>
      </c>
      <c r="M271" s="4">
        <f t="shared" si="48"/>
        <v>1.9731420258409564E-13</v>
      </c>
      <c r="N271" s="4">
        <f t="shared" si="49"/>
        <v>2.6186858654013114E-12</v>
      </c>
      <c r="O271" s="4">
        <f t="shared" si="50"/>
        <v>3.8402579568891263E-11</v>
      </c>
      <c r="P271" s="20">
        <f>SUM(inventory[[#This Row],[CO2_temp_s1]:[CO2_temp_s2]])</f>
        <v>5.1575501559619527E-16</v>
      </c>
      <c r="Q271" s="20">
        <f>inventory[[#This Row],[CH4_temp_s1]]+inventory[[#This Row],[CH4_temp_s2]]</f>
        <v>1.4775257224376346E-15</v>
      </c>
      <c r="R271" s="20">
        <f>inventory[[#This Row],[N2O_temp_s1]]+inventory[[#This Row],[N2O_temp_s2]]</f>
        <v>5.328484445913651E-14</v>
      </c>
      <c r="S271" s="84">
        <f>inventory[[#This Row],[CO2_flux]]+S270</f>
        <v>1</v>
      </c>
      <c r="T271" s="84">
        <f>inventory[[#This Row],[CH4_flux]]+T270</f>
        <v>1</v>
      </c>
      <c r="U271" s="84">
        <f>inventory[[#This Row],[N2O_flux]]+U270</f>
        <v>1</v>
      </c>
      <c r="V271" s="1">
        <f t="shared" si="51"/>
        <v>3.693444644806508E-16</v>
      </c>
      <c r="W271" s="1">
        <f t="shared" si="52"/>
        <v>1.4641055111554442E-16</v>
      </c>
      <c r="X271" s="1">
        <f t="shared" si="53"/>
        <v>1.9939752273358501E-22</v>
      </c>
      <c r="Y271" s="1">
        <f t="shared" si="54"/>
        <v>1.4775255230401118E-15</v>
      </c>
      <c r="Z271" s="1">
        <f t="shared" si="55"/>
        <v>2.6866616160465283E-14</v>
      </c>
      <c r="AA271" s="1">
        <f t="shared" si="56"/>
        <v>2.6418228298671227E-14</v>
      </c>
      <c r="AB271" s="1">
        <f>p_0*inventory[[#This Row],[CO2_flux]]+AB270</f>
        <v>0.21729999999999999</v>
      </c>
      <c r="AC271" s="1">
        <f>p_1*inventory[[#This Row],[CO2_flux]]+AC270*EXP(-1/life1_CO2)</f>
        <v>0.11411467469623543</v>
      </c>
      <c r="AD271" s="1">
        <f>p_2*inventory[[#This Row],[CO2_flux]]+AD270*EXP(-1/life2_CO2)</f>
        <v>1.9468566781028504E-4</v>
      </c>
      <c r="AE271" s="1">
        <f>p_3*inventory[[#This Row],[CO2_flux]]+AE270*EXP(-1/life3_CO2)</f>
        <v>3.9874047436480984E-28</v>
      </c>
    </row>
    <row r="272" spans="1:31">
      <c r="A272">
        <v>267</v>
      </c>
      <c r="B272" s="70">
        <v>0</v>
      </c>
      <c r="C272" s="70">
        <v>0</v>
      </c>
      <c r="D272" s="70">
        <v>0</v>
      </c>
      <c r="E272" s="22">
        <f>SUM(inventory[[#This Row],[CO2_heat]:[N2O_heat]])</f>
        <v>4.1258619003722693E-11</v>
      </c>
      <c r="F272" s="23">
        <f>SUM(inventory[[#This Row],[CO2_temp]:[N2O_temp]])</f>
        <v>5.503016739236427E-14</v>
      </c>
      <c r="G272" s="16">
        <f>SUM(inventory[[#This Row],[CO2_mass0]:[CO2_mass3]])</f>
        <v>0.33131513368186166</v>
      </c>
      <c r="H272" s="16">
        <f>inventory[[#This Row],[CH4_flux]]+H271*EXP(-1/life_CH4)</f>
        <v>4.45306607893469E-10</v>
      </c>
      <c r="I272" s="16">
        <f t="shared" si="47"/>
        <v>0.11007299193025988</v>
      </c>
      <c r="J272" s="18">
        <f>inventory[[#This Row],[CO2]]*A_CO2</f>
        <v>5.8036471967051693E-16</v>
      </c>
      <c r="K272" s="18">
        <f>inventory[[#This Row],[CH4]]*A_CH4</f>
        <v>9.4041783905106773E-23</v>
      </c>
      <c r="L272" s="18">
        <f>inventory[[#This Row],[N2O]]*A_N2O</f>
        <v>3.9295916385062708E-14</v>
      </c>
      <c r="M272" s="4">
        <f t="shared" si="48"/>
        <v>1.9789482487425589E-13</v>
      </c>
      <c r="N272" s="4">
        <f t="shared" si="49"/>
        <v>2.6186858654992491E-12</v>
      </c>
      <c r="O272" s="4">
        <f t="shared" si="50"/>
        <v>3.8442038313349185E-11</v>
      </c>
      <c r="P272" s="20">
        <f>SUM(inventory[[#This Row],[CO2_temp_s1]:[CO2_temp_s2]])</f>
        <v>5.1567154527088031E-16</v>
      </c>
      <c r="Q272" s="20">
        <f>inventory[[#This Row],[CH4_temp_s1]]+inventory[[#This Row],[CH4_temp_s2]]</f>
        <v>1.473921988092012E-15</v>
      </c>
      <c r="R272" s="20">
        <f>inventory[[#This Row],[N2O_temp_s1]]+inventory[[#This Row],[N2O_temp_s2]]</f>
        <v>5.3040573859001379E-14</v>
      </c>
      <c r="S272" s="84">
        <f>inventory[[#This Row],[CO2_flux]]+S271</f>
        <v>1</v>
      </c>
      <c r="T272" s="84">
        <f>inventory[[#This Row],[CH4_flux]]+T271</f>
        <v>1</v>
      </c>
      <c r="U272" s="84">
        <f>inventory[[#This Row],[N2O_flux]]+U271</f>
        <v>1</v>
      </c>
      <c r="V272" s="1">
        <f t="shared" si="51"/>
        <v>3.6901056411776094E-16</v>
      </c>
      <c r="W272" s="1">
        <f t="shared" si="52"/>
        <v>1.4666098115311937E-16</v>
      </c>
      <c r="X272" s="1">
        <f t="shared" si="53"/>
        <v>1.8394865174411962E-22</v>
      </c>
      <c r="Y272" s="1">
        <f t="shared" si="54"/>
        <v>1.4739218041433603E-15</v>
      </c>
      <c r="Z272" s="1">
        <f t="shared" si="55"/>
        <v>2.6645493001025717E-14</v>
      </c>
      <c r="AA272" s="1">
        <f t="shared" si="56"/>
        <v>2.6395080857975662E-14</v>
      </c>
      <c r="AB272" s="1">
        <f>p_0*inventory[[#This Row],[CO2_flux]]+AB271</f>
        <v>0.21729999999999999</v>
      </c>
      <c r="AC272" s="1">
        <f>p_1*inventory[[#This Row],[CO2_flux]]+AC271*EXP(-1/life1_CO2)</f>
        <v>0.11382570378299367</v>
      </c>
      <c r="AD272" s="1">
        <f>p_2*inventory[[#This Row],[CO2_flux]]+AD271*EXP(-1/life2_CO2)</f>
        <v>1.8942989886797549E-4</v>
      </c>
      <c r="AE272" s="1">
        <f>p_3*inventory[[#This Row],[CO2_flux]]+AE271*EXP(-1/life3_CO2)</f>
        <v>3.1607159602981681E-28</v>
      </c>
    </row>
    <row r="273" spans="1:31">
      <c r="A273">
        <v>268</v>
      </c>
      <c r="B273" s="70">
        <v>0</v>
      </c>
      <c r="C273" s="70">
        <v>0</v>
      </c>
      <c r="D273" s="70">
        <v>0</v>
      </c>
      <c r="E273" s="22">
        <f>SUM(inventory[[#This Row],[CO2_heat]:[N2O_heat]])</f>
        <v>4.1298333094442251E-11</v>
      </c>
      <c r="F273" s="23">
        <f>SUM(inventory[[#This Row],[CO2_temp]:[N2O_temp]])</f>
        <v>5.4783754838947439E-14</v>
      </c>
      <c r="G273" s="16">
        <f>SUM(inventory[[#This Row],[CO2_mass0]:[CO2_mass3]])</f>
        <v>0.33102178064214716</v>
      </c>
      <c r="H273" s="16">
        <f>inventory[[#This Row],[CH4_flux]]+H272*EXP(-1/life_CH4)</f>
        <v>4.1080468810415598E-10</v>
      </c>
      <c r="I273" s="16">
        <f t="shared" si="47"/>
        <v>0.10916704651460868</v>
      </c>
      <c r="J273" s="18">
        <f>inventory[[#This Row],[CO2]]*A_CO2</f>
        <v>5.7985085315084909E-16</v>
      </c>
      <c r="K273" s="18">
        <f>inventory[[#This Row],[CH4]]*A_CH4</f>
        <v>8.675551860469579E-23</v>
      </c>
      <c r="L273" s="18">
        <f>inventory[[#This Row],[N2O]]*A_N2O</f>
        <v>3.897249503820393E-14</v>
      </c>
      <c r="M273" s="4">
        <f t="shared" si="48"/>
        <v>1.9847493253355437E-13</v>
      </c>
      <c r="N273" s="4">
        <f t="shared" si="49"/>
        <v>2.6186858655895988E-12</v>
      </c>
      <c r="O273" s="4">
        <f t="shared" si="50"/>
        <v>3.8481172296319099E-11</v>
      </c>
      <c r="P273" s="20">
        <f>SUM(inventory[[#This Row],[CO2_temp_s1]:[CO2_temp_s2]])</f>
        <v>5.1558795573492445E-16</v>
      </c>
      <c r="Q273" s="20">
        <f>inventory[[#This Row],[CH4_temp_s1]]+inventory[[#This Row],[CH4_temp_s2]]</f>
        <v>1.4703270444893073E-15</v>
      </c>
      <c r="R273" s="20">
        <f>inventory[[#This Row],[N2O_temp_s1]]+inventory[[#This Row],[N2O_temp_s2]]</f>
        <v>5.279783983872321E-14</v>
      </c>
      <c r="S273" s="84">
        <f>inventory[[#This Row],[CO2_flux]]+S272</f>
        <v>1</v>
      </c>
      <c r="T273" s="84">
        <f>inventory[[#This Row],[CH4_flux]]+T272</f>
        <v>1</v>
      </c>
      <c r="U273" s="84">
        <f>inventory[[#This Row],[N2O_flux]]+U272</f>
        <v>1</v>
      </c>
      <c r="V273" s="1">
        <f t="shared" si="51"/>
        <v>3.6867769382791252E-16</v>
      </c>
      <c r="W273" s="1">
        <f t="shared" si="52"/>
        <v>1.4691026190701191E-16</v>
      </c>
      <c r="X273" s="1">
        <f t="shared" si="53"/>
        <v>1.6969671566609119E-22</v>
      </c>
      <c r="Y273" s="1">
        <f t="shared" si="54"/>
        <v>1.4703268747925916E-15</v>
      </c>
      <c r="Z273" s="1">
        <f t="shared" si="55"/>
        <v>2.6426189774969171E-14</v>
      </c>
      <c r="AA273" s="1">
        <f t="shared" si="56"/>
        <v>2.6371650063754039E-14</v>
      </c>
      <c r="AB273" s="1">
        <f>p_0*inventory[[#This Row],[CO2_flux]]+AB272</f>
        <v>0.21729999999999999</v>
      </c>
      <c r="AC273" s="1">
        <f>p_1*inventory[[#This Row],[CO2_flux]]+AC272*EXP(-1/life1_CO2)</f>
        <v>0.11353746462654762</v>
      </c>
      <c r="AD273" s="1">
        <f>p_2*inventory[[#This Row],[CO2_flux]]+AD272*EXP(-1/life2_CO2)</f>
        <v>1.8431601559956086E-4</v>
      </c>
      <c r="AE273" s="1">
        <f>p_3*inventory[[#This Row],[CO2_flux]]+AE272*EXP(-1/life3_CO2)</f>
        <v>2.5054204486258274E-28</v>
      </c>
    </row>
    <row r="274" spans="1:31">
      <c r="A274">
        <v>269</v>
      </c>
      <c r="B274" s="70">
        <v>0</v>
      </c>
      <c r="C274" s="70">
        <v>0</v>
      </c>
      <c r="D274" s="70">
        <v>0</v>
      </c>
      <c r="E274" s="22">
        <f>SUM(inventory[[#This Row],[CO2_heat]:[N2O_heat]])</f>
        <v>4.1337724583480216E-11</v>
      </c>
      <c r="F274" s="23">
        <f>SUM(inventory[[#This Row],[CO2_temp]:[N2O_temp]])</f>
        <v>5.4538876021293578E-14</v>
      </c>
      <c r="G274" s="16">
        <f>SUM(inventory[[#This Row],[CO2_mass0]:[CO2_mass3]])</f>
        <v>0.33072929556151448</v>
      </c>
      <c r="H274" s="16">
        <f>inventory[[#This Row],[CH4_flux]]+H273*EXP(-1/life_CH4)</f>
        <v>3.7897594326452384E-10</v>
      </c>
      <c r="I274" s="16">
        <f t="shared" si="47"/>
        <v>0.10826855739756212</v>
      </c>
      <c r="J274" s="18">
        <f>inventory[[#This Row],[CO2]]*A_CO2</f>
        <v>5.7933850703510478E-16</v>
      </c>
      <c r="K274" s="18">
        <f>inventory[[#This Row],[CH4]]*A_CH4</f>
        <v>8.0033786002660073E-23</v>
      </c>
      <c r="L274" s="18">
        <f>inventory[[#This Row],[N2O]]*A_N2O</f>
        <v>3.8651735580345999E-14</v>
      </c>
      <c r="M274" s="4">
        <f t="shared" si="48"/>
        <v>1.9905452708735681E-13</v>
      </c>
      <c r="N274" s="4">
        <f t="shared" si="49"/>
        <v>2.6186858656729482E-12</v>
      </c>
      <c r="O274" s="4">
        <f t="shared" si="50"/>
        <v>3.851998419071991E-11</v>
      </c>
      <c r="P274" s="20">
        <f>SUM(inventory[[#This Row],[CO2_temp_s1]:[CO2_temp_s2]])</f>
        <v>5.155042437971385E-16</v>
      </c>
      <c r="Q274" s="20">
        <f>inventory[[#This Row],[CH4_temp_s1]]+inventory[[#This Row],[CH4_temp_s2]]</f>
        <v>1.4667408700994946E-15</v>
      </c>
      <c r="R274" s="20">
        <f>inventory[[#This Row],[N2O_temp_s1]]+inventory[[#This Row],[N2O_temp_s2]]</f>
        <v>5.2556630907396943E-14</v>
      </c>
      <c r="S274" s="84">
        <f>inventory[[#This Row],[CO2_flux]]+S273</f>
        <v>1</v>
      </c>
      <c r="T274" s="84">
        <f>inventory[[#This Row],[CH4_flux]]+T273</f>
        <v>1</v>
      </c>
      <c r="U274" s="84">
        <f>inventory[[#This Row],[N2O_flux]]+U273</f>
        <v>1</v>
      </c>
      <c r="V274" s="1">
        <f t="shared" si="51"/>
        <v>3.6834584602073643E-16</v>
      </c>
      <c r="W274" s="1">
        <f t="shared" si="52"/>
        <v>1.4715839777640207E-16</v>
      </c>
      <c r="X274" s="1">
        <f t="shared" si="53"/>
        <v>1.5654898035145597E-22</v>
      </c>
      <c r="Y274" s="1">
        <f t="shared" si="54"/>
        <v>1.4667407135505142E-15</v>
      </c>
      <c r="Z274" s="1">
        <f t="shared" si="55"/>
        <v>2.620869150350498E-14</v>
      </c>
      <c r="AA274" s="1">
        <f t="shared" si="56"/>
        <v>2.6347939403891966E-14</v>
      </c>
      <c r="AB274" s="1">
        <f>p_0*inventory[[#This Row],[CO2_flux]]+AB273</f>
        <v>0.21729999999999999</v>
      </c>
      <c r="AC274" s="1">
        <f>p_1*inventory[[#This Row],[CO2_flux]]+AC273*EXP(-1/life1_CO2)</f>
        <v>0.11324995537388031</v>
      </c>
      <c r="AD274" s="1">
        <f>p_2*inventory[[#This Row],[CO2_flux]]+AD273*EXP(-1/life2_CO2)</f>
        <v>1.79340187634133E-4</v>
      </c>
      <c r="AE274" s="1">
        <f>p_3*inventory[[#This Row],[CO2_flux]]+AE273*EXP(-1/life3_CO2)</f>
        <v>1.9859840945025269E-28</v>
      </c>
    </row>
    <row r="275" spans="1:31">
      <c r="A275">
        <v>270</v>
      </c>
      <c r="B275" s="70">
        <v>0</v>
      </c>
      <c r="C275" s="70">
        <v>0</v>
      </c>
      <c r="D275" s="70">
        <v>0</v>
      </c>
      <c r="E275" s="22">
        <f>SUM(inventory[[#This Row],[CO2_heat]:[N2O_heat]])</f>
        <v>4.1376796123272325E-11</v>
      </c>
      <c r="F275" s="23">
        <f>SUM(inventory[[#This Row],[CO2_temp]:[N2O_temp]])</f>
        <v>5.4295519515724353E-14</v>
      </c>
      <c r="G275" s="16">
        <f>SUM(inventory[[#This Row],[CO2_mass0]:[CO2_mass3]])</f>
        <v>0.33043767286467329</v>
      </c>
      <c r="H275" s="16">
        <f>inventory[[#This Row],[CH4_flux]]+H274*EXP(-1/life_CH4)</f>
        <v>3.4961325839792092E-10</v>
      </c>
      <c r="I275" s="16">
        <f t="shared" si="47"/>
        <v>0.10737746321075528</v>
      </c>
      <c r="J275" s="18">
        <f>inventory[[#This Row],[CO2]]*A_CO2</f>
        <v>5.7882767155704814E-16</v>
      </c>
      <c r="K275" s="18">
        <f>inventory[[#This Row],[CH4]]*A_CH4</f>
        <v>7.3832846658505059E-23</v>
      </c>
      <c r="L275" s="18">
        <f>inventory[[#This Row],[N2O]]*A_N2O</f>
        <v>3.8333616103061665E-14</v>
      </c>
      <c r="M275" s="4">
        <f t="shared" si="48"/>
        <v>1.9963361005116844E-13</v>
      </c>
      <c r="N275" s="4">
        <f t="shared" si="49"/>
        <v>2.6186858657498396E-12</v>
      </c>
      <c r="O275" s="4">
        <f t="shared" si="50"/>
        <v>3.8558476647471314E-11</v>
      </c>
      <c r="P275" s="20">
        <f>SUM(inventory[[#This Row],[CO2_temp_s1]:[CO2_temp_s2]])</f>
        <v>5.1542040639900047E-16</v>
      </c>
      <c r="Q275" s="20">
        <f>inventory[[#This Row],[CH4_temp_s1]]+inventory[[#This Row],[CH4_temp_s2]]</f>
        <v>1.4631634434519714E-15</v>
      </c>
      <c r="R275" s="20">
        <f>inventory[[#This Row],[N2O_temp_s1]]+inventory[[#This Row],[N2O_temp_s2]]</f>
        <v>5.2316935665873383E-14</v>
      </c>
      <c r="S275" s="84">
        <f>inventory[[#This Row],[CO2_flux]]+S274</f>
        <v>1</v>
      </c>
      <c r="T275" s="84">
        <f>inventory[[#This Row],[CH4_flux]]+T274</f>
        <v>1</v>
      </c>
      <c r="U275" s="84">
        <f>inventory[[#This Row],[N2O_flux]]+U274</f>
        <v>1</v>
      </c>
      <c r="V275" s="1">
        <f t="shared" si="51"/>
        <v>3.6801501325957767E-16</v>
      </c>
      <c r="W275" s="1">
        <f t="shared" si="52"/>
        <v>1.4740539313942277E-16</v>
      </c>
      <c r="X275" s="1">
        <f t="shared" si="53"/>
        <v>1.4441989624437162E-22</v>
      </c>
      <c r="Y275" s="1">
        <f t="shared" si="54"/>
        <v>1.4631632990320751E-15</v>
      </c>
      <c r="Z275" s="1">
        <f t="shared" si="55"/>
        <v>2.5992983331124E-14</v>
      </c>
      <c r="AA275" s="1">
        <f t="shared" si="56"/>
        <v>2.6323952334749383E-14</v>
      </c>
      <c r="AB275" s="1">
        <f>p_0*inventory[[#This Row],[CO2_flux]]+AB274</f>
        <v>0.21729999999999999</v>
      </c>
      <c r="AC275" s="1">
        <f>p_1*inventory[[#This Row],[CO2_flux]]+AC274*EXP(-1/life1_CO2)</f>
        <v>0.11296317417666714</v>
      </c>
      <c r="AD275" s="1">
        <f>p_2*inventory[[#This Row],[CO2_flux]]+AD274*EXP(-1/life2_CO2)</f>
        <v>1.7449868800615859E-4</v>
      </c>
      <c r="AE275" s="1">
        <f>p_3*inventory[[#This Row],[CO2_flux]]+AE274*EXP(-1/life3_CO2)</f>
        <v>1.574239894856889E-28</v>
      </c>
    </row>
    <row r="276" spans="1:31">
      <c r="A276">
        <v>271</v>
      </c>
      <c r="B276" s="70">
        <v>0</v>
      </c>
      <c r="C276" s="70">
        <v>0</v>
      </c>
      <c r="D276" s="70">
        <v>0</v>
      </c>
      <c r="E276" s="22">
        <f>SUM(inventory[[#This Row],[CO2_heat]:[N2O_heat]])</f>
        <v>4.141555034442646E-11</v>
      </c>
      <c r="F276" s="23">
        <f>SUM(inventory[[#This Row],[CO2_temp]:[N2O_temp]])</f>
        <v>5.405367398975663E-14</v>
      </c>
      <c r="G276" s="16">
        <f>SUM(inventory[[#This Row],[CO2_mass0]:[CO2_mass3]])</f>
        <v>0.33014690708162786</v>
      </c>
      <c r="H276" s="16">
        <f>inventory[[#This Row],[CH4_flux]]+H275*EXP(-1/life_CH4)</f>
        <v>3.2252556559321161E-10</v>
      </c>
      <c r="I276" s="16">
        <f t="shared" si="47"/>
        <v>0.10649370309090977</v>
      </c>
      <c r="J276" s="18">
        <f>inventory[[#This Row],[CO2]]*A_CO2</f>
        <v>5.7831833713488737E-16</v>
      </c>
      <c r="K276" s="18">
        <f>inventory[[#This Row],[CH4]]*A_CH4</f>
        <v>6.8112350020741718E-23</v>
      </c>
      <c r="L276" s="18">
        <f>inventory[[#This Row],[N2O]]*A_N2O</f>
        <v>3.8018114878238913E-14</v>
      </c>
      <c r="M276" s="4">
        <f t="shared" si="48"/>
        <v>2.0021218293082089E-13</v>
      </c>
      <c r="N276" s="4">
        <f t="shared" si="49"/>
        <v>2.6186858658207736E-12</v>
      </c>
      <c r="O276" s="4">
        <f t="shared" si="50"/>
        <v>3.8596652295674864E-11</v>
      </c>
      <c r="P276" s="20">
        <f>SUM(inventory[[#This Row],[CO2_temp_s1]:[CO2_temp_s2]])</f>
        <v>5.1533644061088172E-16</v>
      </c>
      <c r="Q276" s="20">
        <f>inventory[[#This Row],[CH4_temp_s1]]+inventory[[#This Row],[CH4_temp_s2]]</f>
        <v>1.4595947431348781E-15</v>
      </c>
      <c r="R276" s="20">
        <f>inventory[[#This Row],[N2O_temp_s1]]+inventory[[#This Row],[N2O_temp_s2]]</f>
        <v>5.2078742806010871E-14</v>
      </c>
      <c r="S276" s="84">
        <f>inventory[[#This Row],[CO2_flux]]+S275</f>
        <v>1</v>
      </c>
      <c r="T276" s="84">
        <f>inventory[[#This Row],[CH4_flux]]+T275</f>
        <v>1</v>
      </c>
      <c r="U276" s="84">
        <f>inventory[[#This Row],[N2O_flux]]+U275</f>
        <v>1</v>
      </c>
      <c r="V276" s="1">
        <f t="shared" si="51"/>
        <v>3.6768518825747503E-16</v>
      </c>
      <c r="W276" s="1">
        <f t="shared" si="52"/>
        <v>1.4765125235340673E-16</v>
      </c>
      <c r="X276" s="1">
        <f t="shared" si="53"/>
        <v>1.3323054176629539E-22</v>
      </c>
      <c r="Y276" s="1">
        <f t="shared" si="54"/>
        <v>1.4595946099043363E-15</v>
      </c>
      <c r="Z276" s="1">
        <f t="shared" si="55"/>
        <v>2.5779050524583962E-14</v>
      </c>
      <c r="AA276" s="1">
        <f t="shared" si="56"/>
        <v>2.6299692281426908E-14</v>
      </c>
      <c r="AB276" s="1">
        <f>p_0*inventory[[#This Row],[CO2_flux]]+AB275</f>
        <v>0.21729999999999999</v>
      </c>
      <c r="AC276" s="1">
        <f>p_1*inventory[[#This Row],[CO2_flux]]+AC275*EXP(-1/life1_CO2)</f>
        <v>0.11267711919126397</v>
      </c>
      <c r="AD276" s="1">
        <f>p_2*inventory[[#This Row],[CO2_flux]]+AD275*EXP(-1/life2_CO2)</f>
        <v>1.6978789036392925E-4</v>
      </c>
      <c r="AE276" s="1">
        <f>p_3*inventory[[#This Row],[CO2_flux]]+AE275*EXP(-1/life3_CO2)</f>
        <v>1.2478605711994917E-28</v>
      </c>
    </row>
    <row r="277" spans="1:31">
      <c r="A277">
        <v>272</v>
      </c>
      <c r="B277" s="70">
        <v>0</v>
      </c>
      <c r="C277" s="70">
        <v>0</v>
      </c>
      <c r="D277" s="70">
        <v>0</v>
      </c>
      <c r="E277" s="22">
        <f>SUM(inventory[[#This Row],[CO2_heat]:[N2O_heat]])</f>
        <v>4.1453989855902416E-11</v>
      </c>
      <c r="F277" s="23">
        <f>SUM(inventory[[#This Row],[CO2_temp]:[N2O_temp]])</f>
        <v>5.381332820135597E-14</v>
      </c>
      <c r="G277" s="16">
        <f>SUM(inventory[[#This Row],[CO2_mass0]:[CO2_mass3]])</f>
        <v>0.32985699284494868</v>
      </c>
      <c r="H277" s="16">
        <f>inventory[[#This Row],[CH4_flux]]+H276*EXP(-1/life_CH4)</f>
        <v>2.9753660069385868E-10</v>
      </c>
      <c r="I277" s="16">
        <f t="shared" si="47"/>
        <v>0.10561721667567672</v>
      </c>
      <c r="J277" s="18">
        <f>inventory[[#This Row],[CO2]]*A_CO2</f>
        <v>5.778104943664965E-16</v>
      </c>
      <c r="K277" s="18">
        <f>inventory[[#This Row],[CH4]]*A_CH4</f>
        <v>6.2835071859085867E-23</v>
      </c>
      <c r="L277" s="18">
        <f>inventory[[#This Row],[N2O]]*A_N2O</f>
        <v>3.7705210356596913E-14</v>
      </c>
      <c r="M277" s="4">
        <f t="shared" si="48"/>
        <v>2.0079024722265422E-13</v>
      </c>
      <c r="N277" s="4">
        <f t="shared" si="49"/>
        <v>2.6186858658862117E-12</v>
      </c>
      <c r="O277" s="4">
        <f t="shared" si="50"/>
        <v>3.8634513742793547E-11</v>
      </c>
      <c r="P277" s="20">
        <f>SUM(inventory[[#This Row],[CO2_temp_s1]:[CO2_temp_s2]])</f>
        <v>5.1525234362837738E-16</v>
      </c>
      <c r="Q277" s="20">
        <f>inventory[[#This Row],[CH4_temp_s1]]+inventory[[#This Row],[CH4_temp_s2]]</f>
        <v>1.4560347477944603E-15</v>
      </c>
      <c r="R277" s="20">
        <f>inventory[[#This Row],[N2O_temp_s1]]+inventory[[#This Row],[N2O_temp_s2]]</f>
        <v>5.1842041109933133E-14</v>
      </c>
      <c r="S277" s="84">
        <f>inventory[[#This Row],[CO2_flux]]+S276</f>
        <v>1</v>
      </c>
      <c r="T277" s="84">
        <f>inventory[[#This Row],[CH4_flux]]+T276</f>
        <v>1</v>
      </c>
      <c r="U277" s="84">
        <f>inventory[[#This Row],[N2O_flux]]+U276</f>
        <v>1</v>
      </c>
      <c r="V277" s="1">
        <f t="shared" si="51"/>
        <v>3.6735636387324969E-16</v>
      </c>
      <c r="W277" s="1">
        <f t="shared" si="52"/>
        <v>1.4789597975512767E-16</v>
      </c>
      <c r="X277" s="1">
        <f t="shared" si="53"/>
        <v>1.2290810982254062E-22</v>
      </c>
      <c r="Y277" s="1">
        <f t="shared" si="54"/>
        <v>1.4560346248863505E-15</v>
      </c>
      <c r="Z277" s="1">
        <f t="shared" si="55"/>
        <v>2.5566878471903162E-14</v>
      </c>
      <c r="AA277" s="1">
        <f t="shared" si="56"/>
        <v>2.6275162638029971E-14</v>
      </c>
      <c r="AB277" s="1">
        <f>p_0*inventory[[#This Row],[CO2_flux]]+AB276</f>
        <v>0.21729999999999999</v>
      </c>
      <c r="AC277" s="1">
        <f>p_1*inventory[[#This Row],[CO2_flux]]+AC276*EXP(-1/life1_CO2)</f>
        <v>0.11239178857869531</v>
      </c>
      <c r="AD277" s="1">
        <f>p_2*inventory[[#This Row],[CO2_flux]]+AD276*EXP(-1/life2_CO2)</f>
        <v>1.6520426625337285E-4</v>
      </c>
      <c r="AE277" s="1">
        <f>p_3*inventory[[#This Row],[CO2_flux]]+AE276*EXP(-1/life3_CO2)</f>
        <v>9.8914784858497042E-29</v>
      </c>
    </row>
    <row r="278" spans="1:31">
      <c r="A278">
        <v>273</v>
      </c>
      <c r="B278" s="70">
        <v>0</v>
      </c>
      <c r="C278" s="70">
        <v>0</v>
      </c>
      <c r="D278" s="70">
        <v>0</v>
      </c>
      <c r="E278" s="22">
        <f>SUM(inventory[[#This Row],[CO2_heat]:[N2O_heat]])</f>
        <v>4.1492117245190135E-11</v>
      </c>
      <c r="F278" s="23">
        <f>SUM(inventory[[#This Row],[CO2_temp]:[N2O_temp]])</f>
        <v>5.3574470998196395E-14</v>
      </c>
      <c r="G278" s="16">
        <f>SUM(inventory[[#This Row],[CO2_mass0]:[CO2_mass3]])</f>
        <v>0.32956792488711767</v>
      </c>
      <c r="H278" s="16">
        <f>inventory[[#This Row],[CH4_flux]]+H277*EXP(-1/life_CH4)</f>
        <v>2.7448375631751782E-10</v>
      </c>
      <c r="I278" s="16">
        <f t="shared" si="47"/>
        <v>0.10474794409951388</v>
      </c>
      <c r="J278" s="18">
        <f>inventory[[#This Row],[CO2]]*A_CO2</f>
        <v>5.7730413402476388E-16</v>
      </c>
      <c r="K278" s="18">
        <f>inventory[[#This Row],[CH4]]*A_CH4</f>
        <v>5.7966672040153612E-23</v>
      </c>
      <c r="L278" s="18">
        <f>inventory[[#This Row],[N2O]]*A_N2O</f>
        <v>3.7394881166214177E-14</v>
      </c>
      <c r="M278" s="4">
        <f t="shared" si="48"/>
        <v>2.0136780441369423E-13</v>
      </c>
      <c r="N278" s="4">
        <f t="shared" si="49"/>
        <v>2.6186858659465798E-12</v>
      </c>
      <c r="O278" s="4">
        <f t="shared" si="50"/>
        <v>3.867206357482986E-11</v>
      </c>
      <c r="P278" s="20">
        <f>SUM(inventory[[#This Row],[CO2_temp_s1]:[CO2_temp_s2]])</f>
        <v>5.1516811276873433E-16</v>
      </c>
      <c r="Q278" s="20">
        <f>inventory[[#This Row],[CH4_temp_s1]]+inventory[[#This Row],[CH4_temp_s2]]</f>
        <v>1.4524834361344718E-15</v>
      </c>
      <c r="R278" s="20">
        <f>inventory[[#This Row],[N2O_temp_s1]]+inventory[[#This Row],[N2O_temp_s2]]</f>
        <v>5.160681944929319E-14</v>
      </c>
      <c r="S278" s="84">
        <f>inventory[[#This Row],[CO2_flux]]+S277</f>
        <v>1</v>
      </c>
      <c r="T278" s="84">
        <f>inventory[[#This Row],[CH4_flux]]+T277</f>
        <v>1</v>
      </c>
      <c r="U278" s="84">
        <f>inventory[[#This Row],[N2O_flux]]+U277</f>
        <v>1</v>
      </c>
      <c r="V278" s="1">
        <f t="shared" si="51"/>
        <v>3.6702853310769835E-16</v>
      </c>
      <c r="W278" s="1">
        <f t="shared" si="52"/>
        <v>1.4813957966103596E-16</v>
      </c>
      <c r="X278" s="1">
        <f t="shared" si="53"/>
        <v>1.133854340897906E-22</v>
      </c>
      <c r="Y278" s="1">
        <f t="shared" si="54"/>
        <v>1.4524833227490377E-15</v>
      </c>
      <c r="Z278" s="1">
        <f t="shared" si="55"/>
        <v>2.5356452681362432E-14</v>
      </c>
      <c r="AA278" s="1">
        <f t="shared" si="56"/>
        <v>2.6250366767930758E-14</v>
      </c>
      <c r="AB278" s="1">
        <f>p_0*inventory[[#This Row],[CO2_flux]]+AB277</f>
        <v>0.21729999999999999</v>
      </c>
      <c r="AC278" s="1">
        <f>p_1*inventory[[#This Row],[CO2_flux]]+AC277*EXP(-1/life1_CO2)</f>
        <v>0.11210718050464248</v>
      </c>
      <c r="AD278" s="1">
        <f>p_2*inventory[[#This Row],[CO2_flux]]+AD277*EXP(-1/life2_CO2)</f>
        <v>1.607443824751914E-4</v>
      </c>
      <c r="AE278" s="1">
        <f>p_3*inventory[[#This Row],[CO2_flux]]+AE277*EXP(-1/life3_CO2)</f>
        <v>7.8407274734210635E-29</v>
      </c>
    </row>
    <row r="279" spans="1:31">
      <c r="A279">
        <v>274</v>
      </c>
      <c r="B279" s="70">
        <v>0</v>
      </c>
      <c r="C279" s="70">
        <v>0</v>
      </c>
      <c r="D279" s="70">
        <v>0</v>
      </c>
      <c r="E279" s="22">
        <f>SUM(inventory[[#This Row],[CO2_heat]:[N2O_heat]])</f>
        <v>4.1529935078486547E-11</v>
      </c>
      <c r="F279" s="23">
        <f>SUM(inventory[[#This Row],[CO2_temp]:[N2O_temp]])</f>
        <v>5.3337091316926329E-14</v>
      </c>
      <c r="G279" s="16">
        <f>SUM(inventory[[#This Row],[CO2_mass0]:[CO2_mass3]])</f>
        <v>0.32927969803794516</v>
      </c>
      <c r="H279" s="16">
        <f>inventory[[#This Row],[CH4_flux]]+H278*EXP(-1/life_CH4)</f>
        <v>2.5321702374255024E-10</v>
      </c>
      <c r="I279" s="16">
        <f t="shared" si="47"/>
        <v>0.10388582598959671</v>
      </c>
      <c r="J279" s="18">
        <f>inventory[[#This Row],[CO2]]*A_CO2</f>
        <v>5.7679924705306845E-16</v>
      </c>
      <c r="K279" s="18">
        <f>inventory[[#This Row],[CH4]]*A_CH4</f>
        <v>5.3475471070458485E-23</v>
      </c>
      <c r="L279" s="18">
        <f>inventory[[#This Row],[N2O]]*A_N2O</f>
        <v>3.7087106111068788E-14</v>
      </c>
      <c r="M279" s="4">
        <f t="shared" si="48"/>
        <v>2.0194485598182526E-13</v>
      </c>
      <c r="N279" s="4">
        <f t="shared" si="49"/>
        <v>2.6186858660022707E-12</v>
      </c>
      <c r="O279" s="4">
        <f t="shared" si="50"/>
        <v>3.8709304356502449E-11</v>
      </c>
      <c r="P279" s="20">
        <f>SUM(inventory[[#This Row],[CO2_temp_s1]:[CO2_temp_s2]])</f>
        <v>5.1508374546737799E-16</v>
      </c>
      <c r="Q279" s="20">
        <f>inventory[[#This Row],[CH4_temp_s1]]+inventory[[#This Row],[CH4_temp_s2]]</f>
        <v>1.4489407869156141E-15</v>
      </c>
      <c r="R279" s="20">
        <f>inventory[[#This Row],[N2O_temp_s1]]+inventory[[#This Row],[N2O_temp_s2]]</f>
        <v>5.137306678454334E-14</v>
      </c>
      <c r="S279" s="84">
        <f>inventory[[#This Row],[CO2_flux]]+S278</f>
        <v>1</v>
      </c>
      <c r="T279" s="84">
        <f>inventory[[#This Row],[CH4_flux]]+T278</f>
        <v>1</v>
      </c>
      <c r="U279" s="84">
        <f>inventory[[#This Row],[N2O_flux]]+U278</f>
        <v>1</v>
      </c>
      <c r="V279" s="1">
        <f t="shared" si="51"/>
        <v>3.6670168909988906E-16</v>
      </c>
      <c r="W279" s="1">
        <f t="shared" si="52"/>
        <v>1.4838205636748898E-16</v>
      </c>
      <c r="X279" s="1">
        <f t="shared" si="53"/>
        <v>1.0460055200282993E-22</v>
      </c>
      <c r="Y279" s="1">
        <f t="shared" si="54"/>
        <v>1.4489406823150621E-15</v>
      </c>
      <c r="Z279" s="1">
        <f t="shared" si="55"/>
        <v>2.5147758780515346E-14</v>
      </c>
      <c r="AA279" s="1">
        <f t="shared" si="56"/>
        <v>2.6225308004027991E-14</v>
      </c>
      <c r="AB279" s="1">
        <f>p_0*inventory[[#This Row],[CO2_flux]]+AB278</f>
        <v>0.21729999999999999</v>
      </c>
      <c r="AC279" s="1">
        <f>p_1*inventory[[#This Row],[CO2_flux]]+AC278*EXP(-1/life1_CO2)</f>
        <v>0.11182329313943182</v>
      </c>
      <c r="AD279" s="1">
        <f>p_2*inventory[[#This Row],[CO2_flux]]+AD278*EXP(-1/life2_CO2)</f>
        <v>1.5640489851334629E-4</v>
      </c>
      <c r="AE279" s="1">
        <f>p_3*inventory[[#This Row],[CO2_flux]]+AE278*EXP(-1/life3_CO2)</f>
        <v>6.2151484634381039E-29</v>
      </c>
    </row>
    <row r="280" spans="1:31">
      <c r="A280">
        <v>275</v>
      </c>
      <c r="B280" s="70">
        <v>0</v>
      </c>
      <c r="C280" s="70">
        <v>0</v>
      </c>
      <c r="D280" s="70">
        <v>0</v>
      </c>
      <c r="E280" s="22">
        <f>SUM(inventory[[#This Row],[CO2_heat]:[N2O_heat]])</f>
        <v>4.1567445900870905E-11</v>
      </c>
      <c r="F280" s="23">
        <f>SUM(inventory[[#This Row],[CO2_temp]:[N2O_temp]])</f>
        <v>5.3101178182440617E-14</v>
      </c>
      <c r="G280" s="16">
        <f>SUM(inventory[[#This Row],[CO2_mass0]:[CO2_mass3]])</f>
        <v>0.32899230722205591</v>
      </c>
      <c r="H280" s="16">
        <f>inventory[[#This Row],[CH4_flux]]+H279*EXP(-1/life_CH4)</f>
        <v>2.3359801677613198E-10</v>
      </c>
      <c r="I280" s="16">
        <f t="shared" si="47"/>
        <v>0.10303080346176316</v>
      </c>
      <c r="J280" s="18">
        <f>inventory[[#This Row],[CO2]]*A_CO2</f>
        <v>5.7629582456087523E-16</v>
      </c>
      <c r="K280" s="18">
        <f>inventory[[#This Row],[CH4]]*A_CH4</f>
        <v>4.9332243952638413E-23</v>
      </c>
      <c r="L280" s="18">
        <f>inventory[[#This Row],[N2O]]*A_N2O</f>
        <v>3.6781864169590726E-14</v>
      </c>
      <c r="M280" s="4">
        <f t="shared" si="48"/>
        <v>2.025214033959584E-13</v>
      </c>
      <c r="N280" s="4">
        <f t="shared" si="49"/>
        <v>2.6186858660536467E-12</v>
      </c>
      <c r="O280" s="4">
        <f t="shared" si="50"/>
        <v>3.8746238631421298E-11</v>
      </c>
      <c r="P280" s="20">
        <f>SUM(inventory[[#This Row],[CO2_temp_s1]:[CO2_temp_s2]])</f>
        <v>5.1499923927453317E-16</v>
      </c>
      <c r="Q280" s="20">
        <f>inventory[[#This Row],[CH4_temp_s1]]+inventory[[#This Row],[CH4_temp_s2]]</f>
        <v>1.4454067789550089E-15</v>
      </c>
      <c r="R280" s="20">
        <f>inventory[[#This Row],[N2O_temp_s1]]+inventory[[#This Row],[N2O_temp_s2]]</f>
        <v>5.1140772164211075E-14</v>
      </c>
      <c r="S280" s="84">
        <f>inventory[[#This Row],[CO2_flux]]+S279</f>
        <v>1</v>
      </c>
      <c r="T280" s="84">
        <f>inventory[[#This Row],[CH4_flux]]+T279</f>
        <v>1</v>
      </c>
      <c r="U280" s="84">
        <f>inventory[[#This Row],[N2O_flux]]+U279</f>
        <v>1</v>
      </c>
      <c r="V280" s="1">
        <f t="shared" si="51"/>
        <v>3.6637582512355703E-16</v>
      </c>
      <c r="W280" s="1">
        <f t="shared" si="52"/>
        <v>1.4862341415097616E-16</v>
      </c>
      <c r="X280" s="1">
        <f t="shared" si="53"/>
        <v>9.6496301597474282E-23</v>
      </c>
      <c r="Y280" s="1">
        <f t="shared" si="54"/>
        <v>1.4454066824587072E-15</v>
      </c>
      <c r="Z280" s="1">
        <f t="shared" si="55"/>
        <v>2.494078251520654E-14</v>
      </c>
      <c r="AA280" s="1">
        <f t="shared" si="56"/>
        <v>2.6199989649004535E-14</v>
      </c>
      <c r="AB280" s="1">
        <f>p_0*inventory[[#This Row],[CO2_flux]]+AB279</f>
        <v>0.21729999999999999</v>
      </c>
      <c r="AC280" s="1">
        <f>p_1*inventory[[#This Row],[CO2_flux]]+AC279*EXP(-1/life1_CO2)</f>
        <v>0.11154012465802292</v>
      </c>
      <c r="AD280" s="1">
        <f>p_2*inventory[[#This Row],[CO2_flux]]+AD279*EXP(-1/life2_CO2)</f>
        <v>1.5218256403296449E-4</v>
      </c>
      <c r="AE280" s="1">
        <f>p_3*inventory[[#This Row],[CO2_flux]]+AE279*EXP(-1/life3_CO2)</f>
        <v>4.926592660377576E-29</v>
      </c>
    </row>
    <row r="281" spans="1:31">
      <c r="A281">
        <v>276</v>
      </c>
      <c r="B281" s="70">
        <v>0</v>
      </c>
      <c r="C281" s="70">
        <v>0</v>
      </c>
      <c r="D281" s="70">
        <v>0</v>
      </c>
      <c r="E281" s="22">
        <f>SUM(inventory[[#This Row],[CO2_heat]:[N2O_heat]])</f>
        <v>4.1604652236478672E-11</v>
      </c>
      <c r="F281" s="23">
        <f>SUM(inventory[[#This Row],[CO2_temp]:[N2O_temp]])</f>
        <v>5.2866720707158667E-14</v>
      </c>
      <c r="G281" s="16">
        <f>SUM(inventory[[#This Row],[CO2_mass0]:[CO2_mass3]])</f>
        <v>0.32870574745644271</v>
      </c>
      <c r="H281" s="16">
        <f>inventory[[#This Row],[CH4_flux]]+H280*EXP(-1/life_CH4)</f>
        <v>2.1549907125210598E-10</v>
      </c>
      <c r="I281" s="16">
        <f t="shared" si="47"/>
        <v>0.1021828181164917</v>
      </c>
      <c r="J281" s="18">
        <f>inventory[[#This Row],[CO2]]*A_CO2</f>
        <v>5.7579385781945054E-16</v>
      </c>
      <c r="K281" s="18">
        <f>inventory[[#This Row],[CH4]]*A_CH4</f>
        <v>4.5510030013500244E-23</v>
      </c>
      <c r="L281" s="18">
        <f>inventory[[#This Row],[N2O]]*A_N2O</f>
        <v>3.6479134493225989E-14</v>
      </c>
      <c r="M281" s="4">
        <f t="shared" si="48"/>
        <v>2.0309744811619552E-13</v>
      </c>
      <c r="N281" s="4">
        <f t="shared" si="49"/>
        <v>2.618685866101042E-12</v>
      </c>
      <c r="O281" s="4">
        <f t="shared" si="50"/>
        <v>3.8782868922261433E-11</v>
      </c>
      <c r="P281" s="20">
        <f>SUM(inventory[[#This Row],[CO2_temp_s1]:[CO2_temp_s2]])</f>
        <v>5.1491459185193586E-16</v>
      </c>
      <c r="Q281" s="20">
        <f>inventory[[#This Row],[CH4_temp_s1]]+inventory[[#This Row],[CH4_temp_s2]]</f>
        <v>1.4418813911257035E-15</v>
      </c>
      <c r="R281" s="20">
        <f>inventory[[#This Row],[N2O_temp_s1]]+inventory[[#This Row],[N2O_temp_s2]]</f>
        <v>5.0909924724181028E-14</v>
      </c>
      <c r="S281" s="84">
        <f>inventory[[#This Row],[CO2_flux]]+S280</f>
        <v>1</v>
      </c>
      <c r="T281" s="84">
        <f>inventory[[#This Row],[CH4_flux]]+T280</f>
        <v>1</v>
      </c>
      <c r="U281" s="84">
        <f>inventory[[#This Row],[N2O_flux]]+U280</f>
        <v>1</v>
      </c>
      <c r="V281" s="1">
        <f t="shared" si="51"/>
        <v>3.6605093458359684E-16</v>
      </c>
      <c r="W281" s="1">
        <f t="shared" si="52"/>
        <v>1.4886365726833904E-16</v>
      </c>
      <c r="X281" s="1">
        <f t="shared" si="53"/>
        <v>8.9019949586907811E-23</v>
      </c>
      <c r="Y281" s="1">
        <f t="shared" si="54"/>
        <v>1.441881302105754E-15</v>
      </c>
      <c r="Z281" s="1">
        <f t="shared" si="55"/>
        <v>2.4735509748598143E-14</v>
      </c>
      <c r="AA281" s="1">
        <f t="shared" si="56"/>
        <v>2.6174414975582885E-14</v>
      </c>
      <c r="AB281" s="1">
        <f>p_0*inventory[[#This Row],[CO2_flux]]+AB280</f>
        <v>0.21729999999999999</v>
      </c>
      <c r="AC281" s="1">
        <f>p_1*inventory[[#This Row],[CO2_flux]]+AC280*EXP(-1/life1_CO2)</f>
        <v>0.1112576732399969</v>
      </c>
      <c r="AD281" s="1">
        <f>p_2*inventory[[#This Row],[CO2_flux]]+AD280*EXP(-1/life2_CO2)</f>
        <v>1.4807421644579178E-4</v>
      </c>
      <c r="AE281" s="1">
        <f>p_3*inventory[[#This Row],[CO2_flux]]+AE280*EXP(-1/life3_CO2)</f>
        <v>3.9051867198454282E-29</v>
      </c>
    </row>
    <row r="282" spans="1:31">
      <c r="A282">
        <v>277</v>
      </c>
      <c r="B282" s="70">
        <v>0</v>
      </c>
      <c r="C282" s="70">
        <v>0</v>
      </c>
      <c r="D282" s="70">
        <v>0</v>
      </c>
      <c r="E282" s="22">
        <f>SUM(inventory[[#This Row],[CO2_heat]:[N2O_heat]])</f>
        <v>4.1641556588673996E-11</v>
      </c>
      <c r="F282" s="23">
        <f>SUM(inventory[[#This Row],[CO2_temp]:[N2O_temp]])</f>
        <v>5.2633708090308557E-14</v>
      </c>
      <c r="G282" s="16">
        <f>SUM(inventory[[#This Row],[CO2_mass0]:[CO2_mass3]])</f>
        <v>0.32842001384808611</v>
      </c>
      <c r="H282" s="16">
        <f>inventory[[#This Row],[CH4_flux]]+H281*EXP(-1/life_CH4)</f>
        <v>1.9880241429885832E-10</v>
      </c>
      <c r="I282" s="16">
        <f t="shared" si="47"/>
        <v>0.10134181203491259</v>
      </c>
      <c r="J282" s="18">
        <f>inventory[[#This Row],[CO2]]*A_CO2</f>
        <v>5.7529333825769234E-16</v>
      </c>
      <c r="K282" s="18">
        <f>inventory[[#This Row],[CH4]]*A_CH4</f>
        <v>4.1983957466401073E-23</v>
      </c>
      <c r="L282" s="18">
        <f>inventory[[#This Row],[N2O]]*A_N2O</f>
        <v>3.6178896405012662E-14</v>
      </c>
      <c r="M282" s="4">
        <f t="shared" si="48"/>
        <v>2.0367299159398884E-13</v>
      </c>
      <c r="N282" s="4">
        <f t="shared" si="49"/>
        <v>2.6186858661447654E-12</v>
      </c>
      <c r="O282" s="4">
        <f t="shared" si="50"/>
        <v>3.8819197730935243E-11</v>
      </c>
      <c r="P282" s="20">
        <f>SUM(inventory[[#This Row],[CO2_temp_s1]:[CO2_temp_s2]])</f>
        <v>5.1482980096963574E-16</v>
      </c>
      <c r="Q282" s="20">
        <f>inventory[[#This Row],[CH4_temp_s1]]+inventory[[#This Row],[CH4_temp_s2]]</f>
        <v>1.4383646023562048E-15</v>
      </c>
      <c r="R282" s="20">
        <f>inventory[[#This Row],[N2O_temp_s1]]+inventory[[#This Row],[N2O_temp_s2]]</f>
        <v>5.068051368698272E-14</v>
      </c>
      <c r="S282" s="84">
        <f>inventory[[#This Row],[CO2_flux]]+S281</f>
        <v>1</v>
      </c>
      <c r="T282" s="84">
        <f>inventory[[#This Row],[CH4_flux]]+T281</f>
        <v>1</v>
      </c>
      <c r="U282" s="84">
        <f>inventory[[#This Row],[N2O_flux]]+U281</f>
        <v>1</v>
      </c>
      <c r="V282" s="1">
        <f t="shared" si="51"/>
        <v>3.6572701101264953E-16</v>
      </c>
      <c r="W282" s="1">
        <f t="shared" si="52"/>
        <v>1.4910278995698621E-16</v>
      </c>
      <c r="X282" s="1">
        <f t="shared" si="53"/>
        <v>8.2122848251809905E-23</v>
      </c>
      <c r="Y282" s="1">
        <f t="shared" si="54"/>
        <v>1.4383645202333564E-15</v>
      </c>
      <c r="Z282" s="1">
        <f t="shared" si="55"/>
        <v>2.453192646020419E-14</v>
      </c>
      <c r="AA282" s="1">
        <f t="shared" si="56"/>
        <v>2.6148587226778527E-14</v>
      </c>
      <c r="AB282" s="1">
        <f>p_0*inventory[[#This Row],[CO2_flux]]+AB281</f>
        <v>0.21729999999999999</v>
      </c>
      <c r="AC282" s="1">
        <f>p_1*inventory[[#This Row],[CO2_flux]]+AC281*EXP(-1/life1_CO2)</f>
        <v>0.1109759370695447</v>
      </c>
      <c r="AD282" s="1">
        <f>p_2*inventory[[#This Row],[CO2_flux]]+AD281*EXP(-1/life2_CO2)</f>
        <v>1.4407677854136943E-4</v>
      </c>
      <c r="AE282" s="1">
        <f>p_3*inventory[[#This Row],[CO2_flux]]+AE281*EXP(-1/life3_CO2)</f>
        <v>3.095543790236616E-29</v>
      </c>
    </row>
    <row r="283" spans="1:31">
      <c r="A283">
        <v>278</v>
      </c>
      <c r="B283" s="70">
        <v>0</v>
      </c>
      <c r="C283" s="70">
        <v>0</v>
      </c>
      <c r="D283" s="70">
        <v>0</v>
      </c>
      <c r="E283" s="22">
        <f>SUM(inventory[[#This Row],[CO2_heat]:[N2O_heat]])</f>
        <v>4.1678161440220769E-11</v>
      </c>
      <c r="F283" s="23">
        <f>SUM(inventory[[#This Row],[CO2_temp]:[N2O_temp]])</f>
        <v>5.2402129617217133E-14</v>
      </c>
      <c r="G283" s="16">
        <f>SUM(inventory[[#This Row],[CO2_mass0]:[CO2_mass3]])</f>
        <v>0.32813510159163756</v>
      </c>
      <c r="H283" s="16">
        <f>inventory[[#This Row],[CH4_flux]]+H282*EXP(-1/life_CH4)</f>
        <v>1.8339939797150599E-10</v>
      </c>
      <c r="I283" s="16">
        <f t="shared" si="47"/>
        <v>0.10050772777485192</v>
      </c>
      <c r="J283" s="18">
        <f>inventory[[#This Row],[CO2]]*A_CO2</f>
        <v>5.7479425745807139E-16</v>
      </c>
      <c r="K283" s="18">
        <f>inventory[[#This Row],[CH4]]*A_CH4</f>
        <v>3.8731081566364503E-23</v>
      </c>
      <c r="L283" s="18">
        <f>inventory[[#This Row],[N2O]]*A_N2O</f>
        <v>3.588112939816863E-14</v>
      </c>
      <c r="M283" s="4">
        <f t="shared" si="48"/>
        <v>2.0424803527229663E-13</v>
      </c>
      <c r="N283" s="4">
        <f t="shared" si="49"/>
        <v>2.618685866185101E-12</v>
      </c>
      <c r="O283" s="4">
        <f t="shared" si="50"/>
        <v>3.8855227538763373E-11</v>
      </c>
      <c r="P283" s="20">
        <f>SUM(inventory[[#This Row],[CO2_temp_s1]:[CO2_temp_s2]])</f>
        <v>5.1474486450288478E-16</v>
      </c>
      <c r="Q283" s="20">
        <f>inventory[[#This Row],[CH4_temp_s1]]+inventory[[#This Row],[CH4_temp_s2]]</f>
        <v>1.4348563916300379E-15</v>
      </c>
      <c r="R283" s="20">
        <f>inventory[[#This Row],[N2O_temp_s1]]+inventory[[#This Row],[N2O_temp_s2]]</f>
        <v>5.0452528361084212E-14</v>
      </c>
      <c r="S283" s="84">
        <f>inventory[[#This Row],[CO2_flux]]+S282</f>
        <v>1</v>
      </c>
      <c r="T283" s="84">
        <f>inventory[[#This Row],[CH4_flux]]+T282</f>
        <v>1</v>
      </c>
      <c r="U283" s="84">
        <f>inventory[[#This Row],[N2O_flux]]+U282</f>
        <v>1</v>
      </c>
      <c r="V283" s="1">
        <f t="shared" si="51"/>
        <v>3.654040480677812E-16</v>
      </c>
      <c r="W283" s="1">
        <f t="shared" si="52"/>
        <v>1.493408164351036E-16</v>
      </c>
      <c r="X283" s="1">
        <f t="shared" si="53"/>
        <v>7.5760118912086383E-23</v>
      </c>
      <c r="Y283" s="1">
        <f t="shared" si="54"/>
        <v>1.434856315869919E-15</v>
      </c>
      <c r="Z283" s="1">
        <f t="shared" si="55"/>
        <v>2.4330018744933014E-14</v>
      </c>
      <c r="AA283" s="1">
        <f t="shared" si="56"/>
        <v>2.6122509616151198E-14</v>
      </c>
      <c r="AB283" s="1">
        <f>p_0*inventory[[#This Row],[CO2_flux]]+AB282</f>
        <v>0.21729999999999999</v>
      </c>
      <c r="AC283" s="1">
        <f>p_1*inventory[[#This Row],[CO2_flux]]+AC282*EXP(-1/life1_CO2)</f>
        <v>0.1106949143354554</v>
      </c>
      <c r="AD283" s="1">
        <f>p_2*inventory[[#This Row],[CO2_flux]]+AD282*EXP(-1/life2_CO2)</f>
        <v>1.4018725618215991E-4</v>
      </c>
      <c r="AE283" s="1">
        <f>p_3*inventory[[#This Row],[CO2_flux]]+AE282*EXP(-1/life3_CO2)</f>
        <v>2.4537601002729406E-29</v>
      </c>
    </row>
    <row r="284" spans="1:31">
      <c r="A284">
        <v>279</v>
      </c>
      <c r="B284" s="70">
        <v>0</v>
      </c>
      <c r="C284" s="70">
        <v>0</v>
      </c>
      <c r="D284" s="70">
        <v>0</v>
      </c>
      <c r="E284" s="22">
        <f>SUM(inventory[[#This Row],[CO2_heat]:[N2O_heat]])</f>
        <v>4.1714469253452229E-11</v>
      </c>
      <c r="F284" s="23">
        <f>SUM(inventory[[#This Row],[CO2_temp]:[N2O_temp]])</f>
        <v>5.2171974658606002E-14</v>
      </c>
      <c r="G284" s="16">
        <f>SUM(inventory[[#This Row],[CO2_mass0]:[CO2_mass3]])</f>
        <v>0.32785100596716549</v>
      </c>
      <c r="H284" s="16">
        <f>inventory[[#This Row],[CH4_flux]]+H283*EXP(-1/life_CH4)</f>
        <v>1.6918979226151175E-10</v>
      </c>
      <c r="I284" s="16">
        <f t="shared" si="47"/>
        <v>9.9680508366908185E-2</v>
      </c>
      <c r="J284" s="18">
        <f>inventory[[#This Row],[CO2]]*A_CO2</f>
        <v>5.7429660715268368E-16</v>
      </c>
      <c r="K284" s="18">
        <f>inventory[[#This Row],[CH4]]*A_CH4</f>
        <v>3.5730235304779872E-23</v>
      </c>
      <c r="L284" s="18">
        <f>inventory[[#This Row],[N2O]]*A_N2O</f>
        <v>3.5585813134690905E-14</v>
      </c>
      <c r="M284" s="4">
        <f t="shared" si="48"/>
        <v>2.0482258058573477E-13</v>
      </c>
      <c r="N284" s="4">
        <f t="shared" si="49"/>
        <v>2.6186858662223116E-12</v>
      </c>
      <c r="O284" s="4">
        <f t="shared" si="50"/>
        <v>3.8890960806644179E-11</v>
      </c>
      <c r="P284" s="20">
        <f>SUM(inventory[[#This Row],[CO2_temp_s1]:[CO2_temp_s2]])</f>
        <v>5.1465978042911095E-16</v>
      </c>
      <c r="Q284" s="20">
        <f>inventory[[#This Row],[CH4_temp_s1]]+inventory[[#This Row],[CH4_temp_s2]]</f>
        <v>1.4313567379853327E-15</v>
      </c>
      <c r="R284" s="20">
        <f>inventory[[#This Row],[N2O_temp_s1]]+inventory[[#This Row],[N2O_temp_s2]]</f>
        <v>5.0225958140191557E-14</v>
      </c>
      <c r="S284" s="84">
        <f>inventory[[#This Row],[CO2_flux]]+S283</f>
        <v>1</v>
      </c>
      <c r="T284" s="84">
        <f>inventory[[#This Row],[CH4_flux]]+T283</f>
        <v>1</v>
      </c>
      <c r="U284" s="84">
        <f>inventory[[#This Row],[N2O_flux]]+U283</f>
        <v>1</v>
      </c>
      <c r="V284" s="1">
        <f t="shared" si="51"/>
        <v>3.6508203952725113E-16</v>
      </c>
      <c r="W284" s="1">
        <f t="shared" si="52"/>
        <v>1.4957774090185988E-16</v>
      </c>
      <c r="X284" s="1">
        <f t="shared" si="53"/>
        <v>6.9890359920937059E-23</v>
      </c>
      <c r="Y284" s="1">
        <f t="shared" si="54"/>
        <v>1.4313566680949728E-15</v>
      </c>
      <c r="Z284" s="1">
        <f t="shared" si="55"/>
        <v>2.4129772812137499E-14</v>
      </c>
      <c r="AA284" s="1">
        <f t="shared" si="56"/>
        <v>2.6096185328054058E-14</v>
      </c>
      <c r="AB284" s="1">
        <f>p_0*inventory[[#This Row],[CO2_flux]]+AB283</f>
        <v>0.21729999999999999</v>
      </c>
      <c r="AC284" s="1">
        <f>p_1*inventory[[#This Row],[CO2_flux]]+AC283*EXP(-1/life1_CO2)</f>
        <v>0.11041460323110459</v>
      </c>
      <c r="AD284" s="1">
        <f>p_2*inventory[[#This Row],[CO2_flux]]+AD283*EXP(-1/life2_CO2)</f>
        <v>1.3640273606089568E-4</v>
      </c>
      <c r="AE284" s="1">
        <f>p_3*inventory[[#This Row],[CO2_flux]]+AE283*EXP(-1/life3_CO2)</f>
        <v>1.945034229101067E-29</v>
      </c>
    </row>
    <row r="285" spans="1:31">
      <c r="A285">
        <v>280</v>
      </c>
      <c r="B285" s="70">
        <v>0</v>
      </c>
      <c r="C285" s="70">
        <v>0</v>
      </c>
      <c r="D285" s="70">
        <v>0</v>
      </c>
      <c r="E285" s="22">
        <f>SUM(inventory[[#This Row],[CO2_heat]:[N2O_heat]])</f>
        <v>4.1750482470439191E-11</v>
      </c>
      <c r="F285" s="23">
        <f>SUM(inventory[[#This Row],[CO2_temp]:[N2O_temp]])</f>
        <v>5.1943232669893356E-14</v>
      </c>
      <c r="G285" s="16">
        <f>SUM(inventory[[#This Row],[CO2_mass0]:[CO2_mass3]])</f>
        <v>0.32756772233796122</v>
      </c>
      <c r="H285" s="16">
        <f>inventory[[#This Row],[CH4_flux]]+H284*EXP(-1/life_CH4)</f>
        <v>1.5608113288322179E-10</v>
      </c>
      <c r="I285" s="16">
        <f t="shared" si="47"/>
        <v>9.8860097310561168E-2</v>
      </c>
      <c r="J285" s="18">
        <f>inventory[[#This Row],[CO2]]*A_CO2</f>
        <v>5.7380037921940656E-16</v>
      </c>
      <c r="K285" s="18">
        <f>inventory[[#This Row],[CH4]]*A_CH4</f>
        <v>3.296189167213001E-23</v>
      </c>
      <c r="L285" s="18">
        <f>inventory[[#This Row],[N2O]]*A_N2O</f>
        <v>3.5292927443966522E-14</v>
      </c>
      <c r="M285" s="4">
        <f t="shared" si="48"/>
        <v>2.0539662896072445E-13</v>
      </c>
      <c r="N285" s="4">
        <f t="shared" si="49"/>
        <v>2.6186858662566392E-12</v>
      </c>
      <c r="O285" s="4">
        <f t="shared" si="50"/>
        <v>3.8926399975221828E-11</v>
      </c>
      <c r="P285" s="20">
        <f>SUM(inventory[[#This Row],[CO2_temp_s1]:[CO2_temp_s2]])</f>
        <v>5.1457454682497416E-16</v>
      </c>
      <c r="Q285" s="20">
        <f>inventory[[#This Row],[CH4_temp_s1]]+inventory[[#This Row],[CH4_temp_s2]]</f>
        <v>1.4278656205144311E-15</v>
      </c>
      <c r="R285" s="20">
        <f>inventory[[#This Row],[N2O_temp_s1]]+inventory[[#This Row],[N2O_temp_s2]]</f>
        <v>5.0000792502553954E-14</v>
      </c>
      <c r="S285" s="84">
        <f>inventory[[#This Row],[CO2_flux]]+S284</f>
        <v>1</v>
      </c>
      <c r="T285" s="84">
        <f>inventory[[#This Row],[CH4_flux]]+T284</f>
        <v>1</v>
      </c>
      <c r="U285" s="84">
        <f>inventory[[#This Row],[N2O_flux]]+U284</f>
        <v>1</v>
      </c>
      <c r="V285" s="1">
        <f t="shared" si="51"/>
        <v>3.6476097928736668E-16</v>
      </c>
      <c r="W285" s="1">
        <f t="shared" si="52"/>
        <v>1.4981356753760745E-16</v>
      </c>
      <c r="X285" s="1">
        <f t="shared" si="53"/>
        <v>6.4475377281513322E-23</v>
      </c>
      <c r="Y285" s="1">
        <f t="shared" si="54"/>
        <v>1.4278655560390537E-15</v>
      </c>
      <c r="Z285" s="1">
        <f t="shared" si="55"/>
        <v>2.3931174984673148E-14</v>
      </c>
      <c r="AA285" s="1">
        <f t="shared" si="56"/>
        <v>2.6069617517880806E-14</v>
      </c>
      <c r="AB285" s="1">
        <f>p_0*inventory[[#This Row],[CO2_flux]]+AB284</f>
        <v>0.21729999999999999</v>
      </c>
      <c r="AC285" s="1">
        <f>p_1*inventory[[#This Row],[CO2_flux]]+AC284*EXP(-1/life1_CO2)</f>
        <v>0.11013500195444274</v>
      </c>
      <c r="AD285" s="1">
        <f>p_2*inventory[[#This Row],[CO2_flux]]+AD284*EXP(-1/life2_CO2)</f>
        <v>1.3272038351847071E-4</v>
      </c>
      <c r="AE285" s="1">
        <f>p_3*inventory[[#This Row],[CO2_flux]]+AE284*EXP(-1/life3_CO2)</f>
        <v>1.5417799612741147E-29</v>
      </c>
    </row>
    <row r="286" spans="1:31">
      <c r="A286">
        <v>281</v>
      </c>
      <c r="B286" s="70">
        <v>0</v>
      </c>
      <c r="C286" s="70">
        <v>0</v>
      </c>
      <c r="D286" s="70">
        <v>0</v>
      </c>
      <c r="E286" s="22">
        <f>SUM(inventory[[#This Row],[CO2_heat]:[N2O_heat]])</f>
        <v>4.1786203513156942E-11</v>
      </c>
      <c r="F286" s="23">
        <f>SUM(inventory[[#This Row],[CO2_temp]:[N2O_temp]])</f>
        <v>5.1715893190501667E-14</v>
      </c>
      <c r="G286" s="16">
        <f>SUM(inventory[[#This Row],[CO2_mass0]:[CO2_mass3]])</f>
        <v>0.32728524614840437</v>
      </c>
      <c r="H286" s="16">
        <f>inventory[[#This Row],[CH4_flux]]+H285*EXP(-1/life_CH4)</f>
        <v>1.4398811959326336E-10</v>
      </c>
      <c r="I286" s="16">
        <f t="shared" si="47"/>
        <v>9.804643857031288E-2</v>
      </c>
      <c r="J286" s="18">
        <f>inventory[[#This Row],[CO2]]*A_CO2</f>
        <v>5.7330556567815981E-16</v>
      </c>
      <c r="K286" s="18">
        <f>inventory[[#This Row],[CH4]]*A_CH4</f>
        <v>3.0408036592467861E-23</v>
      </c>
      <c r="L286" s="18">
        <f>inventory[[#This Row],[N2O]]*A_N2O</f>
        <v>3.500245232139486E-14</v>
      </c>
      <c r="M286" s="4">
        <f t="shared" si="48"/>
        <v>2.0597018181563607E-13</v>
      </c>
      <c r="N286" s="4">
        <f t="shared" si="49"/>
        <v>2.6186858662883071E-12</v>
      </c>
      <c r="O286" s="4">
        <f t="shared" si="50"/>
        <v>3.8961547465053001E-11</v>
      </c>
      <c r="P286" s="20">
        <f>SUM(inventory[[#This Row],[CO2_temp_s1]:[CO2_temp_s2]])</f>
        <v>5.1448916186350172E-16</v>
      </c>
      <c r="Q286" s="20">
        <f>inventory[[#This Row],[CH4_temp_s1]]+inventory[[#This Row],[CH4_temp_s2]]</f>
        <v>1.4243830183635151E-15</v>
      </c>
      <c r="R286" s="20">
        <f>inventory[[#This Row],[N2O_temp_s1]]+inventory[[#This Row],[N2O_temp_s2]]</f>
        <v>4.9777021010274652E-14</v>
      </c>
      <c r="S286" s="84">
        <f>inventory[[#This Row],[CO2_flux]]+S285</f>
        <v>1</v>
      </c>
      <c r="T286" s="84">
        <f>inventory[[#This Row],[CH4_flux]]+T285</f>
        <v>1</v>
      </c>
      <c r="U286" s="84">
        <f>inventory[[#This Row],[N2O_flux]]+U285</f>
        <v>1</v>
      </c>
      <c r="V286" s="1">
        <f t="shared" si="51"/>
        <v>3.644408613594228E-16</v>
      </c>
      <c r="W286" s="1">
        <f t="shared" si="52"/>
        <v>1.5004830050407894E-16</v>
      </c>
      <c r="X286" s="1">
        <f t="shared" si="53"/>
        <v>5.9479936133585338E-23</v>
      </c>
      <c r="Y286" s="1">
        <f t="shared" si="54"/>
        <v>1.4243829588835789E-15</v>
      </c>
      <c r="Z286" s="1">
        <f t="shared" si="55"/>
        <v>2.3734211697963924E-14</v>
      </c>
      <c r="AA286" s="1">
        <f t="shared" si="56"/>
        <v>2.6042809312310728E-14</v>
      </c>
      <c r="AB286" s="1">
        <f>p_0*inventory[[#This Row],[CO2_flux]]+AB285</f>
        <v>0.21729999999999999</v>
      </c>
      <c r="AC286" s="1">
        <f>p_1*inventory[[#This Row],[CO2_flux]]+AC285*EXP(-1/life1_CO2)</f>
        <v>0.10985610870798364</v>
      </c>
      <c r="AD286" s="1">
        <f>p_2*inventory[[#This Row],[CO2_flux]]+AD285*EXP(-1/life2_CO2)</f>
        <v>1.2913744042074085E-4</v>
      </c>
      <c r="AE286" s="1">
        <f>p_3*inventory[[#This Row],[CO2_flux]]+AE285*EXP(-1/life3_CO2)</f>
        <v>1.2221303941190917E-29</v>
      </c>
    </row>
    <row r="287" spans="1:31">
      <c r="A287">
        <v>282</v>
      </c>
      <c r="B287" s="70">
        <v>0</v>
      </c>
      <c r="C287" s="70">
        <v>0</v>
      </c>
      <c r="D287" s="70">
        <v>0</v>
      </c>
      <c r="E287" s="22">
        <f>SUM(inventory[[#This Row],[CO2_heat]:[N2O_heat]])</f>
        <v>4.1821634783650657E-11</v>
      </c>
      <c r="F287" s="23">
        <f>SUM(inventory[[#This Row],[CO2_temp]:[N2O_temp]])</f>
        <v>5.1489945843171026E-14</v>
      </c>
      <c r="G287" s="16">
        <f>SUM(inventory[[#This Row],[CO2_mass0]:[CO2_mass3]])</f>
        <v>0.32700357292188548</v>
      </c>
      <c r="H287" s="16">
        <f>inventory[[#This Row],[CH4_flux]]+H286*EXP(-1/life_CH4)</f>
        <v>1.3283206112756628E-10</v>
      </c>
      <c r="I287" s="16">
        <f t="shared" si="47"/>
        <v>9.7239476571860259E-2</v>
      </c>
      <c r="J287" s="18">
        <f>inventory[[#This Row],[CO2]]*A_CO2</f>
        <v>5.7281215868726666E-16</v>
      </c>
      <c r="K287" s="18">
        <f>inventory[[#This Row],[CH4]]*A_CH4</f>
        <v>2.8052051702805489E-23</v>
      </c>
      <c r="L287" s="18">
        <f>inventory[[#This Row],[N2O]]*A_N2O</f>
        <v>3.4714367927021273E-14</v>
      </c>
      <c r="M287" s="4">
        <f t="shared" si="48"/>
        <v>2.0654324056092942E-13</v>
      </c>
      <c r="N287" s="4">
        <f t="shared" si="49"/>
        <v>2.6186858663175214E-12</v>
      </c>
      <c r="O287" s="4">
        <f t="shared" si="50"/>
        <v>3.8996405676772204E-11</v>
      </c>
      <c r="P287" s="20">
        <f>SUM(inventory[[#This Row],[CO2_temp_s1]:[CO2_temp_s2]])</f>
        <v>5.1440362381130315E-16</v>
      </c>
      <c r="Q287" s="20">
        <f>inventory[[#This Row],[CH4_temp_s1]]+inventory[[#This Row],[CH4_temp_s2]]</f>
        <v>1.420908910732256E-15</v>
      </c>
      <c r="R287" s="20">
        <f>inventory[[#This Row],[N2O_temp_s1]]+inventory[[#This Row],[N2O_temp_s2]]</f>
        <v>4.9554633308627465E-14</v>
      </c>
      <c r="S287" s="84">
        <f>inventory[[#This Row],[CO2_flux]]+S286</f>
        <v>1</v>
      </c>
      <c r="T287" s="84">
        <f>inventory[[#This Row],[CH4_flux]]+T286</f>
        <v>1</v>
      </c>
      <c r="U287" s="84">
        <f>inventory[[#This Row],[N2O_flux]]+U286</f>
        <v>1</v>
      </c>
      <c r="V287" s="1">
        <f t="shared" si="51"/>
        <v>3.6412167986672395E-16</v>
      </c>
      <c r="W287" s="1">
        <f t="shared" si="52"/>
        <v>1.5028194394457922E-16</v>
      </c>
      <c r="X287" s="1">
        <f t="shared" si="53"/>
        <v>5.4871531493404745E-23</v>
      </c>
      <c r="Y287" s="1">
        <f t="shared" si="54"/>
        <v>1.4209088558607246E-15</v>
      </c>
      <c r="Z287" s="1">
        <f t="shared" si="55"/>
        <v>2.3538869499075747E-14</v>
      </c>
      <c r="AA287" s="1">
        <f t="shared" si="56"/>
        <v>2.6015763809551719E-14</v>
      </c>
      <c r="AB287" s="1">
        <f>p_0*inventory[[#This Row],[CO2_flux]]+AB286</f>
        <v>0.21729999999999999</v>
      </c>
      <c r="AC287" s="1">
        <f>p_1*inventory[[#This Row],[CO2_flux]]+AC286*EXP(-1/life1_CO2)</f>
        <v>0.1095779216987928</v>
      </c>
      <c r="AD287" s="1">
        <f>p_2*inventory[[#This Row],[CO2_flux]]+AD286*EXP(-1/life2_CO2)</f>
        <v>1.2565122309264216E-4</v>
      </c>
      <c r="AE287" s="1">
        <f>p_3*inventory[[#This Row],[CO2_flux]]+AE286*EXP(-1/life3_CO2)</f>
        <v>9.6875218107996746E-30</v>
      </c>
    </row>
    <row r="288" spans="1:31">
      <c r="A288">
        <v>283</v>
      </c>
      <c r="B288" s="70">
        <v>0</v>
      </c>
      <c r="C288" s="70">
        <v>0</v>
      </c>
      <c r="D288" s="70">
        <v>0</v>
      </c>
      <c r="E288" s="22">
        <f>SUM(inventory[[#This Row],[CO2_heat]:[N2O_heat]])</f>
        <v>4.1856778664199516E-11</v>
      </c>
      <c r="F288" s="23">
        <f>SUM(inventory[[#This Row],[CO2_temp]:[N2O_temp]])</f>
        <v>5.1265380333278306E-14</v>
      </c>
      <c r="G288" s="16">
        <f>SUM(inventory[[#This Row],[CO2_mass0]:[CO2_mass3]])</f>
        <v>0.32672269825878397</v>
      </c>
      <c r="H288" s="16">
        <f>inventory[[#This Row],[CH4_flux]]+H287*EXP(-1/life_CH4)</f>
        <v>1.2254036314412023E-10</v>
      </c>
      <c r="I288" s="16">
        <f t="shared" si="47"/>
        <v>9.6439156198299292E-2</v>
      </c>
      <c r="J288" s="18">
        <f>inventory[[#This Row],[CO2]]*A_CO2</f>
        <v>5.7232015053991176E-16</v>
      </c>
      <c r="K288" s="18">
        <f>inventory[[#This Row],[CH4]]*A_CH4</f>
        <v>2.5878606214641079E-23</v>
      </c>
      <c r="L288" s="18">
        <f>inventory[[#This Row],[N2O]]*A_N2O</f>
        <v>3.4428654584182008E-14</v>
      </c>
      <c r="M288" s="4">
        <f t="shared" si="48"/>
        <v>2.0711580659929035E-13</v>
      </c>
      <c r="N288" s="4">
        <f t="shared" si="49"/>
        <v>2.6186858663444722E-12</v>
      </c>
      <c r="O288" s="4">
        <f t="shared" si="50"/>
        <v>3.9030976991255753E-11</v>
      </c>
      <c r="P288" s="20">
        <f>SUM(inventory[[#This Row],[CO2_temp_s1]:[CO2_temp_s2]])</f>
        <v>5.1431793102585959E-16</v>
      </c>
      <c r="Q288" s="20">
        <f>inventory[[#This Row],[CH4_temp_s1]]+inventory[[#This Row],[CH4_temp_s2]]</f>
        <v>1.41744327687348E-15</v>
      </c>
      <c r="R288" s="20">
        <f>inventory[[#This Row],[N2O_temp_s1]]+inventory[[#This Row],[N2O_temp_s2]]</f>
        <v>4.9333619125378966E-14</v>
      </c>
      <c r="S288" s="84">
        <f>inventory[[#This Row],[CO2_flux]]+S287</f>
        <v>1</v>
      </c>
      <c r="T288" s="84">
        <f>inventory[[#This Row],[CH4_flux]]+T287</f>
        <v>1</v>
      </c>
      <c r="U288" s="84">
        <f>inventory[[#This Row],[N2O_flux]]+U287</f>
        <v>1</v>
      </c>
      <c r="V288" s="1">
        <f t="shared" si="51"/>
        <v>3.6380342904168619E-16</v>
      </c>
      <c r="W288" s="1">
        <f t="shared" si="52"/>
        <v>1.5051450198417338E-16</v>
      </c>
      <c r="X288" s="1">
        <f t="shared" si="53"/>
        <v>5.0620176755198253E-23</v>
      </c>
      <c r="Y288" s="1">
        <f t="shared" si="54"/>
        <v>1.4174432262533032E-15</v>
      </c>
      <c r="Z288" s="1">
        <f t="shared" si="55"/>
        <v>2.3345135045797659E-14</v>
      </c>
      <c r="AA288" s="1">
        <f t="shared" si="56"/>
        <v>2.598848407958131E-14</v>
      </c>
      <c r="AB288" s="1">
        <f>p_0*inventory[[#This Row],[CO2_flux]]+AB287</f>
        <v>0.21729999999999999</v>
      </c>
      <c r="AC288" s="1">
        <f>p_1*inventory[[#This Row],[CO2_flux]]+AC287*EXP(-1/life1_CO2)</f>
        <v>0.10930043913847595</v>
      </c>
      <c r="AD288" s="1">
        <f>p_2*inventory[[#This Row],[CO2_flux]]+AD287*EXP(-1/life2_CO2)</f>
        <v>1.2225912030808047E-4</v>
      </c>
      <c r="AE288" s="1">
        <f>p_3*inventory[[#This Row],[CO2_flux]]+AE287*EXP(-1/life3_CO2)</f>
        <v>7.6790561208785619E-30</v>
      </c>
    </row>
    <row r="289" spans="1:31">
      <c r="A289">
        <v>284</v>
      </c>
      <c r="B289" s="70">
        <v>0</v>
      </c>
      <c r="C289" s="70">
        <v>0</v>
      </c>
      <c r="D289" s="70">
        <v>0</v>
      </c>
      <c r="E289" s="22">
        <f>SUM(inventory[[#This Row],[CO2_heat]:[N2O_heat]])</f>
        <v>4.1891637517479485E-11</v>
      </c>
      <c r="F289" s="23">
        <f>SUM(inventory[[#This Row],[CO2_temp]:[N2O_temp]])</f>
        <v>5.1042186448161909E-14</v>
      </c>
      <c r="G289" s="16">
        <f>SUM(inventory[[#This Row],[CO2_mass0]:[CO2_mass3]])</f>
        <v>0.32644261783450168</v>
      </c>
      <c r="H289" s="16">
        <f>inventory[[#This Row],[CH4_flux]]+H288*EXP(-1/life_CH4)</f>
        <v>1.1304605583942566E-10</v>
      </c>
      <c r="I289" s="16">
        <f t="shared" si="47"/>
        <v>9.5645422786360471E-2</v>
      </c>
      <c r="J289" s="18">
        <f>inventory[[#This Row],[CO2]]*A_CO2</f>
        <v>5.7182953366069646E-16</v>
      </c>
      <c r="K289" s="18">
        <f>inventory[[#This Row],[CH4]]*A_CH4</f>
        <v>2.3873557153949026E-23</v>
      </c>
      <c r="L289" s="18">
        <f>inventory[[#This Row],[N2O]]*A_N2O</f>
        <v>3.4145292778160235E-14</v>
      </c>
      <c r="M289" s="4">
        <f t="shared" si="48"/>
        <v>2.0768788132576388E-13</v>
      </c>
      <c r="N289" s="4">
        <f t="shared" si="49"/>
        <v>2.6186858663693349E-12</v>
      </c>
      <c r="O289" s="4">
        <f t="shared" si="50"/>
        <v>3.9065263769784385E-11</v>
      </c>
      <c r="P289" s="20">
        <f>SUM(inventory[[#This Row],[CO2_temp_s1]:[CO2_temp_s2]])</f>
        <v>5.1423208195288719E-16</v>
      </c>
      <c r="Q289" s="20">
        <f>inventory[[#This Row],[CH4_temp_s1]]+inventory[[#This Row],[CH4_temp_s2]]</f>
        <v>1.4139860960928501E-15</v>
      </c>
      <c r="R289" s="20">
        <f>inventory[[#This Row],[N2O_temp_s1]]+inventory[[#This Row],[N2O_temp_s2]]</f>
        <v>4.911396827011617E-14</v>
      </c>
      <c r="S289" s="84">
        <f>inventory[[#This Row],[CO2_flux]]+S288</f>
        <v>1</v>
      </c>
      <c r="T289" s="84">
        <f>inventory[[#This Row],[CH4_flux]]+T288</f>
        <v>1</v>
      </c>
      <c r="U289" s="84">
        <f>inventory[[#This Row],[N2O_flux]]+U288</f>
        <v>1</v>
      </c>
      <c r="V289" s="1">
        <f t="shared" si="51"/>
        <v>3.6348610322301664E-16</v>
      </c>
      <c r="W289" s="1">
        <f t="shared" si="52"/>
        <v>1.5074597872987051E-16</v>
      </c>
      <c r="X289" s="1">
        <f t="shared" si="53"/>
        <v>4.6698208578275424E-23</v>
      </c>
      <c r="Y289" s="1">
        <f t="shared" si="54"/>
        <v>1.4139860493946414E-15</v>
      </c>
      <c r="Z289" s="1">
        <f t="shared" si="55"/>
        <v>2.3152995105730508E-14</v>
      </c>
      <c r="AA289" s="1">
        <f t="shared" si="56"/>
        <v>2.5960973164385659E-14</v>
      </c>
      <c r="AB289" s="1">
        <f>p_0*inventory[[#This Row],[CO2_flux]]+AB288</f>
        <v>0.21729999999999999</v>
      </c>
      <c r="AC289" s="1">
        <f>p_1*inventory[[#This Row],[CO2_flux]]+AC288*EXP(-1/life1_CO2)</f>
        <v>0.10902365924316759</v>
      </c>
      <c r="AD289" s="1">
        <f>p_2*inventory[[#This Row],[CO2_flux]]+AD288*EXP(-1/life2_CO2)</f>
        <v>1.1895859133408606E-4</v>
      </c>
      <c r="AE289" s="1">
        <f>p_3*inventory[[#This Row],[CO2_flux]]+AE288*EXP(-1/life3_CO2)</f>
        <v>6.0869956279081545E-30</v>
      </c>
    </row>
    <row r="290" spans="1:31">
      <c r="A290">
        <v>285</v>
      </c>
      <c r="B290" s="70">
        <v>0</v>
      </c>
      <c r="C290" s="70">
        <v>0</v>
      </c>
      <c r="D290" s="70">
        <v>0</v>
      </c>
      <c r="E290" s="22">
        <f>SUM(inventory[[#This Row],[CO2_heat]:[N2O_heat]])</f>
        <v>4.1926213686724694E-11</v>
      </c>
      <c r="F290" s="23">
        <f>SUM(inventory[[#This Row],[CO2_temp]:[N2O_temp]])</f>
        <v>5.0820354056452077E-14</v>
      </c>
      <c r="G290" s="16">
        <f>SUM(inventory[[#This Row],[CO2_mass0]:[CO2_mass3]])</f>
        <v>0.32616332739754722</v>
      </c>
      <c r="H290" s="16">
        <f>inventory[[#This Row],[CH4_flux]]+H289*EXP(-1/life_CH4)</f>
        <v>1.0428735816475936E-10</v>
      </c>
      <c r="I290" s="16">
        <f t="shared" si="47"/>
        <v>9.4858222122675195E-2</v>
      </c>
      <c r="J290" s="18">
        <f>inventory[[#This Row],[CO2]]*A_CO2</f>
        <v>5.7134030060228335E-16</v>
      </c>
      <c r="K290" s="18">
        <f>inventory[[#This Row],[CH4]]*A_CH4</f>
        <v>2.2023857330477779E-23</v>
      </c>
      <c r="L290" s="18">
        <f>inventory[[#This Row],[N2O]]*A_N2O</f>
        <v>3.3864263154853171E-14</v>
      </c>
      <c r="M290" s="4">
        <f t="shared" si="48"/>
        <v>2.0825946612788397E-13</v>
      </c>
      <c r="N290" s="4">
        <f t="shared" si="49"/>
        <v>2.618685866392271E-12</v>
      </c>
      <c r="O290" s="4">
        <f t="shared" si="50"/>
        <v>3.9099268354204538E-11</v>
      </c>
      <c r="P290" s="20">
        <f>SUM(inventory[[#This Row],[CO2_temp_s1]:[CO2_temp_s2]])</f>
        <v>5.1414607512377297E-16</v>
      </c>
      <c r="Q290" s="20">
        <f>inventory[[#This Row],[CH4_temp_s1]]+inventory[[#This Row],[CH4_temp_s2]]</f>
        <v>1.4105373477485653E-15</v>
      </c>
      <c r="R290" s="20">
        <f>inventory[[#This Row],[N2O_temp_s1]]+inventory[[#This Row],[N2O_temp_s2]]</f>
        <v>4.8895670633579741E-14</v>
      </c>
      <c r="S290" s="84">
        <f>inventory[[#This Row],[CO2_flux]]+S289</f>
        <v>1</v>
      </c>
      <c r="T290" s="84">
        <f>inventory[[#This Row],[CH4_flux]]+T289</f>
        <v>1</v>
      </c>
      <c r="U290" s="84">
        <f>inventory[[#This Row],[N2O_flux]]+U289</f>
        <v>1</v>
      </c>
      <c r="V290" s="1">
        <f t="shared" si="51"/>
        <v>3.6316969685296948E-16</v>
      </c>
      <c r="W290" s="1">
        <f t="shared" si="52"/>
        <v>1.5097637827080349E-16</v>
      </c>
      <c r="X290" s="1">
        <f t="shared" si="53"/>
        <v>4.3080106890330716E-23</v>
      </c>
      <c r="Y290" s="1">
        <f t="shared" si="54"/>
        <v>1.4105373046684585E-15</v>
      </c>
      <c r="Z290" s="1">
        <f t="shared" si="55"/>
        <v>2.2962436555383164E-14</v>
      </c>
      <c r="AA290" s="1">
        <f t="shared" si="56"/>
        <v>2.5933234078196577E-14</v>
      </c>
      <c r="AB290" s="1">
        <f>p_0*inventory[[#This Row],[CO2_flux]]+AB289</f>
        <v>0.21729999999999999</v>
      </c>
      <c r="AC290" s="1">
        <f>p_1*inventory[[#This Row],[CO2_flux]]+AC289*EXP(-1/life1_CO2)</f>
        <v>0.10874758023351945</v>
      </c>
      <c r="AD290" s="1">
        <f>p_2*inventory[[#This Row],[CO2_flux]]+AD289*EXP(-1/life2_CO2)</f>
        <v>1.1574716402776868E-4</v>
      </c>
      <c r="AE290" s="1">
        <f>p_3*inventory[[#This Row],[CO2_flux]]+AE289*EXP(-1/life3_CO2)</f>
        <v>4.8250091145230383E-30</v>
      </c>
    </row>
    <row r="291" spans="1:31">
      <c r="A291">
        <v>286</v>
      </c>
      <c r="B291" s="70">
        <v>0</v>
      </c>
      <c r="C291" s="70">
        <v>0</v>
      </c>
      <c r="D291" s="70">
        <v>0</v>
      </c>
      <c r="E291" s="22">
        <f>SUM(inventory[[#This Row],[CO2_heat]:[N2O_heat]])</f>
        <v>4.1960509495887532E-11</v>
      </c>
      <c r="F291" s="23">
        <f>SUM(inventory[[#This Row],[CO2_temp]:[N2O_temp]])</f>
        <v>5.0599873107406894E-14</v>
      </c>
      <c r="G291" s="16">
        <f>SUM(inventory[[#This Row],[CO2_mass0]:[CO2_mass3]])</f>
        <v>0.32588482276767372</v>
      </c>
      <c r="H291" s="16">
        <f>inventory[[#This Row],[CH4_flux]]+H290*EXP(-1/life_CH4)</f>
        <v>9.6207275806536931E-11</v>
      </c>
      <c r="I291" s="16">
        <f t="shared" si="47"/>
        <v>9.4077500440072903E-2</v>
      </c>
      <c r="J291" s="18">
        <f>inventory[[#This Row],[CO2]]*A_CO2</f>
        <v>5.7085244404213398E-16</v>
      </c>
      <c r="K291" s="18">
        <f>inventory[[#This Row],[CH4]]*A_CH4</f>
        <v>2.0317470437496391E-23</v>
      </c>
      <c r="L291" s="18">
        <f>inventory[[#This Row],[N2O]]*A_N2O</f>
        <v>3.3585546519450157E-14</v>
      </c>
      <c r="M291" s="4">
        <f t="shared" si="48"/>
        <v>2.0883056238579985E-13</v>
      </c>
      <c r="N291" s="4">
        <f t="shared" si="49"/>
        <v>2.6186858664134303E-12</v>
      </c>
      <c r="O291" s="4">
        <f t="shared" si="50"/>
        <v>3.9132993067088303E-11</v>
      </c>
      <c r="P291" s="20">
        <f>SUM(inventory[[#This Row],[CO2_temp_s1]:[CO2_temp_s2]])</f>
        <v>5.1405990915308005E-16</v>
      </c>
      <c r="Q291" s="20">
        <f>inventory[[#This Row],[CH4_temp_s1]]+inventory[[#This Row],[CH4_temp_s2]]</f>
        <v>1.4070970112510729E-15</v>
      </c>
      <c r="R291" s="20">
        <f>inventory[[#This Row],[N2O_temp_s1]]+inventory[[#This Row],[N2O_temp_s2]]</f>
        <v>4.8678716187002739E-14</v>
      </c>
      <c r="S291" s="84">
        <f>inventory[[#This Row],[CO2_flux]]+S290</f>
        <v>1</v>
      </c>
      <c r="T291" s="84">
        <f>inventory[[#This Row],[CH4_flux]]+T290</f>
        <v>1</v>
      </c>
      <c r="U291" s="84">
        <f>inventory[[#This Row],[N2O_flux]]+U290</f>
        <v>1</v>
      </c>
      <c r="V291" s="1">
        <f t="shared" si="51"/>
        <v>3.6285420447467524E-16</v>
      </c>
      <c r="W291" s="1">
        <f t="shared" si="52"/>
        <v>1.5120570467840481E-16</v>
      </c>
      <c r="X291" s="1">
        <f t="shared" si="53"/>
        <v>3.9742328835859877E-23</v>
      </c>
      <c r="Y291" s="1">
        <f t="shared" si="54"/>
        <v>1.4070969715087441E-15</v>
      </c>
      <c r="Z291" s="1">
        <f t="shared" si="55"/>
        <v>2.2773446379276149E-14</v>
      </c>
      <c r="AA291" s="1">
        <f t="shared" si="56"/>
        <v>2.5905269807726593E-14</v>
      </c>
      <c r="AB291" s="1">
        <f>p_0*inventory[[#This Row],[CO2_flux]]+AB290</f>
        <v>0.21729999999999999</v>
      </c>
      <c r="AC291" s="1">
        <f>p_1*inventory[[#This Row],[CO2_flux]]+AC290*EXP(-1/life1_CO2)</f>
        <v>0.10847220033468906</v>
      </c>
      <c r="AD291" s="1">
        <f>p_2*inventory[[#This Row],[CO2_flux]]+AD290*EXP(-1/life2_CO2)</f>
        <v>1.126224329846476E-4</v>
      </c>
      <c r="AE291" s="1">
        <f>p_3*inventory[[#This Row],[CO2_flux]]+AE290*EXP(-1/life3_CO2)</f>
        <v>3.8246639850521795E-30</v>
      </c>
    </row>
    <row r="292" spans="1:31">
      <c r="A292">
        <v>287</v>
      </c>
      <c r="B292" s="70">
        <v>0</v>
      </c>
      <c r="C292" s="70">
        <v>0</v>
      </c>
      <c r="D292" s="70">
        <v>0</v>
      </c>
      <c r="E292" s="22">
        <f>SUM(inventory[[#This Row],[CO2_heat]:[N2O_heat]])</f>
        <v>4.1994527249797408E-11</v>
      </c>
      <c r="F292" s="23">
        <f>SUM(inventory[[#This Row],[CO2_temp]:[N2O_temp]])</f>
        <v>5.0380733630253639E-14</v>
      </c>
      <c r="G292" s="16">
        <f>SUM(inventory[[#This Row],[CO2_mass0]:[CO2_mass3]])</f>
        <v>0.32560709983406538</v>
      </c>
      <c r="H292" s="16">
        <f>inventory[[#This Row],[CH4_flux]]+H291*EXP(-1/life_CH4)</f>
        <v>8.8753230314763E-11</v>
      </c>
      <c r="I292" s="16">
        <f t="shared" si="47"/>
        <v>9.3303204413908672E-2</v>
      </c>
      <c r="J292" s="18">
        <f>inventory[[#This Row],[CO2]]*A_CO2</f>
        <v>5.7036595677933225E-16</v>
      </c>
      <c r="K292" s="18">
        <f>inventory[[#This Row],[CH4]]*A_CH4</f>
        <v>1.8743292729529528E-23</v>
      </c>
      <c r="L292" s="18">
        <f>inventory[[#This Row],[N2O]]*A_N2O</f>
        <v>3.330912383512162E-14</v>
      </c>
      <c r="M292" s="4">
        <f t="shared" si="48"/>
        <v>2.0940117147239936E-13</v>
      </c>
      <c r="N292" s="4">
        <f t="shared" si="49"/>
        <v>2.6186858664329502E-12</v>
      </c>
      <c r="O292" s="4">
        <f t="shared" si="50"/>
        <v>3.9166440211892058E-11</v>
      </c>
      <c r="P292" s="20">
        <f>SUM(inventory[[#This Row],[CO2_temp_s1]:[CO2_temp_s2]])</f>
        <v>5.1397358273612085E-16</v>
      </c>
      <c r="Q292" s="20">
        <f>inventory[[#This Row],[CH4_temp_s1]]+inventory[[#This Row],[CH4_temp_s2]]</f>
        <v>1.4036650660627924E-15</v>
      </c>
      <c r="R292" s="20">
        <f>inventory[[#This Row],[N2O_temp_s1]]+inventory[[#This Row],[N2O_temp_s2]]</f>
        <v>4.8463094981454726E-14</v>
      </c>
      <c r="S292" s="84">
        <f>inventory[[#This Row],[CO2_flux]]+S291</f>
        <v>1</v>
      </c>
      <c r="T292" s="84">
        <f>inventory[[#This Row],[CH4_flux]]+T291</f>
        <v>1</v>
      </c>
      <c r="U292" s="84">
        <f>inventory[[#This Row],[N2O_flux]]+U291</f>
        <v>1</v>
      </c>
      <c r="V292" s="1">
        <f t="shared" si="51"/>
        <v>3.625396207295421E-16</v>
      </c>
      <c r="W292" s="1">
        <f t="shared" si="52"/>
        <v>1.5143396200657875E-16</v>
      </c>
      <c r="X292" s="1">
        <f t="shared" si="53"/>
        <v>3.6663155589332566E-23</v>
      </c>
      <c r="Y292" s="1">
        <f t="shared" si="54"/>
        <v>1.4036650293996367E-15</v>
      </c>
      <c r="Z292" s="1">
        <f t="shared" si="55"/>
        <v>2.2586011669052674E-14</v>
      </c>
      <c r="AA292" s="1">
        <f t="shared" si="56"/>
        <v>2.5877083312402052E-14</v>
      </c>
      <c r="AB292" s="1">
        <f>p_0*inventory[[#This Row],[CO2_flux]]+AB291</f>
        <v>0.21729999999999999</v>
      </c>
      <c r="AC292" s="1">
        <f>p_1*inventory[[#This Row],[CO2_flux]]+AC291*EXP(-1/life1_CO2)</f>
        <v>0.10819751777632838</v>
      </c>
      <c r="AD292" s="1">
        <f>p_2*inventory[[#This Row],[CO2_flux]]+AD291*EXP(-1/life2_CO2)</f>
        <v>1.0958205773696962E-4</v>
      </c>
      <c r="AE292" s="1">
        <f>p_3*inventory[[#This Row],[CO2_flux]]+AE291*EXP(-1/life3_CO2)</f>
        <v>3.0317154333502702E-30</v>
      </c>
    </row>
    <row r="293" spans="1:31">
      <c r="A293">
        <v>288</v>
      </c>
      <c r="B293" s="70">
        <v>0</v>
      </c>
      <c r="C293" s="70">
        <v>0</v>
      </c>
      <c r="D293" s="70">
        <v>0</v>
      </c>
      <c r="E293" s="22">
        <f>SUM(inventory[[#This Row],[CO2_heat]:[N2O_heat]])</f>
        <v>4.2028269234318184E-11</v>
      </c>
      <c r="F293" s="23">
        <f>SUM(inventory[[#This Row],[CO2_temp]:[N2O_temp]])</f>
        <v>5.0162925733535712E-14</v>
      </c>
      <c r="G293" s="16">
        <f>SUM(inventory[[#This Row],[CO2_mass0]:[CO2_mass3]])</f>
        <v>0.32533015455357306</v>
      </c>
      <c r="H293" s="16">
        <f>inventory[[#This Row],[CH4_flux]]+H292*EXP(-1/life_CH4)</f>
        <v>8.1876716966245749E-11</v>
      </c>
      <c r="I293" s="16">
        <f t="shared" si="47"/>
        <v>9.2535281158421051E-2</v>
      </c>
      <c r="J293" s="18">
        <f>inventory[[#This Row],[CO2]]*A_CO2</f>
        <v>5.6988083173149383E-16</v>
      </c>
      <c r="K293" s="18">
        <f>inventory[[#This Row],[CH4]]*A_CH4</f>
        <v>1.7291080768424861E-23</v>
      </c>
      <c r="L293" s="18">
        <f>inventory[[#This Row],[N2O]]*A_N2O</f>
        <v>3.3034976221718817E-14</v>
      </c>
      <c r="M293" s="4">
        <f t="shared" si="48"/>
        <v>2.099712947534289E-13</v>
      </c>
      <c r="N293" s="4">
        <f t="shared" si="49"/>
        <v>2.6186858664509576E-12</v>
      </c>
      <c r="O293" s="4">
        <f t="shared" si="50"/>
        <v>3.9199612073113796E-11</v>
      </c>
      <c r="P293" s="20">
        <f>SUM(inventory[[#This Row],[CO2_temp_s1]:[CO2_temp_s2]])</f>
        <v>5.1388709464659651E-16</v>
      </c>
      <c r="Q293" s="20">
        <f>inventory[[#This Row],[CH4_temp_s1]]+inventory[[#This Row],[CH4_temp_s2]]</f>
        <v>1.4002414916978531E-15</v>
      </c>
      <c r="R293" s="20">
        <f>inventory[[#This Row],[N2O_temp_s1]]+inventory[[#This Row],[N2O_temp_s2]]</f>
        <v>4.8248797147191264E-14</v>
      </c>
      <c r="S293" s="84">
        <f>inventory[[#This Row],[CO2_flux]]+S292</f>
        <v>1</v>
      </c>
      <c r="T293" s="84">
        <f>inventory[[#This Row],[CH4_flux]]+T292</f>
        <v>1</v>
      </c>
      <c r="U293" s="84">
        <f>inventory[[#This Row],[N2O_flux]]+U292</f>
        <v>1</v>
      </c>
      <c r="V293" s="1">
        <f t="shared" si="51"/>
        <v>3.622259403547269E-16</v>
      </c>
      <c r="W293" s="1">
        <f t="shared" si="52"/>
        <v>1.5166115429186966E-16</v>
      </c>
      <c r="X293" s="1">
        <f t="shared" si="53"/>
        <v>3.3822551036457716E-23</v>
      </c>
      <c r="Y293" s="1">
        <f t="shared" si="54"/>
        <v>1.4002414578753021E-15</v>
      </c>
      <c r="Z293" s="1">
        <f t="shared" si="55"/>
        <v>2.2400119622596966E-14</v>
      </c>
      <c r="AA293" s="1">
        <f t="shared" si="56"/>
        <v>2.5848677524594301E-14</v>
      </c>
      <c r="AB293" s="1">
        <f>p_0*inventory[[#This Row],[CO2_flux]]+AB292</f>
        <v>0.21729999999999999</v>
      </c>
      <c r="AC293" s="1">
        <f>p_1*inventory[[#This Row],[CO2_flux]]+AC292*EXP(-1/life1_CO2)</f>
        <v>0.1079235307925724</v>
      </c>
      <c r="AD293" s="1">
        <f>p_2*inventory[[#This Row],[CO2_flux]]+AD292*EXP(-1/life2_CO2)</f>
        <v>1.0662376100066559E-4</v>
      </c>
      <c r="AE293" s="1">
        <f>p_3*inventory[[#This Row],[CO2_flux]]+AE292*EXP(-1/life3_CO2)</f>
        <v>2.403164958996737E-30</v>
      </c>
    </row>
    <row r="294" spans="1:31">
      <c r="A294">
        <v>289</v>
      </c>
      <c r="B294" s="70">
        <v>0</v>
      </c>
      <c r="C294" s="70">
        <v>0</v>
      </c>
      <c r="D294" s="70">
        <v>0</v>
      </c>
      <c r="E294" s="22">
        <f>SUM(inventory[[#This Row],[CO2_heat]:[N2O_heat]])</f>
        <v>4.2061737716504353E-11</v>
      </c>
      <c r="F294" s="23">
        <f>SUM(inventory[[#This Row],[CO2_temp]:[N2O_temp]])</f>
        <v>4.9946439604464929E-14</v>
      </c>
      <c r="G294" s="16">
        <f>SUM(inventory[[#This Row],[CO2_mass0]:[CO2_mass3]])</f>
        <v>0.32505398294899734</v>
      </c>
      <c r="H294" s="16">
        <f>inventory[[#This Row],[CH4_flux]]+H293*EXP(-1/life_CH4)</f>
        <v>7.5532989136234524E-11</v>
      </c>
      <c r="I294" s="16">
        <f t="shared" si="47"/>
        <v>9.1773678223119895E-2</v>
      </c>
      <c r="J294" s="18">
        <f>inventory[[#This Row],[CO2]]*A_CO2</f>
        <v>5.6939706193175852E-16</v>
      </c>
      <c r="K294" s="18">
        <f>inventory[[#This Row],[CH4]]*A_CH4</f>
        <v>1.5951384767584363E-23</v>
      </c>
      <c r="L294" s="18">
        <f>inventory[[#This Row],[N2O]]*A_N2O</f>
        <v>3.2763084954484307E-14</v>
      </c>
      <c r="M294" s="4">
        <f t="shared" si="48"/>
        <v>2.1054093358761048E-13</v>
      </c>
      <c r="N294" s="4">
        <f t="shared" si="49"/>
        <v>2.6186858664675698E-12</v>
      </c>
      <c r="O294" s="4">
        <f t="shared" si="50"/>
        <v>3.9232510916449173E-11</v>
      </c>
      <c r="P294" s="20">
        <f>SUM(inventory[[#This Row],[CO2_temp_s1]:[CO2_temp_s2]])</f>
        <v>5.1380044373430098E-16</v>
      </c>
      <c r="Q294" s="20">
        <f>inventory[[#This Row],[CH4_temp_s1]]+inventory[[#This Row],[CH4_temp_s2]]</f>
        <v>1.3968262677218442E-15</v>
      </c>
      <c r="R294" s="20">
        <f>inventory[[#This Row],[N2O_temp_s1]]+inventory[[#This Row],[N2O_temp_s2]]</f>
        <v>4.8035812893008783E-14</v>
      </c>
      <c r="S294" s="84">
        <f>inventory[[#This Row],[CO2_flux]]+S293</f>
        <v>1</v>
      </c>
      <c r="T294" s="84">
        <f>inventory[[#This Row],[CH4_flux]]+T293</f>
        <v>1</v>
      </c>
      <c r="U294" s="84">
        <f>inventory[[#This Row],[N2O_flux]]+U293</f>
        <v>1</v>
      </c>
      <c r="V294" s="1">
        <f t="shared" si="51"/>
        <v>3.6191315818067408E-16</v>
      </c>
      <c r="W294" s="1">
        <f t="shared" si="52"/>
        <v>1.5188728555362686E-16</v>
      </c>
      <c r="X294" s="1">
        <f t="shared" si="53"/>
        <v>3.1202031404088742E-23</v>
      </c>
      <c r="Y294" s="1">
        <f t="shared" si="54"/>
        <v>1.3968262365198129E-15</v>
      </c>
      <c r="Z294" s="1">
        <f t="shared" si="55"/>
        <v>2.2215757543159857E-14</v>
      </c>
      <c r="AA294" s="1">
        <f t="shared" si="56"/>
        <v>2.5820055349848929E-14</v>
      </c>
      <c r="AB294" s="1">
        <f>p_0*inventory[[#This Row],[CO2_flux]]+AB293</f>
        <v>0.21729999999999999</v>
      </c>
      <c r="AC294" s="1">
        <f>p_1*inventory[[#This Row],[CO2_flux]]+AC293*EXP(-1/life1_CO2)</f>
        <v>0.10765023762202776</v>
      </c>
      <c r="AD294" s="1">
        <f>p_2*inventory[[#This Row],[CO2_flux]]+AD293*EXP(-1/life2_CO2)</f>
        <v>1.0374532696963246E-4</v>
      </c>
      <c r="AE294" s="1">
        <f>p_3*inventory[[#This Row],[CO2_flux]]+AE293*EXP(-1/life3_CO2)</f>
        <v>1.9049287266937723E-30</v>
      </c>
    </row>
    <row r="295" spans="1:31">
      <c r="A295">
        <v>290</v>
      </c>
      <c r="B295" s="70">
        <v>0</v>
      </c>
      <c r="C295" s="70">
        <v>0</v>
      </c>
      <c r="D295" s="70">
        <v>0</v>
      </c>
      <c r="E295" s="22">
        <f>SUM(inventory[[#This Row],[CO2_heat]:[N2O_heat]])</f>
        <v>4.2094934944755889E-11</v>
      </c>
      <c r="F295" s="23">
        <f>SUM(inventory[[#This Row],[CO2_temp]:[N2O_temp]])</f>
        <v>4.9731265508279173E-14</v>
      </c>
      <c r="G295" s="16">
        <f>SUM(inventory[[#This Row],[CO2_mass0]:[CO2_mass3]])</f>
        <v>0.32477858110741747</v>
      </c>
      <c r="H295" s="16">
        <f>inventory[[#This Row],[CH4_flux]]+H294*EXP(-1/life_CH4)</f>
        <v>6.9680767124633793E-11</v>
      </c>
      <c r="I295" s="16">
        <f t="shared" si="47"/>
        <v>9.1018343589203868E-2</v>
      </c>
      <c r="J295" s="18">
        <f>inventory[[#This Row],[CO2]]*A_CO2</f>
        <v>5.6891464052586312E-16</v>
      </c>
      <c r="K295" s="18">
        <f>inventory[[#This Row],[CH4]]*A_CH4</f>
        <v>1.4715487100619298E-23</v>
      </c>
      <c r="L295" s="18">
        <f>inventory[[#This Row],[N2O]]*A_N2O</f>
        <v>3.2493431462772991E-14</v>
      </c>
      <c r="M295" s="4">
        <f t="shared" si="48"/>
        <v>2.1111008932675583E-13</v>
      </c>
      <c r="N295" s="4">
        <f t="shared" si="49"/>
        <v>2.6186858664828949E-12</v>
      </c>
      <c r="O295" s="4">
        <f t="shared" si="50"/>
        <v>3.9265138988946239E-11</v>
      </c>
      <c r="P295" s="20">
        <f>SUM(inventory[[#This Row],[CO2_temp_s1]:[CO2_temp_s2]])</f>
        <v>5.1371362892288671E-16</v>
      </c>
      <c r="Q295" s="20">
        <f>inventory[[#This Row],[CH4_temp_s1]]+inventory[[#This Row],[CH4_temp_s2]]</f>
        <v>1.3934193737515714E-15</v>
      </c>
      <c r="R295" s="20">
        <f>inventory[[#This Row],[N2O_temp_s1]]+inventory[[#This Row],[N2O_temp_s2]]</f>
        <v>4.7824132505604714E-14</v>
      </c>
      <c r="S295" s="84">
        <f>inventory[[#This Row],[CO2_flux]]+S294</f>
        <v>1</v>
      </c>
      <c r="T295" s="84">
        <f>inventory[[#This Row],[CH4_flux]]+T294</f>
        <v>1</v>
      </c>
      <c r="U295" s="84">
        <f>inventory[[#This Row],[N2O_flux]]+U294</f>
        <v>1</v>
      </c>
      <c r="V295" s="1">
        <f t="shared" si="51"/>
        <v>3.6160126912872095E-16</v>
      </c>
      <c r="W295" s="1">
        <f t="shared" si="52"/>
        <v>1.5211235979416579E-16</v>
      </c>
      <c r="X295" s="1">
        <f t="shared" si="53"/>
        <v>2.878454499054585E-23</v>
      </c>
      <c r="Y295" s="1">
        <f t="shared" si="54"/>
        <v>1.3934193449670264E-15</v>
      </c>
      <c r="Z295" s="1">
        <f t="shared" si="55"/>
        <v>2.2032912838491589E-14</v>
      </c>
      <c r="AA295" s="1">
        <f t="shared" si="56"/>
        <v>2.5791219667113122E-14</v>
      </c>
      <c r="AB295" s="1">
        <f>p_0*inventory[[#This Row],[CO2_flux]]+AB294</f>
        <v>0.21729999999999999</v>
      </c>
      <c r="AC295" s="1">
        <f>p_1*inventory[[#This Row],[CO2_flux]]+AC294*EXP(-1/life1_CO2)</f>
        <v>0.10737763650776146</v>
      </c>
      <c r="AD295" s="1">
        <f>p_2*inventory[[#This Row],[CO2_flux]]+AD294*EXP(-1/life2_CO2)</f>
        <v>1.0094459965606317E-4</v>
      </c>
      <c r="AE295" s="1">
        <f>p_3*inventory[[#This Row],[CO2_flux]]+AE294*EXP(-1/life3_CO2)</f>
        <v>1.5099893331076501E-30</v>
      </c>
    </row>
    <row r="296" spans="1:31">
      <c r="A296">
        <v>291</v>
      </c>
      <c r="B296" s="70">
        <v>0</v>
      </c>
      <c r="C296" s="70">
        <v>0</v>
      </c>
      <c r="D296" s="70">
        <v>0</v>
      </c>
      <c r="E296" s="22">
        <f>SUM(inventory[[#This Row],[CO2_heat]:[N2O_heat]])</f>
        <v>4.212786314897185E-11</v>
      </c>
      <c r="F296" s="23">
        <f>SUM(inventory[[#This Row],[CO2_temp]:[N2O_temp]])</f>
        <v>4.9517393787605369E-14</v>
      </c>
      <c r="G296" s="16">
        <f>SUM(inventory[[#This Row],[CO2_mass0]:[CO2_mass3]])</f>
        <v>0.32450394517856512</v>
      </c>
      <c r="H296" s="16">
        <f>inventory[[#This Row],[CH4_flux]]+H295*EXP(-1/life_CH4)</f>
        <v>6.4281969542076803E-11</v>
      </c>
      <c r="I296" s="16">
        <f t="shared" si="47"/>
        <v>9.0269225666007522E-2</v>
      </c>
      <c r="J296" s="18">
        <f>inventory[[#This Row],[CO2]]*A_CO2</f>
        <v>5.6843356076929242E-16</v>
      </c>
      <c r="K296" s="18">
        <f>inventory[[#This Row],[CH4]]*A_CH4</f>
        <v>1.3575345574294367E-23</v>
      </c>
      <c r="L296" s="18">
        <f>inventory[[#This Row],[N2O]]*A_N2O</f>
        <v>3.2225997328783733E-14</v>
      </c>
      <c r="M296" s="4">
        <f t="shared" si="48"/>
        <v>2.1167876331587747E-13</v>
      </c>
      <c r="N296" s="4">
        <f t="shared" si="49"/>
        <v>2.6186858664970325E-12</v>
      </c>
      <c r="O296" s="4">
        <f t="shared" si="50"/>
        <v>3.9297498519158941E-11</v>
      </c>
      <c r="P296" s="20">
        <f>SUM(inventory[[#This Row],[CO2_temp_s1]:[CO2_temp_s2]])</f>
        <v>5.1362664920769299E-16</v>
      </c>
      <c r="Q296" s="20">
        <f>inventory[[#This Row],[CH4_temp_s1]]+inventory[[#This Row],[CH4_temp_s2]]</f>
        <v>1.3900207894548268E-15</v>
      </c>
      <c r="R296" s="20">
        <f>inventory[[#This Row],[N2O_temp_s1]]+inventory[[#This Row],[N2O_temp_s2]]</f>
        <v>4.7613746348942852E-14</v>
      </c>
      <c r="S296" s="84">
        <f>inventory[[#This Row],[CO2_flux]]+S295</f>
        <v>1</v>
      </c>
      <c r="T296" s="84">
        <f>inventory[[#This Row],[CH4_flux]]+T295</f>
        <v>1</v>
      </c>
      <c r="U296" s="84">
        <f>inventory[[#This Row],[N2O_flux]]+U295</f>
        <v>1</v>
      </c>
      <c r="V296" s="1">
        <f t="shared" si="51"/>
        <v>3.6129026820876702E-16</v>
      </c>
      <c r="W296" s="1">
        <f t="shared" si="52"/>
        <v>1.52336380998926E-16</v>
      </c>
      <c r="X296" s="1">
        <f t="shared" si="53"/>
        <v>2.655436121384452E-23</v>
      </c>
      <c r="Y296" s="1">
        <f t="shared" si="54"/>
        <v>1.3900207629004655E-15</v>
      </c>
      <c r="Z296" s="1">
        <f t="shared" si="55"/>
        <v>2.1851573019981724E-14</v>
      </c>
      <c r="AA296" s="1">
        <f t="shared" si="56"/>
        <v>2.5762173328961127E-14</v>
      </c>
      <c r="AB296" s="1">
        <f>p_0*inventory[[#This Row],[CO2_flux]]+AB295</f>
        <v>0.21729999999999999</v>
      </c>
      <c r="AC296" s="1">
        <f>p_1*inventory[[#This Row],[CO2_flux]]+AC295*EXP(-1/life1_CO2)</f>
        <v>0.10710572569728956</v>
      </c>
      <c r="AD296" s="1">
        <f>p_2*inventory[[#This Row],[CO2_flux]]+AD295*EXP(-1/life2_CO2)</f>
        <v>9.8219481275581226E-5</v>
      </c>
      <c r="AE296" s="1">
        <f>p_3*inventory[[#This Row],[CO2_flux]]+AE295*EXP(-1/life3_CO2)</f>
        <v>1.1969307586936398E-30</v>
      </c>
    </row>
    <row r="297" spans="1:31">
      <c r="A297">
        <v>292</v>
      </c>
      <c r="B297" s="70">
        <v>0</v>
      </c>
      <c r="C297" s="70">
        <v>0</v>
      </c>
      <c r="D297" s="70">
        <v>0</v>
      </c>
      <c r="E297" s="22">
        <f>SUM(inventory[[#This Row],[CO2_heat]:[N2O_heat]])</f>
        <v>4.2160524540702678E-11</v>
      </c>
      <c r="F297" s="23">
        <f>SUM(inventory[[#This Row],[CO2_temp]:[N2O_temp]])</f>
        <v>4.9304814861827806E-14</v>
      </c>
      <c r="G297" s="16">
        <f>SUM(inventory[[#This Row],[CO2_mass0]:[CO2_mass3]])</f>
        <v>0.32423007137324183</v>
      </c>
      <c r="H297" s="16">
        <f>inventory[[#This Row],[CH4_flux]]+H296*EXP(-1/life_CH4)</f>
        <v>5.9301465507943145E-11</v>
      </c>
      <c r="I297" s="16">
        <f t="shared" si="47"/>
        <v>8.952627328747749E-2</v>
      </c>
      <c r="J297" s="18">
        <f>inventory[[#This Row],[CO2]]*A_CO2</f>
        <v>5.6795381602450765E-16</v>
      </c>
      <c r="K297" s="18">
        <f>inventory[[#This Row],[CH4]]*A_CH4</f>
        <v>1.252354109662859E-23</v>
      </c>
      <c r="L297" s="18">
        <f>inventory[[#This Row],[N2O]]*A_N2O</f>
        <v>3.1960764286301369E-14</v>
      </c>
      <c r="M297" s="4">
        <f t="shared" si="48"/>
        <v>2.1224695689329718E-13</v>
      </c>
      <c r="N297" s="4">
        <f t="shared" si="49"/>
        <v>2.6186858665100747E-12</v>
      </c>
      <c r="O297" s="4">
        <f t="shared" si="50"/>
        <v>3.9329591717299308E-11</v>
      </c>
      <c r="P297" s="20">
        <f>SUM(inventory[[#This Row],[CO2_temp_s1]:[CO2_temp_s2]])</f>
        <v>5.1353950365363191E-16</v>
      </c>
      <c r="Q297" s="20">
        <f>inventory[[#This Row],[CH4_temp_s1]]+inventory[[#This Row],[CH4_temp_s2]]</f>
        <v>1.386630494550165E-15</v>
      </c>
      <c r="R297" s="20">
        <f>inventory[[#This Row],[N2O_temp_s1]]+inventory[[#This Row],[N2O_temp_s2]]</f>
        <v>4.7404644863624007E-14</v>
      </c>
      <c r="S297" s="84">
        <f>inventory[[#This Row],[CO2_flux]]+S296</f>
        <v>1</v>
      </c>
      <c r="T297" s="84">
        <f>inventory[[#This Row],[CH4_flux]]+T296</f>
        <v>1</v>
      </c>
      <c r="U297" s="84">
        <f>inventory[[#This Row],[N2O_flux]]+U296</f>
        <v>1</v>
      </c>
      <c r="V297" s="1">
        <f t="shared" si="51"/>
        <v>3.609801505170063E-16</v>
      </c>
      <c r="W297" s="1">
        <f t="shared" si="52"/>
        <v>1.5255935313662557E-16</v>
      </c>
      <c r="X297" s="1">
        <f t="shared" si="53"/>
        <v>2.4496968255940685E-23</v>
      </c>
      <c r="Y297" s="1">
        <f t="shared" si="54"/>
        <v>1.3866304700531968E-15</v>
      </c>
      <c r="Z297" s="1">
        <f t="shared" si="55"/>
        <v>2.1671725701806163E-14</v>
      </c>
      <c r="AA297" s="1">
        <f t="shared" si="56"/>
        <v>2.5732919161817847E-14</v>
      </c>
      <c r="AB297" s="1">
        <f>p_0*inventory[[#This Row],[CO2_flux]]+AB296</f>
        <v>0.21729999999999999</v>
      </c>
      <c r="AC297" s="1">
        <f>p_1*inventory[[#This Row],[CO2_flux]]+AC296*EXP(-1/life1_CO2)</f>
        <v>0.10683450344256593</v>
      </c>
      <c r="AD297" s="1">
        <f>p_2*inventory[[#This Row],[CO2_flux]]+AD296*EXP(-1/life2_CO2)</f>
        <v>9.5567930675970604E-5</v>
      </c>
      <c r="AE297" s="1">
        <f>p_3*inventory[[#This Row],[CO2_flux]]+AE296*EXP(-1/life3_CO2)</f>
        <v>9.4877706066867716E-31</v>
      </c>
    </row>
    <row r="298" spans="1:31">
      <c r="A298">
        <v>293</v>
      </c>
      <c r="B298" s="70">
        <v>0</v>
      </c>
      <c r="C298" s="70">
        <v>0</v>
      </c>
      <c r="D298" s="70">
        <v>0</v>
      </c>
      <c r="E298" s="22">
        <f>SUM(inventory[[#This Row],[CO2_heat]:[N2O_heat]])</f>
        <v>4.2192921313301285E-11</v>
      </c>
      <c r="F298" s="23">
        <f>SUM(inventory[[#This Row],[CO2_temp]:[N2O_temp]])</f>
        <v>4.9093519226461556E-14</v>
      </c>
      <c r="G298" s="16">
        <f>SUM(inventory[[#This Row],[CO2_mass0]:[CO2_mass3]])</f>
        <v>0.32395695596177931</v>
      </c>
      <c r="H298" s="16">
        <f>inventory[[#This Row],[CH4_flux]]+H297*EXP(-1/life_CH4)</f>
        <v>5.4706846047831208E-11</v>
      </c>
      <c r="I298" s="16">
        <f t="shared" si="47"/>
        <v>8.8789435708677839E-2</v>
      </c>
      <c r="J298" s="18">
        <f>inventory[[#This Row],[CO2]]*A_CO2</f>
        <v>5.6747539975824869E-16</v>
      </c>
      <c r="K298" s="18">
        <f>inventory[[#This Row],[CH4]]*A_CH4</f>
        <v>1.1553229399620462E-23</v>
      </c>
      <c r="L298" s="18">
        <f>inventory[[#This Row],[N2O]]*A_N2O</f>
        <v>3.1697714219449108E-14</v>
      </c>
      <c r="M298" s="4">
        <f t="shared" si="48"/>
        <v>2.1281467139075154E-13</v>
      </c>
      <c r="N298" s="4">
        <f t="shared" si="49"/>
        <v>2.6186858665221064E-12</v>
      </c>
      <c r="O298" s="4">
        <f t="shared" si="50"/>
        <v>3.936142077538843E-11</v>
      </c>
      <c r="P298" s="20">
        <f>SUM(inventory[[#This Row],[CO2_temp_s1]:[CO2_temp_s2]])</f>
        <v>5.1345219139313259E-16</v>
      </c>
      <c r="Q298" s="20">
        <f>inventory[[#This Row],[CH4_temp_s1]]+inventory[[#This Row],[CH4_temp_s2]]</f>
        <v>1.3832484688066895E-15</v>
      </c>
      <c r="R298" s="20">
        <f>inventory[[#This Row],[N2O_temp_s1]]+inventory[[#This Row],[N2O_temp_s2]]</f>
        <v>4.7196818566261734E-14</v>
      </c>
      <c r="S298" s="84">
        <f>inventory[[#This Row],[CO2_flux]]+S297</f>
        <v>1</v>
      </c>
      <c r="T298" s="84">
        <f>inventory[[#This Row],[CH4_flux]]+T297</f>
        <v>1</v>
      </c>
      <c r="U298" s="84">
        <f>inventory[[#This Row],[N2O_flux]]+U297</f>
        <v>1</v>
      </c>
      <c r="V298" s="1">
        <f t="shared" si="51"/>
        <v>3.6067091123372002E-16</v>
      </c>
      <c r="W298" s="1">
        <f t="shared" si="52"/>
        <v>1.5278128015941252E-16</v>
      </c>
      <c r="X298" s="1">
        <f t="shared" si="53"/>
        <v>2.2598978637028603E-23</v>
      </c>
      <c r="Y298" s="1">
        <f t="shared" si="54"/>
        <v>1.383248446207711E-15</v>
      </c>
      <c r="Z298" s="1">
        <f t="shared" si="55"/>
        <v>2.1493358600081167E-14</v>
      </c>
      <c r="AA298" s="1">
        <f t="shared" si="56"/>
        <v>2.5703459966180566E-14</v>
      </c>
      <c r="AB298" s="1">
        <f>p_0*inventory[[#This Row],[CO2_flux]]+AB297</f>
        <v>0.21729999999999999</v>
      </c>
      <c r="AC298" s="1">
        <f>p_1*inventory[[#This Row],[CO2_flux]]+AC297*EXP(-1/life1_CO2)</f>
        <v>0.10656396799997095</v>
      </c>
      <c r="AD298" s="1">
        <f>p_2*inventory[[#This Row],[CO2_flux]]+AD297*EXP(-1/life2_CO2)</f>
        <v>9.2987961808323817E-5</v>
      </c>
      <c r="AE298" s="1">
        <f>p_3*inventory[[#This Row],[CO2_flux]]+AE297*EXP(-1/life3_CO2)</f>
        <v>7.5207183399110855E-31</v>
      </c>
    </row>
    <row r="299" spans="1:31">
      <c r="A299">
        <v>294</v>
      </c>
      <c r="B299" s="70">
        <v>0</v>
      </c>
      <c r="C299" s="70">
        <v>0</v>
      </c>
      <c r="D299" s="70">
        <v>0</v>
      </c>
      <c r="E299" s="22">
        <f>SUM(inventory[[#This Row],[CO2_heat]:[N2O_heat]])</f>
        <v>4.2225055642072876E-11</v>
      </c>
      <c r="F299" s="23">
        <f>SUM(inventory[[#This Row],[CO2_temp]:[N2O_temp]])</f>
        <v>4.8883497452531192E-14</v>
      </c>
      <c r="G299" s="16">
        <f>SUM(inventory[[#This Row],[CO2_mass0]:[CO2_mass3]])</f>
        <v>0.32368459527253979</v>
      </c>
      <c r="H299" s="16">
        <f>inventory[[#This Row],[CH4_flux]]+H298*EXP(-1/life_CH4)</f>
        <v>5.0468213202930524E-11</v>
      </c>
      <c r="I299" s="16">
        <f t="shared" ref="I299:I362" si="57">0+I298*EXP(-1/life_N2O)</f>
        <v>8.8058662602324034E-2</v>
      </c>
      <c r="J299" s="18">
        <f>inventory[[#This Row],[CO2]]*A_CO2</f>
        <v>5.6699830553890782E-16</v>
      </c>
      <c r="K299" s="18">
        <f>inventory[[#This Row],[CH4]]*A_CH4</f>
        <v>1.0658096502449087E-23</v>
      </c>
      <c r="L299" s="18">
        <f>inventory[[#This Row],[N2O]]*A_N2O</f>
        <v>3.1436829161451175E-14</v>
      </c>
      <c r="M299" s="4">
        <f t="shared" ref="M299:M362" si="58">M298+A_CO2*(AB298+AC298*life1_CO2*(1-EXP(-1/life1_CO2))+AD298*life2_CO2*(1-EXP(-1/life2_CO2))+AE298*life3_CO2*(1-EXP(-1/life3_CO2)))</f>
        <v>2.1338190813349488E-13</v>
      </c>
      <c r="N299" s="4">
        <f t="shared" ref="N299:N362" si="59">N298+H298*A_CH4*life_CH4*(1-EXP(-1/life_CH4))</f>
        <v>2.6186858665332059E-12</v>
      </c>
      <c r="O299" s="4">
        <f t="shared" ref="O299:O362" si="60">O298+I298*A_N2O*life_N2O*(1-EXP(-1/life_N2O))</f>
        <v>3.9392987867406178E-11</v>
      </c>
      <c r="P299" s="20">
        <f>SUM(inventory[[#This Row],[CO2_temp_s1]:[CO2_temp_s2]])</f>
        <v>5.13364711624142E-16</v>
      </c>
      <c r="Q299" s="20">
        <f>inventory[[#This Row],[CH4_temp_s1]]+inventory[[#This Row],[CH4_temp_s2]]</f>
        <v>1.3798746920438451E-15</v>
      </c>
      <c r="R299" s="20">
        <f>inventory[[#This Row],[N2O_temp_s1]]+inventory[[#This Row],[N2O_temp_s2]]</f>
        <v>4.6990258048863207E-14</v>
      </c>
      <c r="S299" s="84">
        <f>inventory[[#This Row],[CO2_flux]]+S298</f>
        <v>1</v>
      </c>
      <c r="T299" s="84">
        <f>inventory[[#This Row],[CH4_flux]]+T298</f>
        <v>1</v>
      </c>
      <c r="U299" s="84">
        <f>inventory[[#This Row],[N2O_flux]]+U298</f>
        <v>1</v>
      </c>
      <c r="V299" s="1">
        <f t="shared" ref="V299:V362" si="61">A_CO2*(AB298*clim_sens1*(1-EXP(-1/clim_time1))
+AC298*clim_sens1*life1_CO2/(life1_CO2-clim_time1)*(EXP(-1/life1_CO2)-EXP(-1/clim_time1))
+AD298*clim_sens1*life2_CO2/(life2_CO2-clim_time1)*(EXP(-1/life2_CO2)-EXP(-1/clim_time1))
+AE298*clim_sens1*life3_CO2/(life3_CO2-clim_time1)*(EXP(-1/life3_CO2)-EXP(-1/clim_time1)))
+V298*EXP(-1/clim_time1)</f>
        <v>3.603625456211291E-16</v>
      </c>
      <c r="W299" s="1">
        <f t="shared" ref="W299:W362" si="62">A_CO2*(AB298*clim_sens2*(1-EXP(-1/clim_time2))
+AC298*clim_sens2*life1_CO2/(life1_CO2-clim_time2)*(EXP(-1/life1_CO2)-EXP(-1/clim_time2))
+AD298*clim_sens2*life2_CO2/(life2_CO2-clim_time2)*(EXP(-1/life2_CO2)-EXP(-1/clim_time2))
+AE298*clim_sens2*life3_CO2/(life3_CO2-clim_time2)*(EXP(-1/life3_CO2)-EXP(-1/clim_time2)))
+W298*EXP(-1/clim_time2)</f>
        <v>1.5300216600301285E-16</v>
      </c>
      <c r="X299" s="1">
        <f t="shared" ref="X299:X362" si="63">A_CH4*H298*clim_sens1*life_CH4/(life_CH4-clim_time1)*(EXP(-1/life_CH4)-EXP(-1/clim_time1))
+X298*EXP(-1/clim_time1)</f>
        <v>2.0848042105520332E-23</v>
      </c>
      <c r="Y299" s="1">
        <f t="shared" ref="Y299:Y362" si="64">A_CH4*H298*clim_sens2*life_CH4/(life_CH4-clim_time2)*(EXP(-1/life_CH4)-EXP(-1/clim_time2))
+Y298*EXP(-1/clim_time2)</f>
        <v>1.3798746711958031E-15</v>
      </c>
      <c r="Z299" s="1">
        <f t="shared" ref="Z299:Z362" si="65">A_N2O*I298*clim_sens1*life_N2O/(life_N2O-clim_time1)*(EXP(-1/life_N2O)-EXP(-1/clim_time1))
+Z298*EXP(-1/clim_time1)</f>
        <v>2.1316459532024346E-14</v>
      </c>
      <c r="AA299" s="1">
        <f t="shared" ref="AA299:AA362" si="66">A_N2O*I298*clim_sens2*life_N2O/(life_N2O-clim_time2)*(EXP(-1/life_N2O)-EXP(-1/clim_time2))
+AA298*EXP(-1/clim_time2)</f>
        <v>2.5673798516838861E-14</v>
      </c>
      <c r="AB299" s="1">
        <f>p_0*inventory[[#This Row],[CO2_flux]]+AB298</f>
        <v>0.21729999999999999</v>
      </c>
      <c r="AC299" s="1">
        <f>p_1*inventory[[#This Row],[CO2_flux]]+AC298*EXP(-1/life1_CO2)</f>
        <v>0.10629411763030036</v>
      </c>
      <c r="AD299" s="1">
        <f>p_2*inventory[[#This Row],[CO2_flux]]+AD298*EXP(-1/life2_CO2)</f>
        <v>9.0477642239463211E-5</v>
      </c>
      <c r="AE299" s="1">
        <f>p_3*inventory[[#This Row],[CO2_flux]]+AE298*EXP(-1/life3_CO2)</f>
        <v>5.9614852311471214E-31</v>
      </c>
    </row>
    <row r="300" spans="1:31">
      <c r="A300">
        <v>295</v>
      </c>
      <c r="B300" s="70">
        <v>0</v>
      </c>
      <c r="C300" s="70">
        <v>0</v>
      </c>
      <c r="D300" s="70">
        <v>0</v>
      </c>
      <c r="E300" s="22">
        <f>SUM(inventory[[#This Row],[CO2_heat]:[N2O_heat]])</f>
        <v>4.2256929684423529E-11</v>
      </c>
      <c r="F300" s="23">
        <f>SUM(inventory[[#This Row],[CO2_temp]:[N2O_temp]])</f>
        <v>4.867474018595461E-14</v>
      </c>
      <c r="G300" s="16">
        <f>SUM(inventory[[#This Row],[CO2_mass0]:[CO2_mass3]])</f>
        <v>0.32341298569045862</v>
      </c>
      <c r="H300" s="16">
        <f>inventory[[#This Row],[CH4_flux]]+H299*EXP(-1/life_CH4)</f>
        <v>4.6557985478993363E-11</v>
      </c>
      <c r="I300" s="16">
        <f t="shared" si="57"/>
        <v>8.7333904055345538E-2</v>
      </c>
      <c r="J300" s="18">
        <f>inventory[[#This Row],[CO2]]*A_CO2</f>
        <v>5.665225270339763E-16</v>
      </c>
      <c r="K300" s="18">
        <f>inventory[[#This Row],[CH4]]*A_CH4</f>
        <v>9.8323176253428499E-24</v>
      </c>
      <c r="L300" s="18">
        <f>inventory[[#This Row],[N2O]]*A_N2O</f>
        <v>3.1178091293405665E-14</v>
      </c>
      <c r="M300" s="4">
        <f t="shared" si="58"/>
        <v>2.1394866844039974E-13</v>
      </c>
      <c r="N300" s="4">
        <f t="shared" si="59"/>
        <v>2.6186858665434455E-12</v>
      </c>
      <c r="O300" s="4">
        <f t="shared" si="60"/>
        <v>3.9424295149439686E-11</v>
      </c>
      <c r="P300" s="20">
        <f>SUM(inventory[[#This Row],[CO2_temp_s1]:[CO2_temp_s2]])</f>
        <v>5.1327706360817974E-16</v>
      </c>
      <c r="Q300" s="20">
        <f>inventory[[#This Row],[CH4_temp_s1]]+inventory[[#This Row],[CH4_temp_s2]]</f>
        <v>1.3765091441312177E-15</v>
      </c>
      <c r="R300" s="20">
        <f>inventory[[#This Row],[N2O_temp_s1]]+inventory[[#This Row],[N2O_temp_s2]]</f>
        <v>4.678495397821521E-14</v>
      </c>
      <c r="S300" s="84">
        <f>inventory[[#This Row],[CO2_flux]]+S299</f>
        <v>1</v>
      </c>
      <c r="T300" s="84">
        <f>inventory[[#This Row],[CH4_flux]]+T299</f>
        <v>1</v>
      </c>
      <c r="U300" s="84">
        <f>inventory[[#This Row],[N2O_flux]]+U299</f>
        <v>1</v>
      </c>
      <c r="V300" s="1">
        <f t="shared" si="61"/>
        <v>3.6005504902130404E-16</v>
      </c>
      <c r="W300" s="1">
        <f t="shared" si="62"/>
        <v>1.532220145868757E-16</v>
      </c>
      <c r="X300" s="1">
        <f t="shared" si="63"/>
        <v>1.9232765276931887E-23</v>
      </c>
      <c r="Y300" s="1">
        <f t="shared" si="64"/>
        <v>1.3765091248984524E-15</v>
      </c>
      <c r="Z300" s="1">
        <f t="shared" si="65"/>
        <v>2.1141016415122557E-14</v>
      </c>
      <c r="AA300" s="1">
        <f t="shared" si="66"/>
        <v>2.5643937563092653E-14</v>
      </c>
      <c r="AB300" s="1">
        <f>p_0*inventory[[#This Row],[CO2_flux]]+AB299</f>
        <v>0.21729999999999999</v>
      </c>
      <c r="AC300" s="1">
        <f>p_1*inventory[[#This Row],[CO2_flux]]+AC299*EXP(-1/life1_CO2)</f>
        <v>0.10602495059875408</v>
      </c>
      <c r="AD300" s="1">
        <f>p_2*inventory[[#This Row],[CO2_flux]]+AD299*EXP(-1/life2_CO2)</f>
        <v>8.803509170452114E-5</v>
      </c>
      <c r="AE300" s="1">
        <f>p_3*inventory[[#This Row],[CO2_flux]]+AE299*EXP(-1/life3_CO2)</f>
        <v>4.725520163756779E-31</v>
      </c>
    </row>
    <row r="301" spans="1:31">
      <c r="A301">
        <v>296</v>
      </c>
      <c r="B301" s="70">
        <v>0</v>
      </c>
      <c r="C301" s="70">
        <v>0</v>
      </c>
      <c r="D301" s="70">
        <v>0</v>
      </c>
      <c r="E301" s="22">
        <f>SUM(inventory[[#This Row],[CO2_heat]:[N2O_heat]])</f>
        <v>4.2288545580007559E-11</v>
      </c>
      <c r="F301" s="23">
        <f>SUM(inventory[[#This Row],[CO2_temp]:[N2O_temp]])</f>
        <v>4.8467238146931906E-14</v>
      </c>
      <c r="G301" s="16">
        <f>SUM(inventory[[#This Row],[CO2_mass0]:[CO2_mass3]])</f>
        <v>0.32314212365562361</v>
      </c>
      <c r="H301" s="16">
        <f>inventory[[#This Row],[CH4_flux]]+H300*EXP(-1/life_CH4)</f>
        <v>4.2950718368929467E-11</v>
      </c>
      <c r="I301" s="16">
        <f t="shared" si="57"/>
        <v>8.6615110565476647E-2</v>
      </c>
      <c r="J301" s="18">
        <f>inventory[[#This Row],[CO2]]*A_CO2</f>
        <v>5.6604805800755582E-16</v>
      </c>
      <c r="K301" s="18">
        <f>inventory[[#This Row],[CH4]]*A_CH4</f>
        <v>9.0705192867613067E-24</v>
      </c>
      <c r="L301" s="18">
        <f>inventory[[#This Row],[N2O]]*A_N2O</f>
        <v>3.0921482943067448E-14</v>
      </c>
      <c r="M301" s="4">
        <f t="shared" si="58"/>
        <v>2.1451495362405463E-13</v>
      </c>
      <c r="N301" s="4">
        <f t="shared" si="59"/>
        <v>2.6186858665528918E-12</v>
      </c>
      <c r="O301" s="4">
        <f t="shared" si="60"/>
        <v>3.945534475983061E-11</v>
      </c>
      <c r="P301" s="20">
        <f>SUM(inventory[[#This Row],[CO2_temp_s1]:[CO2_temp_s2]])</f>
        <v>5.1318924666844624E-16</v>
      </c>
      <c r="Q301" s="20">
        <f>inventory[[#This Row],[CH4_temp_s1]]+inventory[[#This Row],[CH4_temp_s2]]</f>
        <v>1.3731518049883403E-15</v>
      </c>
      <c r="R301" s="20">
        <f>inventory[[#This Row],[N2O_temp_s1]]+inventory[[#This Row],[N2O_temp_s2]]</f>
        <v>4.6580897095275122E-14</v>
      </c>
      <c r="S301" s="84">
        <f>inventory[[#This Row],[CO2_flux]]+S300</f>
        <v>1</v>
      </c>
      <c r="T301" s="84">
        <f>inventory[[#This Row],[CH4_flux]]+T300</f>
        <v>1</v>
      </c>
      <c r="U301" s="84">
        <f>inventory[[#This Row],[N2O_flux]]+U300</f>
        <v>1</v>
      </c>
      <c r="V301" s="1">
        <f t="shared" si="61"/>
        <v>3.597484168541309E-16</v>
      </c>
      <c r="W301" s="1">
        <f t="shared" si="62"/>
        <v>1.5344082981431539E-16</v>
      </c>
      <c r="X301" s="1">
        <f t="shared" si="63"/>
        <v>1.7742637498810278E-23</v>
      </c>
      <c r="Y301" s="1">
        <f t="shared" si="64"/>
        <v>1.3731517872457029E-15</v>
      </c>
      <c r="Z301" s="1">
        <f t="shared" si="65"/>
        <v>2.0967017266306651E-14</v>
      </c>
      <c r="AA301" s="1">
        <f t="shared" si="66"/>
        <v>2.5613879828968474E-14</v>
      </c>
      <c r="AB301" s="1">
        <f>p_0*inventory[[#This Row],[CO2_flux]]+AB300</f>
        <v>0.21729999999999999</v>
      </c>
      <c r="AC301" s="1">
        <f>p_1*inventory[[#This Row],[CO2_flux]]+AC300*EXP(-1/life1_CO2)</f>
        <v>0.10575646517492501</v>
      </c>
      <c r="AD301" s="1">
        <f>p_2*inventory[[#This Row],[CO2_flux]]+AD300*EXP(-1/life2_CO2)</f>
        <v>8.5658480698595036E-5</v>
      </c>
      <c r="AE301" s="1">
        <f>p_3*inventory[[#This Row],[CO2_flux]]+AE300*EXP(-1/life3_CO2)</f>
        <v>3.7458015833706945E-31</v>
      </c>
    </row>
    <row r="302" spans="1:31">
      <c r="A302">
        <v>297</v>
      </c>
      <c r="B302" s="70">
        <v>0</v>
      </c>
      <c r="C302" s="70">
        <v>0</v>
      </c>
      <c r="D302" s="70">
        <v>0</v>
      </c>
      <c r="E302" s="22">
        <f>SUM(inventory[[#This Row],[CO2_heat]:[N2O_heat]])</f>
        <v>4.2319905450873649E-11</v>
      </c>
      <c r="F302" s="23">
        <f>SUM(inventory[[#This Row],[CO2_temp]:[N2O_temp]])</f>
        <v>4.826098212933942E-14</v>
      </c>
      <c r="G302" s="16">
        <f>SUM(inventory[[#This Row],[CO2_mass0]:[CO2_mass3]])</f>
        <v>0.32287200566189439</v>
      </c>
      <c r="H302" s="16">
        <f>inventory[[#This Row],[CH4_flux]]+H301*EXP(-1/life_CH4)</f>
        <v>3.9622938781134328E-11</v>
      </c>
      <c r="I302" s="16">
        <f t="shared" si="57"/>
        <v>8.5902233037875406E-2</v>
      </c>
      <c r="J302" s="18">
        <f>inventory[[#This Row],[CO2]]*A_CO2</f>
        <v>5.6557489231794031E-16</v>
      </c>
      <c r="K302" s="18">
        <f>inventory[[#This Row],[CH4]]*A_CH4</f>
        <v>8.3677443372502879E-24</v>
      </c>
      <c r="L302" s="18">
        <f>inventory[[#This Row],[N2O]]*A_N2O</f>
        <v>3.066698658364118E-14</v>
      </c>
      <c r="M302" s="4">
        <f t="shared" si="58"/>
        <v>2.1508076499085945E-13</v>
      </c>
      <c r="N302" s="4">
        <f t="shared" si="59"/>
        <v>2.6186858665616063E-12</v>
      </c>
      <c r="O302" s="4">
        <f t="shared" si="60"/>
        <v>3.9486138819321186E-11</v>
      </c>
      <c r="P302" s="20">
        <f>SUM(inventory[[#This Row],[CO2_temp_s1]:[CO2_temp_s2]])</f>
        <v>5.1310126018798246E-16</v>
      </c>
      <c r="Q302" s="20">
        <f>inventory[[#This Row],[CH4_temp_s1]]+inventory[[#This Row],[CH4_temp_s2]]</f>
        <v>1.3698026545845072E-15</v>
      </c>
      <c r="R302" s="20">
        <f>inventory[[#This Row],[N2O_temp_s1]]+inventory[[#This Row],[N2O_temp_s2]]</f>
        <v>4.6378078214566928E-14</v>
      </c>
      <c r="S302" s="84">
        <f>inventory[[#This Row],[CO2_flux]]+S301</f>
        <v>1</v>
      </c>
      <c r="T302" s="84">
        <f>inventory[[#This Row],[CH4_flux]]+T301</f>
        <v>1</v>
      </c>
      <c r="U302" s="84">
        <f>inventory[[#This Row],[N2O_flux]]+U301</f>
        <v>1</v>
      </c>
      <c r="V302" s="1">
        <f t="shared" si="61"/>
        <v>3.5944264461533189E-16</v>
      </c>
      <c r="W302" s="1">
        <f t="shared" si="62"/>
        <v>1.5365861557265059E-16</v>
      </c>
      <c r="X302" s="1">
        <f t="shared" si="63"/>
        <v>1.6367962459342929E-23</v>
      </c>
      <c r="Y302" s="1">
        <f t="shared" si="64"/>
        <v>1.3698026382165447E-15</v>
      </c>
      <c r="Z302" s="1">
        <f t="shared" si="65"/>
        <v>2.0794450201132993E-14</v>
      </c>
      <c r="AA302" s="1">
        <f t="shared" si="66"/>
        <v>2.5583628013433935E-14</v>
      </c>
      <c r="AB302" s="1">
        <f>p_0*inventory[[#This Row],[CO2_flux]]+AB301</f>
        <v>0.21729999999999999</v>
      </c>
      <c r="AC302" s="1">
        <f>p_1*inventory[[#This Row],[CO2_flux]]+AC301*EXP(-1/life1_CO2)</f>
        <v>0.10548865963278796</v>
      </c>
      <c r="AD302" s="1">
        <f>p_2*inventory[[#This Row],[CO2_flux]]+AD301*EXP(-1/life2_CO2)</f>
        <v>8.3346029106422335E-5</v>
      </c>
      <c r="AE302" s="1">
        <f>p_3*inventory[[#This Row],[CO2_flux]]+AE301*EXP(-1/life3_CO2)</f>
        <v>2.9692031809737876E-31</v>
      </c>
    </row>
    <row r="303" spans="1:31">
      <c r="A303">
        <v>298</v>
      </c>
      <c r="B303" s="70">
        <v>0</v>
      </c>
      <c r="C303" s="70">
        <v>0</v>
      </c>
      <c r="D303" s="70">
        <v>0</v>
      </c>
      <c r="E303" s="22">
        <f>SUM(inventory[[#This Row],[CO2_heat]:[N2O_heat]])</f>
        <v>4.2351011401609852E-11</v>
      </c>
      <c r="F303" s="23">
        <f>SUM(inventory[[#This Row],[CO2_temp]:[N2O_temp]])</f>
        <v>4.8055963000128622E-14</v>
      </c>
      <c r="G303" s="16">
        <f>SUM(inventory[[#This Row],[CO2_mass0]:[CO2_mass3]])</f>
        <v>0.32260262825555752</v>
      </c>
      <c r="H303" s="16">
        <f>inventory[[#This Row],[CH4_flux]]+H302*EXP(-1/life_CH4)</f>
        <v>3.6552992296148412E-11</v>
      </c>
      <c r="I303" s="16">
        <f t="shared" si="57"/>
        <v>8.519522278177033E-2</v>
      </c>
      <c r="J303" s="18">
        <f>inventory[[#This Row],[CO2]]*A_CO2</f>
        <v>5.6510302391525995E-16</v>
      </c>
      <c r="K303" s="18">
        <f>inventory[[#This Row],[CH4]]*A_CH4</f>
        <v>7.7194197024396703E-24</v>
      </c>
      <c r="L303" s="18">
        <f>inventory[[#This Row],[N2O]]*A_N2O</f>
        <v>3.0414584832584122E-14</v>
      </c>
      <c r="M303" s="4">
        <f t="shared" si="58"/>
        <v>2.1564610384111851E-13</v>
      </c>
      <c r="N303" s="4">
        <f t="shared" si="59"/>
        <v>2.6186858665696455E-12</v>
      </c>
      <c r="O303" s="4">
        <f t="shared" si="60"/>
        <v>3.9516679431199087E-11</v>
      </c>
      <c r="P303" s="20">
        <f>SUM(inventory[[#This Row],[CO2_temp_s1]:[CO2_temp_s2]])</f>
        <v>5.1301310360788016E-16</v>
      </c>
      <c r="Q303" s="20">
        <f>inventory[[#This Row],[CH4_temp_s1]]+inventory[[#This Row],[CH4_temp_s2]]</f>
        <v>1.3664616729385893E-15</v>
      </c>
      <c r="R303" s="20">
        <f>inventory[[#This Row],[N2O_temp_s1]]+inventory[[#This Row],[N2O_temp_s2]]</f>
        <v>4.6176488223582151E-14</v>
      </c>
      <c r="S303" s="84">
        <f>inventory[[#This Row],[CO2_flux]]+S302</f>
        <v>1</v>
      </c>
      <c r="T303" s="84">
        <f>inventory[[#This Row],[CH4_flux]]+T302</f>
        <v>1</v>
      </c>
      <c r="U303" s="84">
        <f>inventory[[#This Row],[N2O_flux]]+U302</f>
        <v>1</v>
      </c>
      <c r="V303" s="1">
        <f t="shared" si="61"/>
        <v>3.5913772787453949E-16</v>
      </c>
      <c r="W303" s="1">
        <f t="shared" si="62"/>
        <v>1.5387537573334067E-16</v>
      </c>
      <c r="X303" s="1">
        <f t="shared" si="63"/>
        <v>1.5099795094660541E-23</v>
      </c>
      <c r="Y303" s="1">
        <f t="shared" si="64"/>
        <v>1.3664616578387943E-15</v>
      </c>
      <c r="Z303" s="1">
        <f t="shared" si="65"/>
        <v>2.0623303432971751E-14</v>
      </c>
      <c r="AA303" s="1">
        <f t="shared" si="66"/>
        <v>2.5553184790610397E-14</v>
      </c>
      <c r="AB303" s="1">
        <f>p_0*inventory[[#This Row],[CO2_flux]]+AB302</f>
        <v>0.21729999999999999</v>
      </c>
      <c r="AC303" s="1">
        <f>p_1*inventory[[#This Row],[CO2_flux]]+AC302*EXP(-1/life1_CO2)</f>
        <v>0.1052215322506885</v>
      </c>
      <c r="AD303" s="1">
        <f>p_2*inventory[[#This Row],[CO2_flux]]+AD302*EXP(-1/life2_CO2)</f>
        <v>8.1096004869048955E-5</v>
      </c>
      <c r="AE303" s="1">
        <f>p_3*inventory[[#This Row],[CO2_flux]]+AE302*EXP(-1/life3_CO2)</f>
        <v>2.3536130608315746E-31</v>
      </c>
    </row>
    <row r="304" spans="1:31">
      <c r="A304">
        <v>299</v>
      </c>
      <c r="B304" s="70">
        <v>0</v>
      </c>
      <c r="C304" s="70">
        <v>0</v>
      </c>
      <c r="D304" s="70">
        <v>0</v>
      </c>
      <c r="E304" s="22">
        <f>SUM(inventory[[#This Row],[CO2_heat]:[N2O_heat]])</f>
        <v>4.2381865519487265E-11</v>
      </c>
      <c r="F304" s="23">
        <f>SUM(inventory[[#This Row],[CO2_temp]:[N2O_temp]])</f>
        <v>4.7852171698730132E-14</v>
      </c>
      <c r="G304" s="16">
        <f>SUM(inventory[[#This Row],[CO2_mass0]:[CO2_mass3]])</f>
        <v>0.32233398803401847</v>
      </c>
      <c r="H304" s="16">
        <f>inventory[[#This Row],[CH4_flux]]+H303*EXP(-1/life_CH4)</f>
        <v>3.3720902257720791E-11</v>
      </c>
      <c r="I304" s="16">
        <f t="shared" si="57"/>
        <v>8.4494031507134776E-2</v>
      </c>
      <c r="J304" s="18">
        <f>inventory[[#This Row],[CO2]]*A_CO2</f>
        <v>5.6463244683919007E-16</v>
      </c>
      <c r="K304" s="18">
        <f>inventory[[#This Row],[CH4]]*A_CH4</f>
        <v>7.121326625282075E-24</v>
      </c>
      <c r="L304" s="18">
        <f>inventory[[#This Row],[N2O]]*A_N2O</f>
        <v>3.0164260450418951E-14</v>
      </c>
      <c r="M304" s="4">
        <f t="shared" si="58"/>
        <v>2.1621097146913122E-13</v>
      </c>
      <c r="N304" s="4">
        <f t="shared" si="59"/>
        <v>2.6186858665770618E-12</v>
      </c>
      <c r="O304" s="4">
        <f t="shared" si="60"/>
        <v>3.9546968681441072E-11</v>
      </c>
      <c r="P304" s="20">
        <f>SUM(inventory[[#This Row],[CO2_temp_s1]:[CO2_temp_s2]])</f>
        <v>5.1292477642554077E-16</v>
      </c>
      <c r="Q304" s="20">
        <f>inventory[[#This Row],[CH4_temp_s1]]+inventory[[#This Row],[CH4_temp_s2]]</f>
        <v>1.3631288401188596E-15</v>
      </c>
      <c r="R304" s="20">
        <f>inventory[[#This Row],[N2O_temp_s1]]+inventory[[#This Row],[N2O_temp_s2]]</f>
        <v>4.5976118082185733E-14</v>
      </c>
      <c r="S304" s="84">
        <f>inventory[[#This Row],[CO2_flux]]+S303</f>
        <v>1</v>
      </c>
      <c r="T304" s="84">
        <f>inventory[[#This Row],[CH4_flux]]+T303</f>
        <v>1</v>
      </c>
      <c r="U304" s="84">
        <f>inventory[[#This Row],[N2O_flux]]+U303</f>
        <v>1</v>
      </c>
      <c r="V304" s="1">
        <f t="shared" si="61"/>
        <v>3.5883366227342148E-16</v>
      </c>
      <c r="W304" s="1">
        <f t="shared" si="62"/>
        <v>1.5409111415211926E-16</v>
      </c>
      <c r="X304" s="1">
        <f t="shared" si="63"/>
        <v>1.3929883384318685E-23</v>
      </c>
      <c r="Y304" s="1">
        <f t="shared" si="64"/>
        <v>1.3631288261889762E-15</v>
      </c>
      <c r="Z304" s="1">
        <f t="shared" si="65"/>
        <v>2.0453565272201841E-14</v>
      </c>
      <c r="AA304" s="1">
        <f t="shared" si="66"/>
        <v>2.5522552809983892E-14</v>
      </c>
      <c r="AB304" s="1">
        <f>p_0*inventory[[#This Row],[CO2_flux]]+AB303</f>
        <v>0.21729999999999999</v>
      </c>
      <c r="AC304" s="1">
        <f>p_1*inventory[[#This Row],[CO2_flux]]+AC303*EXP(-1/life1_CO2)</f>
        <v>0.10495508131133195</v>
      </c>
      <c r="AD304" s="1">
        <f>p_2*inventory[[#This Row],[CO2_flux]]+AD303*EXP(-1/life2_CO2)</f>
        <v>7.890672268649266E-5</v>
      </c>
      <c r="AE304" s="1">
        <f>p_3*inventory[[#This Row],[CO2_flux]]+AE303*EXP(-1/life3_CO2)</f>
        <v>1.8656501769947E-31</v>
      </c>
    </row>
    <row r="305" spans="1:31">
      <c r="A305">
        <v>300</v>
      </c>
      <c r="B305" s="70">
        <v>0</v>
      </c>
      <c r="C305" s="70">
        <v>0</v>
      </c>
      <c r="D305" s="70">
        <v>0</v>
      </c>
      <c r="E305" s="22">
        <f>SUM(inventory[[#This Row],[CO2_heat]:[N2O_heat]])</f>
        <v>4.2412469874602647E-11</v>
      </c>
      <c r="F305" s="23">
        <f>SUM(inventory[[#This Row],[CO2_temp]:[N2O_temp]])</f>
        <v>4.7649599236462603E-14</v>
      </c>
      <c r="G305" s="16">
        <f>SUM(inventory[[#This Row],[CO2_mass0]:[CO2_mass3]])</f>
        <v>0.32206608164452771</v>
      </c>
      <c r="H305" s="16">
        <f>inventory[[#This Row],[CH4_flux]]+H304*EXP(-1/life_CH4)</f>
        <v>3.1108239781359163E-11</v>
      </c>
      <c r="I305" s="16">
        <f t="shared" si="57"/>
        <v>8.3798611321388619E-2</v>
      </c>
      <c r="J305" s="18">
        <f>inventory[[#This Row],[CO2]]*A_CO2</f>
        <v>5.6416315521671913E-16</v>
      </c>
      <c r="K305" s="18">
        <f>inventory[[#This Row],[CH4]]*A_CH4</f>
        <v>6.5695732138937574E-24</v>
      </c>
      <c r="L305" s="18">
        <f>inventory[[#This Row],[N2O]]*A_N2O</f>
        <v>2.9915996339556223E-14</v>
      </c>
      <c r="M305" s="4">
        <f t="shared" si="58"/>
        <v>2.1677536916328048E-13</v>
      </c>
      <c r="N305" s="4">
        <f t="shared" si="59"/>
        <v>2.6186858665839034E-12</v>
      </c>
      <c r="O305" s="4">
        <f t="shared" si="60"/>
        <v>3.9577008638855464E-11</v>
      </c>
      <c r="P305" s="20">
        <f>SUM(inventory[[#This Row],[CO2_temp_s1]:[CO2_temp_s2]])</f>
        <v>5.1283627819298211E-16</v>
      </c>
      <c r="Q305" s="20">
        <f>inventory[[#This Row],[CH4_temp_s1]]+inventory[[#This Row],[CH4_temp_s2]]</f>
        <v>1.3598041362428196E-15</v>
      </c>
      <c r="R305" s="20">
        <f>inventory[[#This Row],[N2O_temp_s1]]+inventory[[#This Row],[N2O_temp_s2]]</f>
        <v>4.5776958822026801E-14</v>
      </c>
      <c r="S305" s="84">
        <f>inventory[[#This Row],[CO2_flux]]+S304</f>
        <v>1</v>
      </c>
      <c r="T305" s="84">
        <f>inventory[[#This Row],[CH4_flux]]+T304</f>
        <v>1</v>
      </c>
      <c r="U305" s="84">
        <f>inventory[[#This Row],[N2O_flux]]+U304</f>
        <v>1</v>
      </c>
      <c r="V305" s="1">
        <f t="shared" si="61"/>
        <v>3.58530443523857E-16</v>
      </c>
      <c r="W305" s="1">
        <f t="shared" si="62"/>
        <v>1.5430583466912511E-16</v>
      </c>
      <c r="X305" s="1">
        <f t="shared" si="63"/>
        <v>1.2850614656247307E-23</v>
      </c>
      <c r="Y305" s="1">
        <f t="shared" si="64"/>
        <v>1.3598041233922048E-15</v>
      </c>
      <c r="Z305" s="1">
        <f t="shared" si="65"/>
        <v>2.028522412541251E-14</v>
      </c>
      <c r="AA305" s="1">
        <f t="shared" si="66"/>
        <v>2.5491734696614292E-14</v>
      </c>
      <c r="AB305" s="1">
        <f>p_0*inventory[[#This Row],[CO2_flux]]+AB304</f>
        <v>0.21729999999999999</v>
      </c>
      <c r="AC305" s="1">
        <f>p_1*inventory[[#This Row],[CO2_flux]]+AC304*EXP(-1/life1_CO2)</f>
        <v>0.1046893051017723</v>
      </c>
      <c r="AD305" s="1">
        <f>p_2*inventory[[#This Row],[CO2_flux]]+AD304*EXP(-1/life2_CO2)</f>
        <v>7.6776542755429493E-5</v>
      </c>
      <c r="AE305" s="1">
        <f>p_3*inventory[[#This Row],[CO2_flux]]+AE304*EXP(-1/life3_CO2)</f>
        <v>1.4788542096595002E-31</v>
      </c>
    </row>
    <row r="306" spans="1:31">
      <c r="A306">
        <v>301</v>
      </c>
      <c r="B306" s="70">
        <v>0</v>
      </c>
      <c r="C306" s="70">
        <v>0</v>
      </c>
      <c r="D306" s="70">
        <v>0</v>
      </c>
      <c r="E306" s="22">
        <f>SUM(inventory[[#This Row],[CO2_heat]:[N2O_heat]])</f>
        <v>4.2442826520019785E-11</v>
      </c>
      <c r="F306" s="23">
        <f>SUM(inventory[[#This Row],[CO2_temp]:[N2O_temp]])</f>
        <v>4.7448236695946424E-14</v>
      </c>
      <c r="G306" s="16">
        <f>SUM(inventory[[#This Row],[CO2_mass0]:[CO2_mass3]])</f>
        <v>0.32179890578294212</v>
      </c>
      <c r="H306" s="16">
        <f>inventory[[#This Row],[CH4_flux]]+H305*EXP(-1/life_CH4)</f>
        <v>2.869800383449009E-11</v>
      </c>
      <c r="I306" s="16">
        <f t="shared" si="57"/>
        <v>8.3108914726127095E-2</v>
      </c>
      <c r="J306" s="18">
        <f>inventory[[#This Row],[CO2]]*A_CO2</f>
        <v>5.6369514325997958E-16</v>
      </c>
      <c r="K306" s="18">
        <f>inventory[[#This Row],[CH4]]*A_CH4</f>
        <v>6.0605691163619137E-24</v>
      </c>
      <c r="L306" s="18">
        <f>inventory[[#This Row],[N2O]]*A_N2O</f>
        <v>2.966977554312661E-14</v>
      </c>
      <c r="M306" s="4">
        <f t="shared" si="58"/>
        <v>2.1733929820611898E-13</v>
      </c>
      <c r="N306" s="4">
        <f t="shared" si="59"/>
        <v>2.6186858665902151E-12</v>
      </c>
      <c r="O306" s="4">
        <f t="shared" si="60"/>
        <v>3.9606801355223448E-11</v>
      </c>
      <c r="P306" s="20">
        <f>SUM(inventory[[#This Row],[CO2_temp_s1]:[CO2_temp_s2]])</f>
        <v>5.1274760851519154E-16</v>
      </c>
      <c r="Q306" s="20">
        <f>inventory[[#This Row],[CH4_temp_s1]]+inventory[[#This Row],[CH4_temp_s2]]</f>
        <v>1.3564875414770313E-15</v>
      </c>
      <c r="R306" s="20">
        <f>inventory[[#This Row],[N2O_temp_s1]]+inventory[[#This Row],[N2O_temp_s2]]</f>
        <v>4.5579001545954202E-14</v>
      </c>
      <c r="S306" s="84">
        <f>inventory[[#This Row],[CO2_flux]]+S305</f>
        <v>1</v>
      </c>
      <c r="T306" s="84">
        <f>inventory[[#This Row],[CH4_flux]]+T305</f>
        <v>1</v>
      </c>
      <c r="U306" s="84">
        <f>inventory[[#This Row],[N2O_flux]]+U305</f>
        <v>1</v>
      </c>
      <c r="V306" s="1">
        <f t="shared" si="61"/>
        <v>3.5822806740616121E-16</v>
      </c>
      <c r="W306" s="1">
        <f t="shared" si="62"/>
        <v>1.5451954110903036E-16</v>
      </c>
      <c r="X306" s="1">
        <f t="shared" si="63"/>
        <v>1.185496605179698E-23</v>
      </c>
      <c r="Y306" s="1">
        <f t="shared" si="64"/>
        <v>1.3564875296220653E-15</v>
      </c>
      <c r="Z306" s="1">
        <f t="shared" si="65"/>
        <v>2.0118268494611474E-14</v>
      </c>
      <c r="AA306" s="1">
        <f t="shared" si="66"/>
        <v>2.5460733051342725E-14</v>
      </c>
      <c r="AB306" s="1">
        <f>p_0*inventory[[#This Row],[CO2_flux]]+AB305</f>
        <v>0.21729999999999999</v>
      </c>
      <c r="AC306" s="1">
        <f>p_1*inventory[[#This Row],[CO2_flux]]+AC305*EXP(-1/life1_CO2)</f>
        <v>0.10442420191340118</v>
      </c>
      <c r="AD306" s="1">
        <f>p_2*inventory[[#This Row],[CO2_flux]]+AD305*EXP(-1/life2_CO2)</f>
        <v>7.470386954095792E-5</v>
      </c>
      <c r="AE306" s="1">
        <f>p_3*inventory[[#This Row],[CO2_flux]]+AE305*EXP(-1/life3_CO2)</f>
        <v>1.1722507254551816E-31</v>
      </c>
    </row>
    <row r="307" spans="1:31">
      <c r="A307">
        <v>302</v>
      </c>
      <c r="B307" s="70">
        <v>0</v>
      </c>
      <c r="C307" s="70">
        <v>0</v>
      </c>
      <c r="D307" s="70">
        <v>0</v>
      </c>
      <c r="E307" s="22">
        <f>SUM(inventory[[#This Row],[CO2_heat]:[N2O_heat]])</f>
        <v>4.2472937491909717E-11</v>
      </c>
      <c r="F307" s="23">
        <f>SUM(inventory[[#This Row],[CO2_temp]:[N2O_temp]])</f>
        <v>4.7248075230522379E-14</v>
      </c>
      <c r="G307" s="16">
        <f>SUM(inventory[[#This Row],[CO2_mass0]:[CO2_mass3]])</f>
        <v>0.32153245719251844</v>
      </c>
      <c r="H307" s="16">
        <f>inventory[[#This Row],[CH4_flux]]+H306*EXP(-1/life_CH4)</f>
        <v>2.6474510607890934E-11</v>
      </c>
      <c r="I307" s="16">
        <f t="shared" si="57"/>
        <v>8.2424894613876629E-2</v>
      </c>
      <c r="J307" s="18">
        <f>inventory[[#This Row],[CO2]]*A_CO2</f>
        <v>5.6322840526413447E-16</v>
      </c>
      <c r="K307" s="18">
        <f>inventory[[#This Row],[CH4]]*A_CH4</f>
        <v>5.5910021577230924E-24</v>
      </c>
      <c r="L307" s="18">
        <f>inventory[[#This Row],[N2O]]*A_N2O</f>
        <v>2.9425581243822695E-14</v>
      </c>
      <c r="M307" s="4">
        <f t="shared" si="58"/>
        <v>2.1790275987445317E-13</v>
      </c>
      <c r="N307" s="4">
        <f t="shared" si="59"/>
        <v>2.6186858665960377E-12</v>
      </c>
      <c r="O307" s="4">
        <f t="shared" si="60"/>
        <v>3.9636348865439225E-11</v>
      </c>
      <c r="P307" s="20">
        <f>SUM(inventory[[#This Row],[CO2_temp_s1]:[CO2_temp_s2]])</f>
        <v>5.1265876704852372E-16</v>
      </c>
      <c r="Q307" s="20">
        <f>inventory[[#This Row],[CH4_temp_s1]]+inventory[[#This Row],[CH4_temp_s2]]</f>
        <v>1.3531790360369559E-15</v>
      </c>
      <c r="R307" s="20">
        <f>inventory[[#This Row],[N2O_temp_s1]]+inventory[[#This Row],[N2O_temp_s2]]</f>
        <v>4.5382237427436897E-14</v>
      </c>
      <c r="S307" s="84">
        <f>inventory[[#This Row],[CO2_flux]]+S306</f>
        <v>1</v>
      </c>
      <c r="T307" s="84">
        <f>inventory[[#This Row],[CH4_flux]]+T306</f>
        <v>1</v>
      </c>
      <c r="U307" s="84">
        <f>inventory[[#This Row],[N2O_flux]]+U306</f>
        <v>1</v>
      </c>
      <c r="V307" s="1">
        <f t="shared" si="61"/>
        <v>3.5792652976735749E-16</v>
      </c>
      <c r="W307" s="1">
        <f t="shared" si="62"/>
        <v>1.5473223728116623E-16</v>
      </c>
      <c r="X307" s="1">
        <f t="shared" si="63"/>
        <v>1.0936458828577836E-23</v>
      </c>
      <c r="Y307" s="1">
        <f t="shared" si="64"/>
        <v>1.3531790251004971E-15</v>
      </c>
      <c r="Z307" s="1">
        <f t="shared" si="65"/>
        <v>1.9952686976439604E-14</v>
      </c>
      <c r="AA307" s="1">
        <f t="shared" si="66"/>
        <v>2.5429550450997293E-14</v>
      </c>
      <c r="AB307" s="1">
        <f>p_0*inventory[[#This Row],[CO2_flux]]+AB306</f>
        <v>0.21729999999999999</v>
      </c>
      <c r="AC307" s="1">
        <f>p_1*inventory[[#This Row],[CO2_flux]]+AC306*EXP(-1/life1_CO2)</f>
        <v>0.10415977004193695</v>
      </c>
      <c r="AD307" s="1">
        <f>p_2*inventory[[#This Row],[CO2_flux]]+AD306*EXP(-1/life2_CO2)</f>
        <v>7.2687150581520632E-5</v>
      </c>
      <c r="AE307" s="1">
        <f>p_3*inventory[[#This Row],[CO2_flux]]+AE306*EXP(-1/life3_CO2)</f>
        <v>9.2921381590859908E-32</v>
      </c>
    </row>
    <row r="308" spans="1:31">
      <c r="A308">
        <v>303</v>
      </c>
      <c r="B308" s="70">
        <v>0</v>
      </c>
      <c r="C308" s="70">
        <v>0</v>
      </c>
      <c r="D308" s="70">
        <v>0</v>
      </c>
      <c r="E308" s="22">
        <f>SUM(inventory[[#This Row],[CO2_heat]:[N2O_heat]])</f>
        <v>4.2502804809689812E-11</v>
      </c>
      <c r="F308" s="23">
        <f>SUM(inventory[[#This Row],[CO2_temp]:[N2O_temp]])</f>
        <v>4.7049106063675031E-14</v>
      </c>
      <c r="G308" s="16">
        <f>SUM(inventory[[#This Row],[CO2_mass0]:[CO2_mass3]])</f>
        <v>0.32126673266273975</v>
      </c>
      <c r="H308" s="16">
        <f>inventory[[#This Row],[CH4_flux]]+H307*EXP(-1/life_CH4)</f>
        <v>2.4423291458514897E-11</v>
      </c>
      <c r="I308" s="16">
        <f t="shared" si="57"/>
        <v>8.1746504264877243E-2</v>
      </c>
      <c r="J308" s="18">
        <f>inventory[[#This Row],[CO2]]*A_CO2</f>
        <v>5.6276293560532114E-16</v>
      </c>
      <c r="K308" s="18">
        <f>inventory[[#This Row],[CH4]]*A_CH4</f>
        <v>5.1578167870856416E-24</v>
      </c>
      <c r="L308" s="18">
        <f>inventory[[#This Row],[N2O]]*A_N2O</f>
        <v>2.9183396762750318E-14</v>
      </c>
      <c r="M308" s="4">
        <f t="shared" si="58"/>
        <v>2.1846575543942538E-13</v>
      </c>
      <c r="N308" s="4">
        <f t="shared" si="59"/>
        <v>2.6186858666014091E-12</v>
      </c>
      <c r="O308" s="4">
        <f t="shared" si="60"/>
        <v>3.966565318764898E-11</v>
      </c>
      <c r="P308" s="20">
        <f>SUM(inventory[[#This Row],[CO2_temp_s1]:[CO2_temp_s2]])</f>
        <v>5.1256975349914264E-16</v>
      </c>
      <c r="Q308" s="20">
        <f>inventory[[#This Row],[CH4_temp_s1]]+inventory[[#This Row],[CH4_temp_s2]]</f>
        <v>1.3498786001867912E-15</v>
      </c>
      <c r="R308" s="20">
        <f>inventory[[#This Row],[N2O_temp_s1]]+inventory[[#This Row],[N2O_temp_s2]]</f>
        <v>4.5186657709989093E-14</v>
      </c>
      <c r="S308" s="84">
        <f>inventory[[#This Row],[CO2_flux]]+S307</f>
        <v>1</v>
      </c>
      <c r="T308" s="84">
        <f>inventory[[#This Row],[CH4_flux]]+T307</f>
        <v>1</v>
      </c>
      <c r="U308" s="84">
        <f>inventory[[#This Row],[N2O_flux]]+U307</f>
        <v>1</v>
      </c>
      <c r="V308" s="1">
        <f t="shared" si="61"/>
        <v>3.576258265194963E-16</v>
      </c>
      <c r="W308" s="1">
        <f t="shared" si="62"/>
        <v>1.5494392697964629E-16</v>
      </c>
      <c r="X308" s="1">
        <f t="shared" si="63"/>
        <v>1.0089116203756955E-23</v>
      </c>
      <c r="Y308" s="1">
        <f t="shared" si="64"/>
        <v>1.349878590097675E-15</v>
      </c>
      <c r="Z308" s="1">
        <f t="shared" si="65"/>
        <v>1.9788468261392041E-14</v>
      </c>
      <c r="AA308" s="1">
        <f t="shared" si="66"/>
        <v>2.5398189448597052E-14</v>
      </c>
      <c r="AB308" s="1">
        <f>p_0*inventory[[#This Row],[CO2_flux]]+AB307</f>
        <v>0.21729999999999999</v>
      </c>
      <c r="AC308" s="1">
        <f>p_1*inventory[[#This Row],[CO2_flux]]+AC307*EXP(-1/life1_CO2)</f>
        <v>0.10389600778741366</v>
      </c>
      <c r="AD308" s="1">
        <f>p_2*inventory[[#This Row],[CO2_flux]]+AD307*EXP(-1/life2_CO2)</f>
        <v>7.0724875326088856E-5</v>
      </c>
      <c r="AE308" s="1">
        <f>p_3*inventory[[#This Row],[CO2_flux]]+AE307*EXP(-1/life3_CO2)</f>
        <v>7.365645394163857E-32</v>
      </c>
    </row>
    <row r="309" spans="1:31">
      <c r="A309">
        <v>304</v>
      </c>
      <c r="B309" s="70">
        <v>0</v>
      </c>
      <c r="C309" s="70">
        <v>0</v>
      </c>
      <c r="D309" s="70">
        <v>0</v>
      </c>
      <c r="E309" s="22">
        <f>SUM(inventory[[#This Row],[CO2_heat]:[N2O_heat]])</f>
        <v>4.2532430476161706E-11</v>
      </c>
      <c r="F309" s="23">
        <f>SUM(inventory[[#This Row],[CO2_temp]:[N2O_temp]])</f>
        <v>4.6851320488460886E-14</v>
      </c>
      <c r="G309" s="16">
        <f>SUM(inventory[[#This Row],[CO2_mass0]:[CO2_mass3]])</f>
        <v>0.32100172902817292</v>
      </c>
      <c r="H309" s="16">
        <f>inventory[[#This Row],[CH4_flux]]+H308*EXP(-1/life_CH4)</f>
        <v>2.2530998759606008E-11</v>
      </c>
      <c r="I309" s="16">
        <f t="shared" si="57"/>
        <v>8.1073697343891582E-2</v>
      </c>
      <c r="J309" s="18">
        <f>inventory[[#This Row],[CO2]]*A_CO2</f>
        <v>5.6229872873865038E-16</v>
      </c>
      <c r="K309" s="18">
        <f>inventory[[#This Row],[CH4]]*A_CH4</f>
        <v>4.7581941946479992E-24</v>
      </c>
      <c r="L309" s="18">
        <f>inventory[[#This Row],[N2O]]*A_N2O</f>
        <v>2.8943205558289419E-14</v>
      </c>
      <c r="M309" s="4">
        <f t="shared" si="58"/>
        <v>2.1902828616659369E-13</v>
      </c>
      <c r="N309" s="4">
        <f t="shared" si="59"/>
        <v>2.6186858666063645E-12</v>
      </c>
      <c r="O309" s="4">
        <f t="shared" si="60"/>
        <v>3.9694716323388751E-11</v>
      </c>
      <c r="P309" s="20">
        <f>SUM(inventory[[#This Row],[CO2_temp_s1]:[CO2_temp_s2]])</f>
        <v>5.1248056762150597E-16</v>
      </c>
      <c r="Q309" s="20">
        <f>inventory[[#This Row],[CH4_temp_s1]]+inventory[[#This Row],[CH4_temp_s2]]</f>
        <v>1.3465862142393168E-15</v>
      </c>
      <c r="R309" s="20">
        <f>inventory[[#This Row],[N2O_temp_s1]]+inventory[[#This Row],[N2O_temp_s2]]</f>
        <v>4.4992253706600065E-14</v>
      </c>
      <c r="S309" s="84">
        <f>inventory[[#This Row],[CO2_flux]]+S308</f>
        <v>1</v>
      </c>
      <c r="T309" s="84">
        <f>inventory[[#This Row],[CH4_flux]]+T308</f>
        <v>1</v>
      </c>
      <c r="U309" s="84">
        <f>inventory[[#This Row],[N2O_flux]]+U308</f>
        <v>1</v>
      </c>
      <c r="V309" s="1">
        <f t="shared" si="61"/>
        <v>3.573259536380188E-16</v>
      </c>
      <c r="W309" s="1">
        <f t="shared" si="62"/>
        <v>1.5515461398348715E-16</v>
      </c>
      <c r="X309" s="1">
        <f t="shared" si="63"/>
        <v>9.3074244635156508E-24</v>
      </c>
      <c r="Y309" s="1">
        <f t="shared" si="64"/>
        <v>1.3465862049318923E-15</v>
      </c>
      <c r="Z309" s="1">
        <f t="shared" si="65"/>
        <v>1.9625601133045741E-14</v>
      </c>
      <c r="AA309" s="1">
        <f t="shared" si="66"/>
        <v>2.5366652573554325E-14</v>
      </c>
      <c r="AB309" s="1">
        <f>p_0*inventory[[#This Row],[CO2_flux]]+AB308</f>
        <v>0.21729999999999999</v>
      </c>
      <c r="AC309" s="1">
        <f>p_1*inventory[[#This Row],[CO2_flux]]+AC308*EXP(-1/life1_CO2)</f>
        <v>0.10363291345417018</v>
      </c>
      <c r="AD309" s="1">
        <f>p_2*inventory[[#This Row],[CO2_flux]]+AD308*EXP(-1/life2_CO2)</f>
        <v>6.8815574002738255E-5</v>
      </c>
      <c r="AE309" s="1">
        <f>p_3*inventory[[#This Row],[CO2_flux]]+AE308*EXP(-1/life3_CO2)</f>
        <v>5.8385627875666168E-32</v>
      </c>
    </row>
    <row r="310" spans="1:31">
      <c r="A310">
        <v>305</v>
      </c>
      <c r="B310" s="70">
        <v>0</v>
      </c>
      <c r="C310" s="70">
        <v>0</v>
      </c>
      <c r="D310" s="70">
        <v>0</v>
      </c>
      <c r="E310" s="22">
        <f>SUM(inventory[[#This Row],[CO2_heat]:[N2O_heat]])</f>
        <v>4.2561816477648046E-11</v>
      </c>
      <c r="F310" s="23">
        <f>SUM(inventory[[#This Row],[CO2_temp]:[N2O_temp]])</f>
        <v>4.6654709866941335E-14</v>
      </c>
      <c r="G310" s="16">
        <f>SUM(inventory[[#This Row],[CO2_mass0]:[CO2_mass3]])</f>
        <v>0.32073744316735703</v>
      </c>
      <c r="H310" s="16">
        <f>inventory[[#This Row],[CH4_flux]]+H309*EXP(-1/life_CH4)</f>
        <v>2.0785319045454973E-11</v>
      </c>
      <c r="I310" s="16">
        <f t="shared" si="57"/>
        <v>8.0406427897040111E-2</v>
      </c>
      <c r="J310" s="18">
        <f>inventory[[#This Row],[CO2]]*A_CO2</f>
        <v>5.6183577919625915E-16</v>
      </c>
      <c r="K310" s="18">
        <f>inventory[[#This Row],[CH4]]*A_CH4</f>
        <v>4.389533969230922E-24</v>
      </c>
      <c r="L310" s="18">
        <f>inventory[[#This Row],[N2O]]*A_N2O</f>
        <v>2.870499122496417E-14</v>
      </c>
      <c r="M310" s="4">
        <f t="shared" si="58"/>
        <v>2.1959035331600996E-13</v>
      </c>
      <c r="N310" s="4">
        <f t="shared" si="59"/>
        <v>2.6186858666109358E-12</v>
      </c>
      <c r="O310" s="4">
        <f t="shared" si="60"/>
        <v>3.9723540257721104E-11</v>
      </c>
      <c r="P310" s="20">
        <f>SUM(inventory[[#This Row],[CO2_temp_s1]:[CO2_temp_s2]])</f>
        <v>5.1239120921689167E-16</v>
      </c>
      <c r="Q310" s="20">
        <f>inventory[[#This Row],[CH4_temp_s1]]+inventory[[#This Row],[CH4_temp_s2]]</f>
        <v>1.3433018585557407E-15</v>
      </c>
      <c r="R310" s="20">
        <f>inventory[[#This Row],[N2O_temp_s1]]+inventory[[#This Row],[N2O_temp_s2]]</f>
        <v>4.4799016799168701E-14</v>
      </c>
      <c r="S310" s="84">
        <f>inventory[[#This Row],[CO2_flux]]+S309</f>
        <v>1</v>
      </c>
      <c r="T310" s="84">
        <f>inventory[[#This Row],[CH4_flux]]+T309</f>
        <v>1</v>
      </c>
      <c r="U310" s="84">
        <f>inventory[[#This Row],[N2O_flux]]+U309</f>
        <v>1</v>
      </c>
      <c r="V310" s="1">
        <f t="shared" si="61"/>
        <v>3.5702690716016461E-16</v>
      </c>
      <c r="W310" s="1">
        <f t="shared" si="62"/>
        <v>1.5536430205672702E-16</v>
      </c>
      <c r="X310" s="1">
        <f t="shared" si="63"/>
        <v>8.5862970856190128E-24</v>
      </c>
      <c r="Y310" s="1">
        <f t="shared" si="64"/>
        <v>1.3433018499694435E-15</v>
      </c>
      <c r="Z310" s="1">
        <f t="shared" si="65"/>
        <v>1.946407446729338E-14</v>
      </c>
      <c r="AA310" s="1">
        <f t="shared" si="66"/>
        <v>2.5334942331875321E-14</v>
      </c>
      <c r="AB310" s="1">
        <f>p_0*inventory[[#This Row],[CO2_flux]]+AB309</f>
        <v>0.21729999999999999</v>
      </c>
      <c r="AC310" s="1">
        <f>p_1*inventory[[#This Row],[CO2_flux]]+AC309*EXP(-1/life1_CO2)</f>
        <v>0.10337048535083927</v>
      </c>
      <c r="AD310" s="1">
        <f>p_2*inventory[[#This Row],[CO2_flux]]+AD309*EXP(-1/life2_CO2)</f>
        <v>6.6957816517768996E-5</v>
      </c>
      <c r="AE310" s="1">
        <f>p_3*inventory[[#This Row],[CO2_flux]]+AE309*EXP(-1/life3_CO2)</f>
        <v>4.6280826187163204E-32</v>
      </c>
    </row>
    <row r="311" spans="1:31">
      <c r="A311">
        <v>306</v>
      </c>
      <c r="B311" s="70">
        <v>0</v>
      </c>
      <c r="C311" s="70">
        <v>0</v>
      </c>
      <c r="D311" s="70">
        <v>0</v>
      </c>
      <c r="E311" s="22">
        <f>SUM(inventory[[#This Row],[CO2_heat]:[N2O_heat]])</f>
        <v>4.2590964784128194E-11</v>
      </c>
      <c r="F311" s="23">
        <f>SUM(inventory[[#This Row],[CO2_temp]:[N2O_temp]])</f>
        <v>4.6459265629620154E-14</v>
      </c>
      <c r="G311" s="16">
        <f>SUM(inventory[[#This Row],[CO2_mass0]:[CO2_mass3]])</f>
        <v>0.32047387200172128</v>
      </c>
      <c r="H311" s="16">
        <f>inventory[[#This Row],[CH4_flux]]+H310*EXP(-1/life_CH4)</f>
        <v>1.9174892885614273E-11</v>
      </c>
      <c r="I311" s="16">
        <f t="shared" si="57"/>
        <v>7.9744650348662349E-2</v>
      </c>
      <c r="J311" s="18">
        <f>inventory[[#This Row],[CO2]]*A_CO2</f>
        <v>5.6137408158541502E-16</v>
      </c>
      <c r="K311" s="18">
        <f>inventory[[#This Row],[CH4]]*A_CH4</f>
        <v>4.049437176966162E-24</v>
      </c>
      <c r="L311" s="18">
        <f>inventory[[#This Row],[N2O]]*A_N2O</f>
        <v>2.8468737492322466E-14</v>
      </c>
      <c r="M311" s="4">
        <f t="shared" si="58"/>
        <v>2.2015195814229593E-13</v>
      </c>
      <c r="N311" s="4">
        <f t="shared" si="59"/>
        <v>2.6186858666151529E-12</v>
      </c>
      <c r="O311" s="4">
        <f t="shared" si="60"/>
        <v>3.9752126959370748E-11</v>
      </c>
      <c r="P311" s="20">
        <f>SUM(inventory[[#This Row],[CO2_temp_s1]:[CO2_temp_s2]])</f>
        <v>5.1230167813196363E-16</v>
      </c>
      <c r="Q311" s="20">
        <f>inventory[[#This Row],[CH4_temp_s1]]+inventory[[#This Row],[CH4_temp_s2]]</f>
        <v>1.3400255135455494E-15</v>
      </c>
      <c r="R311" s="20">
        <f>inventory[[#This Row],[N2O_temp_s1]]+inventory[[#This Row],[N2O_temp_s2]]</f>
        <v>4.4606938437942639E-14</v>
      </c>
      <c r="S311" s="84">
        <f>inventory[[#This Row],[CO2_flux]]+S310</f>
        <v>1</v>
      </c>
      <c r="T311" s="84">
        <f>inventory[[#This Row],[CH4_flux]]+T310</f>
        <v>1</v>
      </c>
      <c r="U311" s="84">
        <f>inventory[[#This Row],[N2O_flux]]+U310</f>
        <v>1</v>
      </c>
      <c r="V311" s="1">
        <f t="shared" si="61"/>
        <v>3.5672868318342197E-16</v>
      </c>
      <c r="W311" s="1">
        <f t="shared" si="62"/>
        <v>1.5557299494854168E-16</v>
      </c>
      <c r="X311" s="1">
        <f t="shared" si="63"/>
        <v>7.9210416416546944E-24</v>
      </c>
      <c r="Y311" s="1">
        <f t="shared" si="64"/>
        <v>1.3400255056245077E-15</v>
      </c>
      <c r="Z311" s="1">
        <f t="shared" si="65"/>
        <v>1.9303877231583554E-14</v>
      </c>
      <c r="AA311" s="1">
        <f t="shared" si="66"/>
        <v>2.5303061206359085E-14</v>
      </c>
      <c r="AB311" s="1">
        <f>p_0*inventory[[#This Row],[CO2_flux]]+AB310</f>
        <v>0.21729999999999999</v>
      </c>
      <c r="AC311" s="1">
        <f>p_1*inventory[[#This Row],[CO2_flux]]+AC310*EXP(-1/life1_CO2)</f>
        <v>0.10310872179033673</v>
      </c>
      <c r="AD311" s="1">
        <f>p_2*inventory[[#This Row],[CO2_flux]]+AD310*EXP(-1/life2_CO2)</f>
        <v>6.515021138454531E-5</v>
      </c>
      <c r="AE311" s="1">
        <f>p_3*inventory[[#This Row],[CO2_flux]]+AE310*EXP(-1/life3_CO2)</f>
        <v>3.6685652796740991E-32</v>
      </c>
    </row>
    <row r="312" spans="1:31">
      <c r="A312">
        <v>307</v>
      </c>
      <c r="B312" s="70">
        <v>0</v>
      </c>
      <c r="C312" s="70">
        <v>0</v>
      </c>
      <c r="D312" s="70">
        <v>0</v>
      </c>
      <c r="E312" s="22">
        <f>SUM(inventory[[#This Row],[CO2_heat]:[N2O_heat]])</f>
        <v>4.2619877349372744E-11</v>
      </c>
      <c r="F312" s="23">
        <f>SUM(inventory[[#This Row],[CO2_temp]:[N2O_temp]])</f>
        <v>4.6264979274885773E-14</v>
      </c>
      <c r="G312" s="16">
        <f>SUM(inventory[[#This Row],[CO2_mass0]:[CO2_mass3]])</f>
        <v>0.32021101249453177</v>
      </c>
      <c r="H312" s="16">
        <f>inventory[[#This Row],[CH4_flux]]+H311*EXP(-1/life_CH4)</f>
        <v>1.7689240967180579E-11</v>
      </c>
      <c r="I312" s="16">
        <f t="shared" si="57"/>
        <v>7.9088319498204038E-2</v>
      </c>
      <c r="J312" s="18">
        <f>inventory[[#This Row],[CO2]]*A_CO2</f>
        <v>5.6091363058667114E-16</v>
      </c>
      <c r="K312" s="18">
        <f>inventory[[#This Row],[CH4]]*A_CH4</f>
        <v>3.7356907510317584E-24</v>
      </c>
      <c r="L312" s="18">
        <f>inventory[[#This Row],[N2O]]*A_N2O</f>
        <v>2.8234428223824632E-14</v>
      </c>
      <c r="M312" s="4">
        <f t="shared" si="58"/>
        <v>2.2071310189471737E-13</v>
      </c>
      <c r="N312" s="4">
        <f t="shared" si="59"/>
        <v>2.6186858666190433E-12</v>
      </c>
      <c r="O312" s="4">
        <f t="shared" si="60"/>
        <v>3.9780478380858985E-11</v>
      </c>
      <c r="P312" s="20">
        <f>SUM(inventory[[#This Row],[CO2_temp_s1]:[CO2_temp_s2]])</f>
        <v>5.1221197425737831E-16</v>
      </c>
      <c r="Q312" s="20">
        <f>inventory[[#This Row],[CH4_temp_s1]]+inventory[[#This Row],[CH4_temp_s2]]</f>
        <v>1.3367571596663611E-15</v>
      </c>
      <c r="R312" s="20">
        <f>inventory[[#This Row],[N2O_temp_s1]]+inventory[[#This Row],[N2O_temp_s2]]</f>
        <v>4.4416010140962035E-14</v>
      </c>
      <c r="S312" s="84">
        <f>inventory[[#This Row],[CO2_flux]]+S311</f>
        <v>1</v>
      </c>
      <c r="T312" s="84">
        <f>inventory[[#This Row],[CH4_flux]]+T311</f>
        <v>1</v>
      </c>
      <c r="U312" s="84">
        <f>inventory[[#This Row],[N2O_flux]]+U311</f>
        <v>1</v>
      </c>
      <c r="V312" s="1">
        <f t="shared" si="61"/>
        <v>3.5643127786401974E-16</v>
      </c>
      <c r="W312" s="1">
        <f t="shared" si="62"/>
        <v>1.5578069639335855E-16</v>
      </c>
      <c r="X312" s="1">
        <f t="shared" si="63"/>
        <v>7.3073292635837598E-24</v>
      </c>
      <c r="Y312" s="1">
        <f t="shared" si="64"/>
        <v>1.3367571523590319E-15</v>
      </c>
      <c r="Z312" s="1">
        <f t="shared" si="65"/>
        <v>1.9144998484167234E-14</v>
      </c>
      <c r="AA312" s="1">
        <f t="shared" si="66"/>
        <v>2.5271011656794805E-14</v>
      </c>
      <c r="AB312" s="1">
        <f>p_0*inventory[[#This Row],[CO2_flux]]+AB311</f>
        <v>0.21729999999999999</v>
      </c>
      <c r="AC312" s="1">
        <f>p_1*inventory[[#This Row],[CO2_flux]]+AC311*EXP(-1/life1_CO2)</f>
        <v>0.1028476210898505</v>
      </c>
      <c r="AD312" s="1">
        <f>p_2*inventory[[#This Row],[CO2_flux]]+AD311*EXP(-1/life2_CO2)</f>
        <v>6.3391404681252352E-5</v>
      </c>
      <c r="AE312" s="1">
        <f>p_3*inventory[[#This Row],[CO2_flux]]+AE311*EXP(-1/life3_CO2)</f>
        <v>2.907979895778787E-32</v>
      </c>
    </row>
    <row r="313" spans="1:31">
      <c r="A313">
        <v>308</v>
      </c>
      <c r="B313" s="70">
        <v>0</v>
      </c>
      <c r="C313" s="70">
        <v>0</v>
      </c>
      <c r="D313" s="70">
        <v>0</v>
      </c>
      <c r="E313" s="22">
        <f>SUM(inventory[[#This Row],[CO2_heat]:[N2O_heat]])</f>
        <v>4.2648556111076956E-11</v>
      </c>
      <c r="F313" s="23">
        <f>SUM(inventory[[#This Row],[CO2_temp]:[N2O_temp]])</f>
        <v>4.6071842368458106E-14</v>
      </c>
      <c r="G313" s="16">
        <f>SUM(inventory[[#This Row],[CO2_mass0]:[CO2_mass3]])</f>
        <v>0.31994886164986669</v>
      </c>
      <c r="H313" s="16">
        <f>inventory[[#This Row],[CH4_flux]]+H312*EXP(-1/life_CH4)</f>
        <v>1.6318695904149537E-11</v>
      </c>
      <c r="I313" s="16">
        <f t="shared" si="57"/>
        <v>7.8437390517129807E-2</v>
      </c>
      <c r="J313" s="18">
        <f>inventory[[#This Row],[CO2]]*A_CO2</f>
        <v>5.6045442095207135E-16</v>
      </c>
      <c r="K313" s="18">
        <f>inventory[[#This Row],[CH4]]*A_CH4</f>
        <v>3.4462530908553566E-24</v>
      </c>
      <c r="L313" s="18">
        <f>inventory[[#This Row],[N2O]]*A_N2O</f>
        <v>2.8002047415741272E-14</v>
      </c>
      <c r="M313" s="4">
        <f t="shared" si="58"/>
        <v>2.2127378581725653E-13</v>
      </c>
      <c r="N313" s="4">
        <f t="shared" si="59"/>
        <v>2.6186858666226323E-12</v>
      </c>
      <c r="O313" s="4">
        <f t="shared" si="60"/>
        <v>3.980859645863707E-11</v>
      </c>
      <c r="P313" s="20">
        <f>SUM(inventory[[#This Row],[CO2_temp_s1]:[CO2_temp_s2]])</f>
        <v>5.1212209752642777E-16</v>
      </c>
      <c r="Q313" s="20">
        <f>inventory[[#This Row],[CH4_temp_s1]]+inventory[[#This Row],[CH4_temp_s2]]</f>
        <v>1.3334967774237811E-15</v>
      </c>
      <c r="R313" s="20">
        <f>inventory[[#This Row],[N2O_temp_s1]]+inventory[[#This Row],[N2O_temp_s2]]</f>
        <v>4.4226223493507895E-14</v>
      </c>
      <c r="S313" s="84">
        <f>inventory[[#This Row],[CO2_flux]]+S312</f>
        <v>1</v>
      </c>
      <c r="T313" s="84">
        <f>inventory[[#This Row],[CH4_flux]]+T312</f>
        <v>1</v>
      </c>
      <c r="U313" s="84">
        <f>inventory[[#This Row],[N2O_flux]]+U312</f>
        <v>1</v>
      </c>
      <c r="V313" s="1">
        <f t="shared" si="61"/>
        <v>3.5613468741545948E-16</v>
      </c>
      <c r="W313" s="1">
        <f t="shared" si="62"/>
        <v>1.5598741011096827E-16</v>
      </c>
      <c r="X313" s="1">
        <f t="shared" si="63"/>
        <v>6.7411664759310654E-24</v>
      </c>
      <c r="Y313" s="1">
        <f t="shared" si="64"/>
        <v>1.3334967706826146E-15</v>
      </c>
      <c r="Z313" s="1">
        <f t="shared" si="65"/>
        <v>1.8987427373350429E-14</v>
      </c>
      <c r="AA313" s="1">
        <f t="shared" si="66"/>
        <v>2.5238796120157463E-14</v>
      </c>
      <c r="AB313" s="1">
        <f>p_0*inventory[[#This Row],[CO2_flux]]+AB312</f>
        <v>0.21729999999999999</v>
      </c>
      <c r="AC313" s="1">
        <f>p_1*inventory[[#This Row],[CO2_flux]]+AC312*EXP(-1/life1_CO2)</f>
        <v>0.10258718157082992</v>
      </c>
      <c r="AD313" s="1">
        <f>p_2*inventory[[#This Row],[CO2_flux]]+AD312*EXP(-1/life2_CO2)</f>
        <v>6.168007903678957E-5</v>
      </c>
      <c r="AE313" s="1">
        <f>p_3*inventory[[#This Row],[CO2_flux]]+AE312*EXP(-1/life3_CO2)</f>
        <v>2.3050828946963248E-32</v>
      </c>
    </row>
    <row r="314" spans="1:31">
      <c r="A314">
        <v>309</v>
      </c>
      <c r="B314" s="70">
        <v>0</v>
      </c>
      <c r="C314" s="70">
        <v>0</v>
      </c>
      <c r="D314" s="70">
        <v>0</v>
      </c>
      <c r="E314" s="22">
        <f>SUM(inventory[[#This Row],[CO2_heat]:[N2O_heat]])</f>
        <v>4.2677002990993105E-11</v>
      </c>
      <c r="F314" s="23">
        <f>SUM(inventory[[#This Row],[CO2_temp]:[N2O_temp]])</f>
        <v>4.5879846542839863E-14</v>
      </c>
      <c r="G314" s="16">
        <f>SUM(inventory[[#This Row],[CO2_mass0]:[CO2_mass3]])</f>
        <v>0.31968741651161892</v>
      </c>
      <c r="H314" s="16">
        <f>inventory[[#This Row],[CH4_flux]]+H313*EXP(-1/life_CH4)</f>
        <v>1.5054339330114932E-11</v>
      </c>
      <c r="I314" s="16">
        <f t="shared" si="57"/>
        <v>7.779181894586136E-2</v>
      </c>
      <c r="J314" s="18">
        <f>inventory[[#This Row],[CO2]]*A_CO2</f>
        <v>5.5999644750340273E-16</v>
      </c>
      <c r="K314" s="18">
        <f>inventory[[#This Row],[CH4]]*A_CH4</f>
        <v>3.1792407770771415E-24</v>
      </c>
      <c r="L314" s="18">
        <f>inventory[[#This Row],[N2O]]*A_N2O</f>
        <v>2.7771579196060177E-14</v>
      </c>
      <c r="M314" s="4">
        <f t="shared" si="58"/>
        <v>2.2183401114868273E-13</v>
      </c>
      <c r="N314" s="4">
        <f t="shared" si="59"/>
        <v>2.6186858666259434E-12</v>
      </c>
      <c r="O314" s="4">
        <f t="shared" si="60"/>
        <v>3.9836483113218479E-11</v>
      </c>
      <c r="P314" s="20">
        <f>SUM(inventory[[#This Row],[CO2_temp_s1]:[CO2_temp_s2]])</f>
        <v>5.1203204791372164E-16</v>
      </c>
      <c r="Q314" s="20">
        <f>inventory[[#This Row],[CH4_temp_s1]]+inventory[[#This Row],[CH4_temp_s2]]</f>
        <v>1.3302443473712588E-15</v>
      </c>
      <c r="R314" s="20">
        <f>inventory[[#This Row],[N2O_temp_s1]]+inventory[[#This Row],[N2O_temp_s2]]</f>
        <v>4.4037570147554883E-14</v>
      </c>
      <c r="S314" s="84">
        <f>inventory[[#This Row],[CO2_flux]]+S313</f>
        <v>1</v>
      </c>
      <c r="T314" s="84">
        <f>inventory[[#This Row],[CH4_flux]]+T313</f>
        <v>1</v>
      </c>
      <c r="U314" s="84">
        <f>inventory[[#This Row],[N2O_flux]]+U313</f>
        <v>1</v>
      </c>
      <c r="V314" s="1">
        <f t="shared" si="61"/>
        <v>3.5583890810708731E-16</v>
      </c>
      <c r="W314" s="1">
        <f t="shared" si="62"/>
        <v>1.561931398066343E-16</v>
      </c>
      <c r="X314" s="1">
        <f t="shared" si="63"/>
        <v>6.2188692103347096E-24</v>
      </c>
      <c r="Y314" s="1">
        <f t="shared" si="64"/>
        <v>1.3302443411523896E-15</v>
      </c>
      <c r="Z314" s="1">
        <f t="shared" si="65"/>
        <v>1.8831153136752999E-14</v>
      </c>
      <c r="AA314" s="1">
        <f t="shared" si="66"/>
        <v>2.5206417010801887E-14</v>
      </c>
      <c r="AB314" s="1">
        <f>p_0*inventory[[#This Row],[CO2_flux]]+AB313</f>
        <v>0.21729999999999999</v>
      </c>
      <c r="AC314" s="1">
        <f>p_1*inventory[[#This Row],[CO2_flux]]+AC313*EXP(-1/life1_CO2)</f>
        <v>0.10232740155897489</v>
      </c>
      <c r="AD314" s="1">
        <f>p_2*inventory[[#This Row],[CO2_flux]]+AD313*EXP(-1/life2_CO2)</f>
        <v>6.0014952644041152E-5</v>
      </c>
      <c r="AE314" s="1">
        <f>p_3*inventory[[#This Row],[CO2_flux]]+AE313*EXP(-1/life3_CO2)</f>
        <v>1.8271815287081285E-32</v>
      </c>
    </row>
    <row r="315" spans="1:31">
      <c r="A315">
        <v>310</v>
      </c>
      <c r="B315" s="70">
        <v>0</v>
      </c>
      <c r="C315" s="70">
        <v>0</v>
      </c>
      <c r="D315" s="70">
        <v>0</v>
      </c>
      <c r="E315" s="22">
        <f>SUM(inventory[[#This Row],[CO2_heat]:[N2O_heat]])</f>
        <v>4.270521989506171E-11</v>
      </c>
      <c r="F315" s="23">
        <f>SUM(inventory[[#This Row],[CO2_temp]:[N2O_temp]])</f>
        <v>4.5688983496772564E-14</v>
      </c>
      <c r="G315" s="16">
        <f>SUM(inventory[[#This Row],[CO2_mass0]:[CO2_mass3]])</f>
        <v>0.31942667416252485</v>
      </c>
      <c r="H315" s="16">
        <f>inventory[[#This Row],[CH4_flux]]+H314*EXP(-1/life_CH4)</f>
        <v>1.3887943864963911E-11</v>
      </c>
      <c r="I315" s="16">
        <f t="shared" si="57"/>
        <v>7.7151560690740764E-2</v>
      </c>
      <c r="J315" s="18">
        <f>inventory[[#This Row],[CO2]]*A_CO2</f>
        <v>5.5953970513049462E-16</v>
      </c>
      <c r="K315" s="18">
        <f>inventory[[#This Row],[CH4]]*A_CH4</f>
        <v>2.9329163158244352E-24</v>
      </c>
      <c r="L315" s="18">
        <f>inventory[[#This Row],[N2O]]*A_N2O</f>
        <v>2.7543007823402246E-14</v>
      </c>
      <c r="M315" s="4">
        <f t="shared" si="58"/>
        <v>2.223937791226212E-13</v>
      </c>
      <c r="N315" s="4">
        <f t="shared" si="59"/>
        <v>2.6186858666289977E-12</v>
      </c>
      <c r="O315" s="4">
        <f t="shared" si="60"/>
        <v>3.9864140249310089E-11</v>
      </c>
      <c r="P315" s="20">
        <f>SUM(inventory[[#This Row],[CO2_temp_s1]:[CO2_temp_s2]])</f>
        <v>5.1194182543390393E-16</v>
      </c>
      <c r="Q315" s="20">
        <f>inventory[[#This Row],[CH4_temp_s1]]+inventory[[#This Row],[CH4_temp_s2]]</f>
        <v>1.3269998501099494E-15</v>
      </c>
      <c r="R315" s="20">
        <f>inventory[[#This Row],[N2O_temp_s1]]+inventory[[#This Row],[N2O_temp_s2]]</f>
        <v>4.385004182122871E-14</v>
      </c>
      <c r="S315" s="84">
        <f>inventory[[#This Row],[CO2_flux]]+S314</f>
        <v>1</v>
      </c>
      <c r="T315" s="84">
        <f>inventory[[#This Row],[CH4_flux]]+T314</f>
        <v>1</v>
      </c>
      <c r="U315" s="84">
        <f>inventory[[#This Row],[N2O_flux]]+U314</f>
        <v>1</v>
      </c>
      <c r="V315" s="1">
        <f t="shared" si="61"/>
        <v>3.5554393626270346E-16</v>
      </c>
      <c r="W315" s="1">
        <f t="shared" si="62"/>
        <v>1.5639788917120049E-16</v>
      </c>
      <c r="X315" s="1">
        <f t="shared" si="63"/>
        <v>5.7370388333737342E-24</v>
      </c>
      <c r="Y315" s="1">
        <f t="shared" si="64"/>
        <v>1.3269998443729105E-15</v>
      </c>
      <c r="Z315" s="1">
        <f t="shared" si="65"/>
        <v>1.8676165100573554E-14</v>
      </c>
      <c r="AA315" s="1">
        <f t="shared" si="66"/>
        <v>2.5173876720655159E-14</v>
      </c>
      <c r="AB315" s="1">
        <f>p_0*inventory[[#This Row],[CO2_flux]]+AB314</f>
        <v>0.21729999999999999</v>
      </c>
      <c r="AC315" s="1">
        <f>p_1*inventory[[#This Row],[CO2_flux]]+AC314*EXP(-1/life1_CO2)</f>
        <v>0.10206827938422511</v>
      </c>
      <c r="AD315" s="1">
        <f>p_2*inventory[[#This Row],[CO2_flux]]+AD314*EXP(-1/life2_CO2)</f>
        <v>5.8394778299784332E-5</v>
      </c>
      <c r="AE315" s="1">
        <f>p_3*inventory[[#This Row],[CO2_flux]]+AE314*EXP(-1/life3_CO2)</f>
        <v>1.4483610747942342E-32</v>
      </c>
    </row>
    <row r="316" spans="1:31">
      <c r="A316">
        <v>311</v>
      </c>
      <c r="B316" s="70">
        <v>0</v>
      </c>
      <c r="C316" s="70">
        <v>0</v>
      </c>
      <c r="D316" s="70">
        <v>0</v>
      </c>
      <c r="E316" s="22">
        <f>SUM(inventory[[#This Row],[CO2_heat]:[N2O_heat]])</f>
        <v>4.2733208713541695E-11</v>
      </c>
      <c r="F316" s="23">
        <f>SUM(inventory[[#This Row],[CO2_temp]:[N2O_temp]])</f>
        <v>4.5499244994696866E-14</v>
      </c>
      <c r="G316" s="16">
        <f>SUM(inventory[[#This Row],[CO2_mass0]:[CO2_mass3]])</f>
        <v>0.3191666317232198</v>
      </c>
      <c r="H316" s="16">
        <f>inventory[[#This Row],[CH4_flux]]+H315*EXP(-1/life_CH4)</f>
        <v>1.2811919577935822E-11</v>
      </c>
      <c r="I316" s="16">
        <f t="shared" si="57"/>
        <v>7.6516572021018803E-2</v>
      </c>
      <c r="J316" s="18">
        <f>inventory[[#This Row],[CO2]]*A_CO2</f>
        <v>5.5908418878956398E-16</v>
      </c>
      <c r="K316" s="18">
        <f>inventory[[#This Row],[CH4]]*A_CH4</f>
        <v>2.705676832547892E-24</v>
      </c>
      <c r="L316" s="18">
        <f>inventory[[#This Row],[N2O]]*A_N2O</f>
        <v>2.7316317685946311E-14</v>
      </c>
      <c r="M316" s="4">
        <f t="shared" si="58"/>
        <v>2.2295309096762033E-13</v>
      </c>
      <c r="N316" s="4">
        <f t="shared" si="59"/>
        <v>2.6186858666318153E-12</v>
      </c>
      <c r="O316" s="4">
        <f t="shared" si="60"/>
        <v>3.9891569755942259E-11</v>
      </c>
      <c r="P316" s="20">
        <f>SUM(inventory[[#This Row],[CO2_temp_s1]:[CO2_temp_s2]])</f>
        <v>5.1185143014040616E-16</v>
      </c>
      <c r="Q316" s="20">
        <f>inventory[[#This Row],[CH4_temp_s1]]+inventory[[#This Row],[CH4_temp_s2]]</f>
        <v>1.3237632662885753E-15</v>
      </c>
      <c r="R316" s="20">
        <f>inventory[[#This Row],[N2O_temp_s1]]+inventory[[#This Row],[N2O_temp_s2]]</f>
        <v>4.3663630298267882E-14</v>
      </c>
      <c r="S316" s="84">
        <f>inventory[[#This Row],[CO2_flux]]+S315</f>
        <v>1</v>
      </c>
      <c r="T316" s="84">
        <f>inventory[[#This Row],[CH4_flux]]+T315</f>
        <v>1</v>
      </c>
      <c r="U316" s="84">
        <f>inventory[[#This Row],[N2O_flux]]+U315</f>
        <v>1</v>
      </c>
      <c r="V316" s="1">
        <f t="shared" si="61"/>
        <v>3.5524976825920964E-16</v>
      </c>
      <c r="W316" s="1">
        <f t="shared" si="62"/>
        <v>1.5660166188119657E-16</v>
      </c>
      <c r="X316" s="1">
        <f t="shared" si="63"/>
        <v>5.2925400316927173E-24</v>
      </c>
      <c r="Y316" s="1">
        <f t="shared" si="64"/>
        <v>1.3237632609960353E-15</v>
      </c>
      <c r="Z316" s="1">
        <f t="shared" si="65"/>
        <v>1.852245267886043E-14</v>
      </c>
      <c r="AA316" s="1">
        <f t="shared" si="66"/>
        <v>2.5141177619407452E-14</v>
      </c>
      <c r="AB316" s="1">
        <f>p_0*inventory[[#This Row],[CO2_flux]]+AB315</f>
        <v>0.21729999999999999</v>
      </c>
      <c r="AC316" s="1">
        <f>p_1*inventory[[#This Row],[CO2_flux]]+AC315*EXP(-1/life1_CO2)</f>
        <v>0.10180981338074932</v>
      </c>
      <c r="AD316" s="1">
        <f>p_2*inventory[[#This Row],[CO2_flux]]+AD315*EXP(-1/life2_CO2)</f>
        <v>5.6818342470516549E-5</v>
      </c>
      <c r="AE316" s="1">
        <f>p_3*inventory[[#This Row],[CO2_flux]]+AE315*EXP(-1/life3_CO2)</f>
        <v>1.1480795805013859E-32</v>
      </c>
    </row>
    <row r="317" spans="1:31">
      <c r="A317">
        <v>312</v>
      </c>
      <c r="B317" s="70">
        <v>0</v>
      </c>
      <c r="C317" s="70">
        <v>0</v>
      </c>
      <c r="D317" s="70">
        <v>0</v>
      </c>
      <c r="E317" s="22">
        <f>SUM(inventory[[#This Row],[CO2_heat]:[N2O_heat]])</f>
        <v>4.276097132113949E-11</v>
      </c>
      <c r="F317" s="23">
        <f>SUM(inventory[[#This Row],[CO2_temp]:[N2O_temp]])</f>
        <v>4.5310622866217432E-14</v>
      </c>
      <c r="G317" s="16">
        <f>SUM(inventory[[#This Row],[CO2_mass0]:[CO2_mass3]])</f>
        <v>0.31890728635131821</v>
      </c>
      <c r="H317" s="16">
        <f>inventory[[#This Row],[CH4_flux]]+H316*EXP(-1/life_CH4)</f>
        <v>1.1819264598670795E-11</v>
      </c>
      <c r="I317" s="16">
        <f t="shared" si="57"/>
        <v>7.5886809565868074E-2</v>
      </c>
      <c r="J317" s="18">
        <f>inventory[[#This Row],[CO2]]*A_CO2</f>
        <v>5.5862989350160396E-16</v>
      </c>
      <c r="K317" s="18">
        <f>inventory[[#This Row],[CH4]]*A_CH4</f>
        <v>2.496043641848188E-24</v>
      </c>
      <c r="L317" s="18">
        <f>inventory[[#This Row],[N2O]]*A_N2O</f>
        <v>2.7091493300362842E-14</v>
      </c>
      <c r="M317" s="4">
        <f t="shared" si="58"/>
        <v>2.2351194790721729E-13</v>
      </c>
      <c r="N317" s="4">
        <f t="shared" si="59"/>
        <v>2.6186858666344148E-12</v>
      </c>
      <c r="O317" s="4">
        <f t="shared" si="60"/>
        <v>3.991877350659786E-11</v>
      </c>
      <c r="P317" s="20">
        <f>SUM(inventory[[#This Row],[CO2_temp_s1]:[CO2_temp_s2]])</f>
        <v>5.117608621242337E-16</v>
      </c>
      <c r="Q317" s="20">
        <f>inventory[[#This Row],[CH4_temp_s1]]+inventory[[#This Row],[CH4_temp_s2]]</f>
        <v>1.3205345766032913E-15</v>
      </c>
      <c r="R317" s="20">
        <f>inventory[[#This Row],[N2O_temp_s1]]+inventory[[#This Row],[N2O_temp_s2]]</f>
        <v>4.3478327427489909E-14</v>
      </c>
      <c r="S317" s="84">
        <f>inventory[[#This Row],[CO2_flux]]+S316</f>
        <v>1</v>
      </c>
      <c r="T317" s="84">
        <f>inventory[[#This Row],[CH4_flux]]+T316</f>
        <v>1</v>
      </c>
      <c r="U317" s="84">
        <f>inventory[[#This Row],[N2O_flux]]+U316</f>
        <v>1</v>
      </c>
      <c r="V317" s="1">
        <f t="shared" si="61"/>
        <v>3.5495640052529213E-16</v>
      </c>
      <c r="W317" s="1">
        <f t="shared" si="62"/>
        <v>1.5680446159894157E-16</v>
      </c>
      <c r="X317" s="1">
        <f t="shared" si="63"/>
        <v>4.8824804105266272E-24</v>
      </c>
      <c r="Y317" s="1">
        <f t="shared" si="64"/>
        <v>1.3205345717208109E-15</v>
      </c>
      <c r="Z317" s="1">
        <f t="shared" si="65"/>
        <v>1.8370005372788641E-14</v>
      </c>
      <c r="AA317" s="1">
        <f t="shared" si="66"/>
        <v>2.5108322054701268E-14</v>
      </c>
      <c r="AB317" s="1">
        <f>p_0*inventory[[#This Row],[CO2_flux]]+AB316</f>
        <v>0.21729999999999999</v>
      </c>
      <c r="AC317" s="1">
        <f>p_1*inventory[[#This Row],[CO2_flux]]+AC316*EXP(-1/life1_CO2)</f>
        <v>0.10155200188693468</v>
      </c>
      <c r="AD317" s="1">
        <f>p_2*inventory[[#This Row],[CO2_flux]]+AD316*EXP(-1/life2_CO2)</f>
        <v>5.5284464383501699E-5</v>
      </c>
      <c r="AE317" s="1">
        <f>p_3*inventory[[#This Row],[CO2_flux]]+AE316*EXP(-1/life3_CO2)</f>
        <v>9.1005395415745764E-33</v>
      </c>
    </row>
    <row r="318" spans="1:31">
      <c r="A318">
        <v>313</v>
      </c>
      <c r="B318" s="70">
        <v>0</v>
      </c>
      <c r="C318" s="70">
        <v>0</v>
      </c>
      <c r="D318" s="70">
        <v>0</v>
      </c>
      <c r="E318" s="22">
        <f>SUM(inventory[[#This Row],[CO2_heat]:[N2O_heat]])</f>
        <v>4.2788509577137052E-11</v>
      </c>
      <c r="F318" s="23">
        <f>SUM(inventory[[#This Row],[CO2_temp]:[N2O_temp]])</f>
        <v>4.512310900557222E-14</v>
      </c>
      <c r="G318" s="16">
        <f>SUM(inventory[[#This Row],[CO2_mass0]:[CO2_mass3]])</f>
        <v>0.31864863524051829</v>
      </c>
      <c r="H318" s="16">
        <f>inventory[[#This Row],[CH4_flux]]+H317*EXP(-1/life_CH4)</f>
        <v>1.0903519554865916E-11</v>
      </c>
      <c r="I318" s="16">
        <f t="shared" si="57"/>
        <v>7.5262230311420694E-2</v>
      </c>
      <c r="J318" s="18">
        <f>inventory[[#This Row],[CO2]]*A_CO2</f>
        <v>5.581768143508158E-16</v>
      </c>
      <c r="K318" s="18">
        <f>inventory[[#This Row],[CH4]]*A_CH4</f>
        <v>2.3026526254223254E-24</v>
      </c>
      <c r="L318" s="18">
        <f>inventory[[#This Row],[N2O]]*A_N2O</f>
        <v>2.6868519310756388E-14</v>
      </c>
      <c r="M318" s="4">
        <f t="shared" si="58"/>
        <v>2.2407035116000191E-13</v>
      </c>
      <c r="N318" s="4">
        <f t="shared" si="59"/>
        <v>2.6186858666368127E-12</v>
      </c>
      <c r="O318" s="4">
        <f t="shared" si="60"/>
        <v>3.994575335934024E-11</v>
      </c>
      <c r="P318" s="20">
        <f>SUM(inventory[[#This Row],[CO2_temp_s1]:[CO2_temp_s2]])</f>
        <v>5.11670121512786E-16</v>
      </c>
      <c r="Q318" s="20">
        <f>inventory[[#This Row],[CH4_temp_s1]]+inventory[[#This Row],[CH4_temp_s2]]</f>
        <v>1.3173137617975496E-15</v>
      </c>
      <c r="R318" s="20">
        <f>inventory[[#This Row],[N2O_temp_s1]]+inventory[[#This Row],[N2O_temp_s2]]</f>
        <v>4.3294125122261885E-14</v>
      </c>
      <c r="S318" s="84">
        <f>inventory[[#This Row],[CO2_flux]]+S317</f>
        <v>1</v>
      </c>
      <c r="T318" s="84">
        <f>inventory[[#This Row],[CH4_flux]]+T317</f>
        <v>1</v>
      </c>
      <c r="U318" s="84">
        <f>inventory[[#This Row],[N2O_flux]]+U317</f>
        <v>1</v>
      </c>
      <c r="V318" s="1">
        <f t="shared" si="61"/>
        <v>3.5466382954014037E-16</v>
      </c>
      <c r="W318" s="1">
        <f t="shared" si="62"/>
        <v>1.5700629197264561E-16</v>
      </c>
      <c r="X318" s="1">
        <f t="shared" si="63"/>
        <v>4.5041916728776849E-24</v>
      </c>
      <c r="Y318" s="1">
        <f t="shared" si="64"/>
        <v>1.3173137572933579E-15</v>
      </c>
      <c r="Z318" s="1">
        <f t="shared" si="65"/>
        <v>1.8218812769942796E-14</v>
      </c>
      <c r="AA318" s="1">
        <f t="shared" si="66"/>
        <v>2.5075312352319092E-14</v>
      </c>
      <c r="AB318" s="1">
        <f>p_0*inventory[[#This Row],[CO2_flux]]+AB317</f>
        <v>0.21729999999999999</v>
      </c>
      <c r="AC318" s="1">
        <f>p_1*inventory[[#This Row],[CO2_flux]]+AC317*EXP(-1/life1_CO2)</f>
        <v>0.10129484324537598</v>
      </c>
      <c r="AD318" s="1">
        <f>p_2*inventory[[#This Row],[CO2_flux]]+AD317*EXP(-1/life2_CO2)</f>
        <v>5.3791995142354629E-5</v>
      </c>
      <c r="AE318" s="1">
        <f>p_3*inventory[[#This Row],[CO2_flux]]+AE317*EXP(-1/life3_CO2)</f>
        <v>7.2137699645867386E-33</v>
      </c>
    </row>
    <row r="319" spans="1:31">
      <c r="A319">
        <v>314</v>
      </c>
      <c r="B319" s="70">
        <v>0</v>
      </c>
      <c r="C319" s="70">
        <v>0</v>
      </c>
      <c r="D319" s="70">
        <v>0</v>
      </c>
      <c r="E319" s="22">
        <f>SUM(inventory[[#This Row],[CO2_heat]:[N2O_heat]])</f>
        <v>4.2815825325518843E-11</v>
      </c>
      <c r="F319" s="23">
        <f>SUM(inventory[[#This Row],[CO2_temp]:[N2O_temp]])</f>
        <v>4.4936695371106105E-14</v>
      </c>
      <c r="G319" s="16">
        <f>SUM(inventory[[#This Row],[CO2_mass0]:[CO2_mass3]])</f>
        <v>0.31839067561973156</v>
      </c>
      <c r="H319" s="16">
        <f>inventory[[#This Row],[CH4_flux]]+H318*EXP(-1/life_CH4)</f>
        <v>1.0058725540057164E-11</v>
      </c>
      <c r="I319" s="16">
        <f t="shared" si="57"/>
        <v>7.4642791597830382E-2</v>
      </c>
      <c r="J319" s="18">
        <f>inventory[[#This Row],[CO2]]*A_CO2</f>
        <v>5.5772494648308366E-16</v>
      </c>
      <c r="K319" s="18">
        <f>inventory[[#This Row],[CH4]]*A_CH4</f>
        <v>2.1242453555172309E-24</v>
      </c>
      <c r="L319" s="18">
        <f>inventory[[#This Row],[N2O]]*A_N2O</f>
        <v>2.6647380487616758E-14</v>
      </c>
      <c r="M319" s="4">
        <f t="shared" si="58"/>
        <v>2.2462830193967927E-13</v>
      </c>
      <c r="N319" s="4">
        <f t="shared" si="59"/>
        <v>2.6186858666390248E-12</v>
      </c>
      <c r="O319" s="4">
        <f t="shared" si="60"/>
        <v>3.9972511156940138E-11</v>
      </c>
      <c r="P319" s="20">
        <f>SUM(inventory[[#This Row],[CO2_temp_s1]:[CO2_temp_s2]])</f>
        <v>5.1157920846870952E-16</v>
      </c>
      <c r="Q319" s="20">
        <f>inventory[[#This Row],[CH4_temp_s1]]+inventory[[#This Row],[CH4_temp_s2]]</f>
        <v>1.3141008026619686E-15</v>
      </c>
      <c r="R319" s="20">
        <f>inventory[[#This Row],[N2O_temp_s1]]+inventory[[#This Row],[N2O_temp_s2]]</f>
        <v>4.3111015359975424E-14</v>
      </c>
      <c r="S319" s="84">
        <f>inventory[[#This Row],[CO2_flux]]+S318</f>
        <v>1</v>
      </c>
      <c r="T319" s="84">
        <f>inventory[[#This Row],[CH4_flux]]+T318</f>
        <v>1</v>
      </c>
      <c r="U319" s="84">
        <f>inventory[[#This Row],[N2O_flux]]+U318</f>
        <v>1</v>
      </c>
      <c r="V319" s="1">
        <f t="shared" si="61"/>
        <v>3.5437205183220001E-16</v>
      </c>
      <c r="W319" s="1">
        <f t="shared" si="62"/>
        <v>1.5720715663650951E-16</v>
      </c>
      <c r="X319" s="1">
        <f t="shared" si="63"/>
        <v>4.1552122568807179E-24</v>
      </c>
      <c r="Y319" s="1">
        <f t="shared" si="64"/>
        <v>1.3141007985067564E-15</v>
      </c>
      <c r="Z319" s="1">
        <f t="shared" si="65"/>
        <v>1.8068864543605907E-14</v>
      </c>
      <c r="AA319" s="1">
        <f t="shared" si="66"/>
        <v>2.5042150816369518E-14</v>
      </c>
      <c r="AB319" s="1">
        <f>p_0*inventory[[#This Row],[CO2_flux]]+AB318</f>
        <v>0.21729999999999999</v>
      </c>
      <c r="AC319" s="1">
        <f>p_1*inventory[[#This Row],[CO2_flux]]+AC318*EXP(-1/life1_CO2)</f>
        <v>0.10103833580286506</v>
      </c>
      <c r="AD319" s="1">
        <f>p_2*inventory[[#This Row],[CO2_flux]]+AD318*EXP(-1/life2_CO2)</f>
        <v>5.2339816866501505E-5</v>
      </c>
      <c r="AE319" s="1">
        <f>p_3*inventory[[#This Row],[CO2_flux]]+AE318*EXP(-1/life3_CO2)</f>
        <v>5.7181749350401762E-33</v>
      </c>
    </row>
    <row r="320" spans="1:31">
      <c r="A320">
        <v>315</v>
      </c>
      <c r="B320" s="70">
        <v>0</v>
      </c>
      <c r="C320" s="70">
        <v>0</v>
      </c>
      <c r="D320" s="70">
        <v>0</v>
      </c>
      <c r="E320" s="22">
        <f>SUM(inventory[[#This Row],[CO2_heat]:[N2O_heat]])</f>
        <v>4.2842920395097724E-11</v>
      </c>
      <c r="F320" s="23">
        <f>SUM(inventory[[#This Row],[CO2_temp]:[N2O_temp]])</f>
        <v>4.4751373984748836E-14</v>
      </c>
      <c r="G320" s="16">
        <f>SUM(inventory[[#This Row],[CO2_mass0]:[CO2_mass3]])</f>
        <v>0.31813340475223401</v>
      </c>
      <c r="H320" s="16">
        <f>inventory[[#This Row],[CH4_flux]]+H319*EXP(-1/life_CH4)</f>
        <v>9.2793853380164372E-12</v>
      </c>
      <c r="I320" s="16">
        <f t="shared" si="57"/>
        <v>7.4028451116358723E-2</v>
      </c>
      <c r="J320" s="18">
        <f>inventory[[#This Row],[CO2]]*A_CO2</f>
        <v>5.5727428510448818E-16</v>
      </c>
      <c r="K320" s="18">
        <f>inventory[[#This Row],[CH4]]*A_CH4</f>
        <v>1.9596609061294742E-24</v>
      </c>
      <c r="L320" s="18">
        <f>inventory[[#This Row],[N2O]]*A_N2O</f>
        <v>2.6428061726778817E-14</v>
      </c>
      <c r="M320" s="4">
        <f t="shared" si="58"/>
        <v>2.2518580145513047E-13</v>
      </c>
      <c r="N320" s="4">
        <f t="shared" si="59"/>
        <v>2.6186858666410657E-12</v>
      </c>
      <c r="O320" s="4">
        <f t="shared" si="60"/>
        <v>3.9999048727001528E-11</v>
      </c>
      <c r="P320" s="20">
        <f>SUM(inventory[[#This Row],[CO2_temp_s1]:[CO2_temp_s2]])</f>
        <v>5.1148812318878167E-16</v>
      </c>
      <c r="Q320" s="20">
        <f>inventory[[#This Row],[CH4_temp_s1]]+inventory[[#This Row],[CH4_temp_s2]]</f>
        <v>1.3108956800342027E-15</v>
      </c>
      <c r="R320" s="20">
        <f>inventory[[#This Row],[N2O_temp_s1]]+inventory[[#This Row],[N2O_temp_s2]]</f>
        <v>4.2928990181525854E-14</v>
      </c>
      <c r="S320" s="84">
        <f>inventory[[#This Row],[CO2_flux]]+S319</f>
        <v>1</v>
      </c>
      <c r="T320" s="84">
        <f>inventory[[#This Row],[CH4_flux]]+T319</f>
        <v>1</v>
      </c>
      <c r="U320" s="84">
        <f>inventory[[#This Row],[N2O_flux]]+U319</f>
        <v>1</v>
      </c>
      <c r="V320" s="1">
        <f t="shared" si="61"/>
        <v>3.5408106397795889E-16</v>
      </c>
      <c r="W320" s="1">
        <f t="shared" si="62"/>
        <v>1.5740705921082278E-16</v>
      </c>
      <c r="X320" s="1">
        <f t="shared" si="63"/>
        <v>3.8332713183814071E-24</v>
      </c>
      <c r="Y320" s="1">
        <f t="shared" si="64"/>
        <v>1.3108956762009313E-15</v>
      </c>
      <c r="Z320" s="1">
        <f t="shared" si="65"/>
        <v>1.7920150452054062E-14</v>
      </c>
      <c r="AA320" s="1">
        <f t="shared" si="66"/>
        <v>2.5008839729471793E-14</v>
      </c>
      <c r="AB320" s="1">
        <f>p_0*inventory[[#This Row],[CO2_flux]]+AB319</f>
        <v>0.21729999999999999</v>
      </c>
      <c r="AC320" s="1">
        <f>p_1*inventory[[#This Row],[CO2_flux]]+AC319*EXP(-1/life1_CO2)</f>
        <v>0.10078247791038013</v>
      </c>
      <c r="AD320" s="1">
        <f>p_2*inventory[[#This Row],[CO2_flux]]+AD319*EXP(-1/life2_CO2)</f>
        <v>5.0926841853871451E-5</v>
      </c>
      <c r="AE320" s="1">
        <f>p_3*inventory[[#This Row],[CO2_flux]]+AE319*EXP(-1/life3_CO2)</f>
        <v>4.5326541805793355E-33</v>
      </c>
    </row>
    <row r="321" spans="1:31">
      <c r="A321">
        <v>316</v>
      </c>
      <c r="B321" s="70">
        <v>0</v>
      </c>
      <c r="C321" s="70">
        <v>0</v>
      </c>
      <c r="D321" s="70">
        <v>0</v>
      </c>
      <c r="E321" s="22">
        <f>SUM(inventory[[#This Row],[CO2_heat]:[N2O_heat]])</f>
        <v>4.2869796599639894E-11</v>
      </c>
      <c r="F321" s="23">
        <f>SUM(inventory[[#This Row],[CO2_temp]:[N2O_temp]])</f>
        <v>4.4567136931497387E-14</v>
      </c>
      <c r="G321" s="16">
        <f>SUM(inventory[[#This Row],[CO2_mass0]:[CO2_mass3]])</f>
        <v>0.3178768199348414</v>
      </c>
      <c r="H321" s="16">
        <f>inventory[[#This Row],[CH4_flux]]+H320*EXP(-1/life_CH4)</f>
        <v>8.5604276514443078E-12</v>
      </c>
      <c r="I321" s="16">
        <f t="shared" si="57"/>
        <v>7.3419166906485367E-2</v>
      </c>
      <c r="J321" s="18">
        <f>inventory[[#This Row],[CO2]]*A_CO2</f>
        <v>5.5682482547986159E-16</v>
      </c>
      <c r="K321" s="18">
        <f>inventory[[#This Row],[CH4]]*A_CH4</f>
        <v>1.807828298665211E-24</v>
      </c>
      <c r="L321" s="18">
        <f>inventory[[#This Row],[N2O]]*A_N2O</f>
        <v>2.6210548048390825E-14</v>
      </c>
      <c r="M321" s="4">
        <f t="shared" si="58"/>
        <v>2.2574285091047227E-13</v>
      </c>
      <c r="N321" s="4">
        <f t="shared" si="59"/>
        <v>2.6186858666429483E-12</v>
      </c>
      <c r="O321" s="4">
        <f t="shared" si="60"/>
        <v>4.0025367882086474E-11</v>
      </c>
      <c r="P321" s="20">
        <f>SUM(inventory[[#This Row],[CO2_temp_s1]:[CO2_temp_s2]])</f>
        <v>5.1139686590282563E-16</v>
      </c>
      <c r="Q321" s="20">
        <f>inventory[[#This Row],[CH4_temp_s1]]+inventory[[#This Row],[CH4_temp_s2]]</f>
        <v>1.3076983747988123E-15</v>
      </c>
      <c r="R321" s="20">
        <f>inventory[[#This Row],[N2O_temp_s1]]+inventory[[#This Row],[N2O_temp_s2]]</f>
        <v>4.2748041690795751E-14</v>
      </c>
      <c r="S321" s="84">
        <f>inventory[[#This Row],[CO2_flux]]+S320</f>
        <v>1</v>
      </c>
      <c r="T321" s="84">
        <f>inventory[[#This Row],[CH4_flux]]+T320</f>
        <v>1</v>
      </c>
      <c r="U321" s="84">
        <f>inventory[[#This Row],[N2O_flux]]+U320</f>
        <v>1</v>
      </c>
      <c r="V321" s="1">
        <f t="shared" si="61"/>
        <v>3.5379086260076595E-16</v>
      </c>
      <c r="W321" s="1">
        <f t="shared" si="62"/>
        <v>1.5760600330205972E-16</v>
      </c>
      <c r="X321" s="1">
        <f t="shared" si="63"/>
        <v>3.5362739545046835E-24</v>
      </c>
      <c r="Y321" s="1">
        <f t="shared" si="64"/>
        <v>1.3076983712625384E-15</v>
      </c>
      <c r="Z321" s="1">
        <f t="shared" si="65"/>
        <v>1.7772660337856896E-14</v>
      </c>
      <c r="AA321" s="1">
        <f t="shared" si="66"/>
        <v>2.4975381352938855E-14</v>
      </c>
      <c r="AB321" s="1">
        <f>p_0*inventory[[#This Row],[CO2_flux]]+AB320</f>
        <v>0.21729999999999999</v>
      </c>
      <c r="AC321" s="1">
        <f>p_1*inventory[[#This Row],[CO2_flux]]+AC320*EXP(-1/life1_CO2)</f>
        <v>0.10052726792307522</v>
      </c>
      <c r="AD321" s="1">
        <f>p_2*inventory[[#This Row],[CO2_flux]]+AD320*EXP(-1/life2_CO2)</f>
        <v>4.9552011766192305E-5</v>
      </c>
      <c r="AE321" s="1">
        <f>p_3*inventory[[#This Row],[CO2_flux]]+AE320*EXP(-1/life3_CO2)</f>
        <v>3.5929215447444119E-33</v>
      </c>
    </row>
    <row r="322" spans="1:31">
      <c r="A322">
        <v>317</v>
      </c>
      <c r="B322" s="70">
        <v>0</v>
      </c>
      <c r="C322" s="70">
        <v>0</v>
      </c>
      <c r="D322" s="70">
        <v>0</v>
      </c>
      <c r="E322" s="22">
        <f>SUM(inventory[[#This Row],[CO2_heat]:[N2O_heat]])</f>
        <v>4.2896455737988717E-11</v>
      </c>
      <c r="F322" s="23">
        <f>SUM(inventory[[#This Row],[CO2_temp]:[N2O_temp]])</f>
        <v>4.4383976358902442E-14</v>
      </c>
      <c r="G322" s="16">
        <f>SUM(inventory[[#This Row],[CO2_mass0]:[CO2_mass3]])</f>
        <v>0.31762091849710583</v>
      </c>
      <c r="H322" s="16">
        <f>inventory[[#This Row],[CH4_flux]]+H321*EXP(-1/life_CH4)</f>
        <v>7.8971741021886314E-12</v>
      </c>
      <c r="I322" s="16">
        <f t="shared" si="57"/>
        <v>7.2814897353042113E-2</v>
      </c>
      <c r="J322" s="18">
        <f>inventory[[#This Row],[CO2]]*A_CO2</f>
        <v>5.5637656293138021E-16</v>
      </c>
      <c r="K322" s="18">
        <f>inventory[[#This Row],[CH4]]*A_CH4</f>
        <v>1.6677595329029946E-24</v>
      </c>
      <c r="L322" s="18">
        <f>inventory[[#This Row],[N2O]]*A_N2O</f>
        <v>2.5994824595891326E-14</v>
      </c>
      <c r="M322" s="4">
        <f t="shared" si="58"/>
        <v>2.2629945150511497E-13</v>
      </c>
      <c r="N322" s="4">
        <f t="shared" si="59"/>
        <v>2.618685866644685E-12</v>
      </c>
      <c r="O322" s="4">
        <f t="shared" si="60"/>
        <v>4.0051470419838915E-11</v>
      </c>
      <c r="P322" s="20">
        <f>SUM(inventory[[#This Row],[CO2_temp_s1]:[CO2_temp_s2]])</f>
        <v>5.1130543687265536E-16</v>
      </c>
      <c r="Q322" s="20">
        <f>inventory[[#This Row],[CH4_temp_s1]]+inventory[[#This Row],[CH4_temp_s2]]</f>
        <v>1.3045088678871374E-15</v>
      </c>
      <c r="R322" s="20">
        <f>inventory[[#This Row],[N2O_temp_s1]]+inventory[[#This Row],[N2O_temp_s2]]</f>
        <v>4.2568162054142646E-14</v>
      </c>
      <c r="S322" s="84">
        <f>inventory[[#This Row],[CO2_flux]]+S321</f>
        <v>1</v>
      </c>
      <c r="T322" s="84">
        <f>inventory[[#This Row],[CH4_flux]]+T321</f>
        <v>1</v>
      </c>
      <c r="U322" s="84">
        <f>inventory[[#This Row],[N2O_flux]]+U321</f>
        <v>1</v>
      </c>
      <c r="V322" s="1">
        <f t="shared" si="61"/>
        <v>3.5350144436968141E-16</v>
      </c>
      <c r="W322" s="1">
        <f t="shared" si="62"/>
        <v>1.5780399250297392E-16</v>
      </c>
      <c r="X322" s="1">
        <f t="shared" si="63"/>
        <v>3.2622875720652702E-24</v>
      </c>
      <c r="Y322" s="1">
        <f t="shared" si="64"/>
        <v>1.3045088646248499E-15</v>
      </c>
      <c r="Z322" s="1">
        <f t="shared" si="65"/>
        <v>1.7626384127183813E-14</v>
      </c>
      <c r="AA322" s="1">
        <f t="shared" si="66"/>
        <v>2.4941777926958833E-14</v>
      </c>
      <c r="AB322" s="1">
        <f>p_0*inventory[[#This Row],[CO2_flux]]+AB321</f>
        <v>0.21729999999999999</v>
      </c>
      <c r="AC322" s="1">
        <f>p_1*inventory[[#This Row],[CO2_flux]]+AC321*EXP(-1/life1_CO2)</f>
        <v>0.10027270420026956</v>
      </c>
      <c r="AD322" s="1">
        <f>p_2*inventory[[#This Row],[CO2_flux]]+AD321*EXP(-1/life2_CO2)</f>
        <v>4.8214296836280283E-5</v>
      </c>
      <c r="AE322" s="1">
        <f>p_3*inventory[[#This Row],[CO2_flux]]+AE321*EXP(-1/life3_CO2)</f>
        <v>2.848018999993203E-33</v>
      </c>
    </row>
    <row r="323" spans="1:31">
      <c r="A323">
        <v>318</v>
      </c>
      <c r="B323" s="70">
        <v>0</v>
      </c>
      <c r="C323" s="70">
        <v>0</v>
      </c>
      <c r="D323" s="70">
        <v>0</v>
      </c>
      <c r="E323" s="22">
        <f>SUM(inventory[[#This Row],[CO2_heat]:[N2O_heat]])</f>
        <v>4.2922899594187556E-11</v>
      </c>
      <c r="F323" s="23">
        <f>SUM(inventory[[#This Row],[CO2_temp]:[N2O_temp]])</f>
        <v>4.4201884476559196E-14</v>
      </c>
      <c r="G323" s="16">
        <f>SUM(inventory[[#This Row],[CO2_mass0]:[CO2_mass3]])</f>
        <v>0.31736569780053375</v>
      </c>
      <c r="H323" s="16">
        <f>inventory[[#This Row],[CH4_flux]]+H322*EXP(-1/life_CH4)</f>
        <v>7.2853087882538894E-12</v>
      </c>
      <c r="I323" s="16">
        <f t="shared" si="57"/>
        <v>7.2215601183370476E-2</v>
      </c>
      <c r="J323" s="18">
        <f>inventory[[#This Row],[CO2]]*A_CO2</f>
        <v>5.5592949283719488E-16</v>
      </c>
      <c r="K323" s="18">
        <f>inventory[[#This Row],[CH4]]*A_CH4</f>
        <v>1.5385431579107626E-24</v>
      </c>
      <c r="L323" s="18">
        <f>inventory[[#This Row],[N2O]]*A_N2O</f>
        <v>2.5780876634994379E-14</v>
      </c>
      <c r="M323" s="4">
        <f t="shared" si="58"/>
        <v>2.2685560443381919E-13</v>
      </c>
      <c r="N323" s="4">
        <f t="shared" si="59"/>
        <v>2.6186858666462873E-12</v>
      </c>
      <c r="O323" s="4">
        <f t="shared" si="60"/>
        <v>4.0077358123107448E-11</v>
      </c>
      <c r="P323" s="20">
        <f>SUM(inventory[[#This Row],[CO2_temp_s1]:[CO2_temp_s2]])</f>
        <v>5.112138363910489E-16</v>
      </c>
      <c r="Q323" s="20">
        <f>inventory[[#This Row],[CH4_temp_s1]]+inventory[[#This Row],[CH4_temp_s2]]</f>
        <v>1.3013271402771711E-15</v>
      </c>
      <c r="R323" s="20">
        <f>inventory[[#This Row],[N2O_temp_s1]]+inventory[[#This Row],[N2O_temp_s2]]</f>
        <v>4.2389343499890977E-14</v>
      </c>
      <c r="S323" s="84">
        <f>inventory[[#This Row],[CO2_flux]]+S322</f>
        <v>1</v>
      </c>
      <c r="T323" s="84">
        <f>inventory[[#This Row],[CH4_flux]]+T322</f>
        <v>1</v>
      </c>
      <c r="U323" s="84">
        <f>inventory[[#This Row],[N2O_flux]]+U322</f>
        <v>1</v>
      </c>
      <c r="V323" s="1">
        <f t="shared" si="61"/>
        <v>3.5321280599835792E-16</v>
      </c>
      <c r="W323" s="1">
        <f t="shared" si="62"/>
        <v>1.5800103039269101E-16</v>
      </c>
      <c r="X323" s="1">
        <f t="shared" si="63"/>
        <v>3.0095293121215065E-24</v>
      </c>
      <c r="Y323" s="1">
        <f t="shared" si="64"/>
        <v>1.3013271372676417E-15</v>
      </c>
      <c r="Z323" s="1">
        <f t="shared" si="65"/>
        <v>1.748131182911594E-14</v>
      </c>
      <c r="AA323" s="1">
        <f t="shared" si="66"/>
        <v>2.4908031670775034E-14</v>
      </c>
      <c r="AB323" s="1">
        <f>p_0*inventory[[#This Row],[CO2_flux]]+AB322</f>
        <v>0.21729999999999999</v>
      </c>
      <c r="AC323" s="1">
        <f>p_1*inventory[[#This Row],[CO2_flux]]+AC322*EXP(-1/life1_CO2)</f>
        <v>0.10001878510543706</v>
      </c>
      <c r="AD323" s="1">
        <f>p_2*inventory[[#This Row],[CO2_flux]]+AD322*EXP(-1/life2_CO2)</f>
        <v>4.6912695096729796E-5</v>
      </c>
      <c r="AE323" s="1">
        <f>p_3*inventory[[#This Row],[CO2_flux]]+AE322*EXP(-1/life3_CO2)</f>
        <v>2.2575533930561482E-33</v>
      </c>
    </row>
    <row r="324" spans="1:31">
      <c r="A324">
        <v>319</v>
      </c>
      <c r="B324" s="70">
        <v>0</v>
      </c>
      <c r="C324" s="70">
        <v>0</v>
      </c>
      <c r="D324" s="70">
        <v>0</v>
      </c>
      <c r="E324" s="22">
        <f>SUM(inventory[[#This Row],[CO2_heat]:[N2O_heat]])</f>
        <v>4.2949129937601617E-11</v>
      </c>
      <c r="F324" s="23">
        <f>SUM(inventory[[#This Row],[CO2_temp]:[N2O_temp]])</f>
        <v>4.4020853555602368E-14</v>
      </c>
      <c r="G324" s="16">
        <f>SUM(inventory[[#This Row],[CO2_mass0]:[CO2_mass3]])</f>
        <v>0.31711115523782524</v>
      </c>
      <c r="H324" s="16">
        <f>inventory[[#This Row],[CH4_flux]]+H323*EXP(-1/life_CH4)</f>
        <v>6.7208501995036287E-12</v>
      </c>
      <c r="I324" s="16">
        <f t="shared" si="57"/>
        <v>7.1621237464502718E-2</v>
      </c>
      <c r="J324" s="18">
        <f>inventory[[#This Row],[CO2]]*A_CO2</f>
        <v>5.5548361063009836E-16</v>
      </c>
      <c r="K324" s="18">
        <f>inventory[[#This Row],[CH4]]*A_CH4</f>
        <v>1.4193383410818766E-24</v>
      </c>
      <c r="L324" s="18">
        <f>inventory[[#This Row],[N2O]]*A_N2O</f>
        <v>2.5568689552683215E-14</v>
      </c>
      <c r="M324" s="4">
        <f t="shared" si="58"/>
        <v>2.2741131088675111E-13</v>
      </c>
      <c r="N324" s="4">
        <f t="shared" si="59"/>
        <v>2.6186858666477656E-12</v>
      </c>
      <c r="O324" s="4">
        <f t="shared" si="60"/>
        <v>4.0103032760067102E-11</v>
      </c>
      <c r="P324" s="20">
        <f>SUM(inventory[[#This Row],[CO2_temp_s1]:[CO2_temp_s2]])</f>
        <v>5.1112206478075094E-16</v>
      </c>
      <c r="Q324" s="20">
        <f>inventory[[#This Row],[CH4_temp_s1]]+inventory[[#This Row],[CH4_temp_s2]]</f>
        <v>1.2981531729934337E-15</v>
      </c>
      <c r="R324" s="20">
        <f>inventory[[#This Row],[N2O_temp_s1]]+inventory[[#This Row],[N2O_temp_s2]]</f>
        <v>4.2211578317828181E-14</v>
      </c>
      <c r="S324" s="84">
        <f>inventory[[#This Row],[CO2_flux]]+S323</f>
        <v>1</v>
      </c>
      <c r="T324" s="84">
        <f>inventory[[#This Row],[CH4_flux]]+T323</f>
        <v>1</v>
      </c>
      <c r="U324" s="84">
        <f>inventory[[#This Row],[N2O_flux]]+U323</f>
        <v>1</v>
      </c>
      <c r="V324" s="1">
        <f t="shared" si="61"/>
        <v>3.5292494424395129E-16</v>
      </c>
      <c r="W324" s="1">
        <f t="shared" si="62"/>
        <v>1.5819712053679964E-16</v>
      </c>
      <c r="X324" s="1">
        <f t="shared" si="63"/>
        <v>2.7763544488456335E-24</v>
      </c>
      <c r="Y324" s="1">
        <f t="shared" si="64"/>
        <v>1.2981531702170792E-15</v>
      </c>
      <c r="Z324" s="1">
        <f t="shared" si="65"/>
        <v>1.7337433534963723E-14</v>
      </c>
      <c r="AA324" s="1">
        <f t="shared" si="66"/>
        <v>2.4874144782864456E-14</v>
      </c>
      <c r="AB324" s="1">
        <f>p_0*inventory[[#This Row],[CO2_flux]]+AB323</f>
        <v>0.21729999999999999</v>
      </c>
      <c r="AC324" s="1">
        <f>p_1*inventory[[#This Row],[CO2_flux]]+AC323*EXP(-1/life1_CO2)</f>
        <v>9.9765509006195782E-2</v>
      </c>
      <c r="AD324" s="1">
        <f>p_2*inventory[[#This Row],[CO2_flux]]+AD323*EXP(-1/life2_CO2)</f>
        <v>4.5646231629425685E-5</v>
      </c>
      <c r="AE324" s="1">
        <f>p_3*inventory[[#This Row],[CO2_flux]]+AE323*EXP(-1/life3_CO2)</f>
        <v>1.7895060821263799E-33</v>
      </c>
    </row>
    <row r="325" spans="1:31">
      <c r="A325">
        <v>320</v>
      </c>
      <c r="B325" s="70">
        <v>0</v>
      </c>
      <c r="C325" s="70">
        <v>0</v>
      </c>
      <c r="D325" s="70">
        <v>0</v>
      </c>
      <c r="E325" s="22">
        <f>SUM(inventory[[#This Row],[CO2_heat]:[N2O_heat]])</f>
        <v>4.2975148523038768E-11</v>
      </c>
      <c r="F325" s="23">
        <f>SUM(inventory[[#This Row],[CO2_temp]:[N2O_temp]])</f>
        <v>4.3840875928205295E-14</v>
      </c>
      <c r="G325" s="16">
        <f>SUM(inventory[[#This Row],[CO2_mass0]:[CO2_mass3]])</f>
        <v>0.31685728823213277</v>
      </c>
      <c r="H325" s="16">
        <f>inventory[[#This Row],[CH4_flux]]+H324*EXP(-1/life_CH4)</f>
        <v>6.2001253093067689E-12</v>
      </c>
      <c r="I325" s="16">
        <f t="shared" si="57"/>
        <v>7.1031765600366031E-2</v>
      </c>
      <c r="J325" s="18">
        <f>inventory[[#This Row],[CO2]]*A_CO2</f>
        <v>5.5503891179622686E-16</v>
      </c>
      <c r="K325" s="18">
        <f>inventory[[#This Row],[CH4]]*A_CH4</f>
        <v>1.3093693966964418E-24</v>
      </c>
      <c r="L325" s="18">
        <f>inventory[[#This Row],[N2O]]*A_N2O</f>
        <v>2.5358248856212109E-14</v>
      </c>
      <c r="M325" s="4">
        <f t="shared" si="58"/>
        <v>2.2796657204953655E-13</v>
      </c>
      <c r="N325" s="4">
        <f t="shared" si="59"/>
        <v>2.6186858666491291E-12</v>
      </c>
      <c r="O325" s="4">
        <f t="shared" si="60"/>
        <v>4.0128496084340103E-11</v>
      </c>
      <c r="P325" s="20">
        <f>SUM(inventory[[#This Row],[CO2_temp_s1]:[CO2_temp_s2]])</f>
        <v>5.1103012239350212E-16</v>
      </c>
      <c r="Q325" s="20">
        <f>inventory[[#This Row],[CH4_temp_s1]]+inventory[[#This Row],[CH4_temp_s2]]</f>
        <v>1.2949869471068504E-15</v>
      </c>
      <c r="R325" s="20">
        <f>inventory[[#This Row],[N2O_temp_s1]]+inventory[[#This Row],[N2O_temp_s2]]</f>
        <v>4.2034858858704941E-14</v>
      </c>
      <c r="S325" s="84">
        <f>inventory[[#This Row],[CO2_flux]]+S324</f>
        <v>1</v>
      </c>
      <c r="T325" s="84">
        <f>inventory[[#This Row],[CH4_flux]]+T324</f>
        <v>1</v>
      </c>
      <c r="U325" s="84">
        <f>inventory[[#This Row],[N2O_flux]]+U324</f>
        <v>1</v>
      </c>
      <c r="V325" s="1">
        <f t="shared" si="61"/>
        <v>3.5263785590606097E-16</v>
      </c>
      <c r="W325" s="1">
        <f t="shared" si="62"/>
        <v>1.583922664874412E-16</v>
      </c>
      <c r="X325" s="1">
        <f t="shared" si="63"/>
        <v>2.5612456872233418E-24</v>
      </c>
      <c r="Y325" s="1">
        <f t="shared" si="64"/>
        <v>1.2949869445456046E-15</v>
      </c>
      <c r="Z325" s="1">
        <f t="shared" si="65"/>
        <v>1.7194739417590143E-14</v>
      </c>
      <c r="AA325" s="1">
        <f t="shared" si="66"/>
        <v>2.4840119441114795E-14</v>
      </c>
      <c r="AB325" s="1">
        <f>p_0*inventory[[#This Row],[CO2_flux]]+AB324</f>
        <v>0.21729999999999999</v>
      </c>
      <c r="AC325" s="1">
        <f>p_1*inventory[[#This Row],[CO2_flux]]+AC324*EXP(-1/life1_CO2)</f>
        <v>9.9512874274297447E-2</v>
      </c>
      <c r="AD325" s="1">
        <f>p_2*inventory[[#This Row],[CO2_flux]]+AD324*EXP(-1/life2_CO2)</f>
        <v>4.4413957835315765E-5</v>
      </c>
      <c r="AE325" s="1">
        <f>p_3*inventory[[#This Row],[CO2_flux]]+AE324*EXP(-1/life3_CO2)</f>
        <v>1.4184966910714656E-33</v>
      </c>
    </row>
    <row r="326" spans="1:31">
      <c r="A326">
        <v>321</v>
      </c>
      <c r="B326" s="70">
        <v>0</v>
      </c>
      <c r="C326" s="70">
        <v>0</v>
      </c>
      <c r="D326" s="70">
        <v>0</v>
      </c>
      <c r="E326" s="22">
        <f>SUM(inventory[[#This Row],[CO2_heat]:[N2O_heat]])</f>
        <v>4.3000957090869367E-11</v>
      </c>
      <c r="F326" s="23">
        <f>SUM(inventory[[#This Row],[CO2_temp]:[N2O_temp]])</f>
        <v>4.3661943987083227E-14</v>
      </c>
      <c r="G326" s="16">
        <f>SUM(inventory[[#This Row],[CO2_mass0]:[CO2_mass3]])</f>
        <v>0.31660409423634084</v>
      </c>
      <c r="H326" s="16">
        <f>inventory[[#This Row],[CH4_flux]]+H325*EXP(-1/life_CH4)</f>
        <v>5.7197456735377725E-12</v>
      </c>
      <c r="I326" s="16">
        <f t="shared" si="57"/>
        <v>7.044714532900978E-2</v>
      </c>
      <c r="J326" s="18">
        <f>inventory[[#This Row],[CO2]]*A_CO2</f>
        <v>5.5459539187379809E-16</v>
      </c>
      <c r="K326" s="18">
        <f>inventory[[#This Row],[CH4]]*A_CH4</f>
        <v>1.2079207384043347E-24</v>
      </c>
      <c r="L326" s="18">
        <f>inventory[[#This Row],[N2O]]*A_N2O</f>
        <v>2.5149540172116528E-14</v>
      </c>
      <c r="M326" s="4">
        <f t="shared" si="58"/>
        <v>2.2852138910331348E-13</v>
      </c>
      <c r="N326" s="4">
        <f t="shared" si="59"/>
        <v>2.6186858666503873E-12</v>
      </c>
      <c r="O326" s="4">
        <f t="shared" si="60"/>
        <v>4.015374983511567E-11</v>
      </c>
      <c r="P326" s="20">
        <f>SUM(inventory[[#This Row],[CO2_temp_s1]:[CO2_temp_s2]])</f>
        <v>5.109380096090957E-16</v>
      </c>
      <c r="Q326" s="20">
        <f>inventory[[#This Row],[CH4_temp_s1]]+inventory[[#This Row],[CH4_temp_s2]]</f>
        <v>1.2918284437346275E-15</v>
      </c>
      <c r="R326" s="20">
        <f>inventory[[#This Row],[N2O_temp_s1]]+inventory[[#This Row],[N2O_temp_s2]]</f>
        <v>4.1859177533739503E-14</v>
      </c>
      <c r="S326" s="84">
        <f>inventory[[#This Row],[CO2_flux]]+S325</f>
        <v>1</v>
      </c>
      <c r="T326" s="84">
        <f>inventory[[#This Row],[CH4_flux]]+T325</f>
        <v>1</v>
      </c>
      <c r="U326" s="84">
        <f>inventory[[#This Row],[N2O_flux]]+U325</f>
        <v>1</v>
      </c>
      <c r="V326" s="1">
        <f t="shared" si="61"/>
        <v>3.523515378256981E-16</v>
      </c>
      <c r="W326" s="1">
        <f t="shared" si="62"/>
        <v>1.5858647178339754E-16</v>
      </c>
      <c r="X326" s="1">
        <f t="shared" si="63"/>
        <v>2.3628032899438394E-24</v>
      </c>
      <c r="Y326" s="1">
        <f t="shared" si="64"/>
        <v>1.2918284413718242E-15</v>
      </c>
      <c r="Z326" s="1">
        <f t="shared" si="65"/>
        <v>1.705321973073951E-14</v>
      </c>
      <c r="AA326" s="1">
        <f t="shared" si="66"/>
        <v>2.4805957802999993E-14</v>
      </c>
      <c r="AB326" s="1">
        <f>p_0*inventory[[#This Row],[CO2_flux]]+AB325</f>
        <v>0.21729999999999999</v>
      </c>
      <c r="AC326" s="1">
        <f>p_1*inventory[[#This Row],[CO2_flux]]+AC325*EXP(-1/life1_CO2)</f>
        <v>9.9260879285616957E-2</v>
      </c>
      <c r="AD326" s="1">
        <f>p_2*inventory[[#This Row],[CO2_flux]]+AD325*EXP(-1/life2_CO2)</f>
        <v>4.3214950723896714E-5</v>
      </c>
      <c r="AE326" s="1">
        <f>p_3*inventory[[#This Row],[CO2_flux]]+AE325*EXP(-1/life3_CO2)</f>
        <v>1.1244068308445093E-33</v>
      </c>
    </row>
    <row r="327" spans="1:31">
      <c r="A327">
        <v>322</v>
      </c>
      <c r="B327" s="70">
        <v>0</v>
      </c>
      <c r="C327" s="70">
        <v>0</v>
      </c>
      <c r="D327" s="70">
        <v>0</v>
      </c>
      <c r="E327" s="22">
        <f>SUM(inventory[[#This Row],[CO2_heat]:[N2O_heat]])</f>
        <v>4.3026557367145106E-11</v>
      </c>
      <c r="F327" s="23">
        <f>SUM(inventory[[#This Row],[CO2_temp]:[N2O_temp]])</f>
        <v>4.3484050185000685E-14</v>
      </c>
      <c r="G327" s="16">
        <f>SUM(inventory[[#This Row],[CO2_mass0]:[CO2_mass3]])</f>
        <v>0.31635157073236381</v>
      </c>
      <c r="H327" s="16">
        <f>inventory[[#This Row],[CH4_flux]]+H326*EXP(-1/life_CH4)</f>
        <v>5.2765853814028739E-12</v>
      </c>
      <c r="I327" s="16">
        <f t="shared" si="57"/>
        <v>6.9867336719855538E-2</v>
      </c>
      <c r="J327" s="18">
        <f>inventory[[#This Row],[CO2]]*A_CO2</f>
        <v>5.5415304645188152E-16</v>
      </c>
      <c r="K327" s="18">
        <f>inventory[[#This Row],[CH4]]*A_CH4</f>
        <v>1.1143322227849028E-24</v>
      </c>
      <c r="L327" s="18">
        <f>inventory[[#This Row],[N2O]]*A_N2O</f>
        <v>2.4942549245231392E-14</v>
      </c>
      <c r="M327" s="4">
        <f t="shared" si="58"/>
        <v>2.2907576322478374E-13</v>
      </c>
      <c r="N327" s="4">
        <f t="shared" si="59"/>
        <v>2.6186858666515477E-12</v>
      </c>
      <c r="O327" s="4">
        <f t="shared" si="60"/>
        <v>4.0178795737268774E-11</v>
      </c>
      <c r="P327" s="20">
        <f>SUM(inventory[[#This Row],[CO2_temp_s1]:[CO2_temp_s2]])</f>
        <v>5.1084572683445914E-16</v>
      </c>
      <c r="Q327" s="20">
        <f>inventory[[#This Row],[CH4_temp_s1]]+inventory[[#This Row],[CH4_temp_s2]]</f>
        <v>1.2886776440401315E-15</v>
      </c>
      <c r="R327" s="20">
        <f>inventory[[#This Row],[N2O_temp_s1]]+inventory[[#This Row],[N2O_temp_s2]]</f>
        <v>4.1684526814126092E-14</v>
      </c>
      <c r="S327" s="84">
        <f>inventory[[#This Row],[CO2_flux]]+S326</f>
        <v>1</v>
      </c>
      <c r="T327" s="84">
        <f>inventory[[#This Row],[CH4_flux]]+T326</f>
        <v>1</v>
      </c>
      <c r="U327" s="84">
        <f>inventory[[#This Row],[N2O_flux]]+U326</f>
        <v>1</v>
      </c>
      <c r="V327" s="1">
        <f t="shared" si="61"/>
        <v>3.5206598688428154E-16</v>
      </c>
      <c r="W327" s="1">
        <f t="shared" si="62"/>
        <v>1.587797399501776E-16</v>
      </c>
      <c r="X327" s="1">
        <f t="shared" si="63"/>
        <v>2.1797359692370617E-24</v>
      </c>
      <c r="Y327" s="1">
        <f t="shared" si="64"/>
        <v>1.2886776418603956E-15</v>
      </c>
      <c r="Z327" s="1">
        <f t="shared" si="65"/>
        <v>1.6912864808371776E-14</v>
      </c>
      <c r="AA327" s="1">
        <f t="shared" si="66"/>
        <v>2.4771662005754316E-14</v>
      </c>
      <c r="AB327" s="1">
        <f>p_0*inventory[[#This Row],[CO2_flux]]+AB326</f>
        <v>0.21729999999999999</v>
      </c>
      <c r="AC327" s="1">
        <f>p_1*inventory[[#This Row],[CO2_flux]]+AC326*EXP(-1/life1_CO2)</f>
        <v>9.9009522420141952E-2</v>
      </c>
      <c r="AD327" s="1">
        <f>p_2*inventory[[#This Row],[CO2_flux]]+AD326*EXP(-1/life2_CO2)</f>
        <v>4.2048312221881129E-5</v>
      </c>
      <c r="AE327" s="1">
        <f>p_3*inventory[[#This Row],[CO2_flux]]+AE326*EXP(-1/life3_CO2)</f>
        <v>8.9128915788644345E-34</v>
      </c>
    </row>
    <row r="328" spans="1:31">
      <c r="A328">
        <v>323</v>
      </c>
      <c r="B328" s="70">
        <v>0</v>
      </c>
      <c r="C328" s="70">
        <v>0</v>
      </c>
      <c r="D328" s="70">
        <v>0</v>
      </c>
      <c r="E328" s="22">
        <f>SUM(inventory[[#This Row],[CO2_heat]:[N2O_heat]])</f>
        <v>4.3051951063716848E-11</v>
      </c>
      <c r="F328" s="23">
        <f>SUM(inventory[[#This Row],[CO2_temp]:[N2O_temp]])</f>
        <v>4.3307187034282856E-14</v>
      </c>
      <c r="G328" s="16">
        <f>SUM(inventory[[#This Row],[CO2_mass0]:[CO2_mass3]])</f>
        <v>0.31609971523046299</v>
      </c>
      <c r="H328" s="16">
        <f>inventory[[#This Row],[CH4_flux]]+H327*EXP(-1/life_CH4)</f>
        <v>4.8677607146146907E-12</v>
      </c>
      <c r="I328" s="16">
        <f t="shared" si="57"/>
        <v>6.9292300170969726E-2</v>
      </c>
      <c r="J328" s="18">
        <f>inventory[[#This Row],[CO2]]*A_CO2</f>
        <v>5.5371187116920194E-16</v>
      </c>
      <c r="K328" s="18">
        <f>inventory[[#This Row],[CH4]]*A_CH4</f>
        <v>1.027994853683097E-24</v>
      </c>
      <c r="L328" s="18">
        <f>inventory[[#This Row],[N2O]]*A_N2O</f>
        <v>2.4737261937717404E-14</v>
      </c>
      <c r="M328" s="4">
        <f t="shared" si="58"/>
        <v>2.2962969558626314E-13</v>
      </c>
      <c r="N328" s="4">
        <f t="shared" si="59"/>
        <v>2.6186858666526184E-12</v>
      </c>
      <c r="O328" s="4">
        <f t="shared" si="60"/>
        <v>4.0203635501477967E-11</v>
      </c>
      <c r="P328" s="20">
        <f>SUM(inventory[[#This Row],[CO2_temp_s1]:[CO2_temp_s2]])</f>
        <v>5.1075327450276299E-16</v>
      </c>
      <c r="Q328" s="20">
        <f>inventory[[#This Row],[CH4_temp_s1]]+inventory[[#This Row],[CH4_temp_s2]]</f>
        <v>1.2855345292327683E-15</v>
      </c>
      <c r="R328" s="20">
        <f>inventory[[#This Row],[N2O_temp_s1]]+inventory[[#This Row],[N2O_temp_s2]]</f>
        <v>4.1510899230547326E-14</v>
      </c>
      <c r="S328" s="84">
        <f>inventory[[#This Row],[CO2_flux]]+S327</f>
        <v>1</v>
      </c>
      <c r="T328" s="84">
        <f>inventory[[#This Row],[CH4_flux]]+T327</f>
        <v>1</v>
      </c>
      <c r="U328" s="84">
        <f>inventory[[#This Row],[N2O_flux]]+U327</f>
        <v>1</v>
      </c>
      <c r="V328" s="1">
        <f t="shared" si="61"/>
        <v>3.5178120000266078E-16</v>
      </c>
      <c r="W328" s="1">
        <f t="shared" si="62"/>
        <v>1.5897207450010222E-16</v>
      </c>
      <c r="X328" s="1">
        <f t="shared" si="63"/>
        <v>2.0108524843919791E-24</v>
      </c>
      <c r="Y328" s="1">
        <f t="shared" si="64"/>
        <v>1.2855345272219159E-15</v>
      </c>
      <c r="Z328" s="1">
        <f t="shared" si="65"/>
        <v>1.6773665064002324E-14</v>
      </c>
      <c r="AA328" s="1">
        <f t="shared" si="66"/>
        <v>2.4737234166545002E-14</v>
      </c>
      <c r="AB328" s="1">
        <f>p_0*inventory[[#This Row],[CO2_flux]]+AB327</f>
        <v>0.21729999999999999</v>
      </c>
      <c r="AC328" s="1">
        <f>p_1*inventory[[#This Row],[CO2_flux]]+AC327*EXP(-1/life1_CO2)</f>
        <v>9.8758802061962442E-2</v>
      </c>
      <c r="AD328" s="1">
        <f>p_2*inventory[[#This Row],[CO2_flux]]+AD327*EXP(-1/life2_CO2)</f>
        <v>4.0913168500527936E-5</v>
      </c>
      <c r="AE328" s="1">
        <f>p_3*inventory[[#This Row],[CO2_flux]]+AE327*EXP(-1/life3_CO2)</f>
        <v>7.0650261202102213E-34</v>
      </c>
    </row>
    <row r="329" spans="1:31">
      <c r="A329">
        <v>324</v>
      </c>
      <c r="B329" s="70">
        <v>0</v>
      </c>
      <c r="C329" s="70">
        <v>0</v>
      </c>
      <c r="D329" s="70">
        <v>0</v>
      </c>
      <c r="E329" s="22">
        <f>SUM(inventory[[#This Row],[CO2_heat]:[N2O_heat]])</f>
        <v>4.307713987835156E-11</v>
      </c>
      <c r="F329" s="23">
        <f>SUM(inventory[[#This Row],[CO2_temp]:[N2O_temp]])</f>
        <v>4.3131347106331065E-14</v>
      </c>
      <c r="G329" s="16">
        <f>SUM(inventory[[#This Row],[CO2_mass0]:[CO2_mass3]])</f>
        <v>0.31584852526858148</v>
      </c>
      <c r="H329" s="16">
        <f>inventory[[#This Row],[CH4_flux]]+H328*EXP(-1/life_CH4)</f>
        <v>4.4906113825540641E-12</v>
      </c>
      <c r="I329" s="16">
        <f t="shared" si="57"/>
        <v>6.8721996406358787E-2</v>
      </c>
      <c r="J329" s="18">
        <f>inventory[[#This Row],[CO2]]*A_CO2</f>
        <v>5.5327186171297406E-16</v>
      </c>
      <c r="K329" s="18">
        <f>inventory[[#This Row],[CH4]]*A_CH4</f>
        <v>9.4834681936943178E-25</v>
      </c>
      <c r="L329" s="18">
        <f>inventory[[#This Row],[N2O]]*A_N2O</f>
        <v>2.4533664228095439E-14</v>
      </c>
      <c r="M329" s="4">
        <f t="shared" si="58"/>
        <v>2.3018318735573045E-13</v>
      </c>
      <c r="N329" s="4">
        <f t="shared" si="59"/>
        <v>2.6186858666536059E-12</v>
      </c>
      <c r="O329" s="4">
        <f t="shared" si="60"/>
        <v>4.0228270824342222E-11</v>
      </c>
      <c r="P329" s="20">
        <f>SUM(inventory[[#This Row],[CO2_temp_s1]:[CO2_temp_s2]])</f>
        <v>5.1066065307255246E-16</v>
      </c>
      <c r="Q329" s="20">
        <f>inventory[[#This Row],[CH4_temp_s1]]+inventory[[#This Row],[CH4_temp_s2]]</f>
        <v>1.2823990805678628E-15</v>
      </c>
      <c r="R329" s="20">
        <f>inventory[[#This Row],[N2O_temp_s1]]+inventory[[#This Row],[N2O_temp_s2]]</f>
        <v>4.1338287372690648E-14</v>
      </c>
      <c r="S329" s="84">
        <f>inventory[[#This Row],[CO2_flux]]+S328</f>
        <v>1</v>
      </c>
      <c r="T329" s="84">
        <f>inventory[[#This Row],[CH4_flux]]+T328</f>
        <v>1</v>
      </c>
      <c r="U329" s="84">
        <f>inventory[[#This Row],[N2O_flux]]+U328</f>
        <v>1</v>
      </c>
      <c r="V329" s="1">
        <f t="shared" si="61"/>
        <v>3.514971741401647E-16</v>
      </c>
      <c r="W329" s="1">
        <f t="shared" si="62"/>
        <v>1.5916347893238772E-16</v>
      </c>
      <c r="X329" s="1">
        <f t="shared" si="63"/>
        <v>1.8550538902817007E-24</v>
      </c>
      <c r="Y329" s="1">
        <f t="shared" si="64"/>
        <v>1.2823990787128088E-15</v>
      </c>
      <c r="Z329" s="1">
        <f t="shared" si="65"/>
        <v>1.6635610990047201E-14</v>
      </c>
      <c r="AA329" s="1">
        <f t="shared" si="66"/>
        <v>2.4702676382643444E-14</v>
      </c>
      <c r="AB329" s="1">
        <f>p_0*inventory[[#This Row],[CO2_flux]]+AB328</f>
        <v>0.21729999999999999</v>
      </c>
      <c r="AC329" s="1">
        <f>p_1*inventory[[#This Row],[CO2_flux]]+AC328*EXP(-1/life1_CO2)</f>
        <v>9.8508716599260346E-2</v>
      </c>
      <c r="AD329" s="1">
        <f>p_2*inventory[[#This Row],[CO2_flux]]+AD328*EXP(-1/life2_CO2)</f>
        <v>3.9808669321132294E-5</v>
      </c>
      <c r="AE329" s="1">
        <f>p_3*inventory[[#This Row],[CO2_flux]]+AE328*EXP(-1/life3_CO2)</f>
        <v>5.6002694117381115E-34</v>
      </c>
    </row>
    <row r="330" spans="1:31">
      <c r="A330">
        <v>325</v>
      </c>
      <c r="B330" s="70">
        <v>0</v>
      </c>
      <c r="C330" s="70">
        <v>0</v>
      </c>
      <c r="D330" s="70">
        <v>0</v>
      </c>
      <c r="E330" s="22">
        <f>SUM(inventory[[#This Row],[CO2_heat]:[N2O_heat]])</f>
        <v>4.3102125494848217E-11</v>
      </c>
      <c r="F330" s="23">
        <f>SUM(inventory[[#This Row],[CO2_temp]:[N2O_temp]])</f>
        <v>4.2956523031142161E-14</v>
      </c>
      <c r="G330" s="16">
        <f>SUM(inventory[[#This Row],[CO2_mass0]:[CO2_mass3]])</f>
        <v>0.31559799841169733</v>
      </c>
      <c r="H330" s="16">
        <f>inventory[[#This Row],[CH4_flux]]+H329*EXP(-1/life_CH4)</f>
        <v>4.1426832113131797E-12</v>
      </c>
      <c r="I330" s="16">
        <f t="shared" si="57"/>
        <v>6.815638647328652E-2</v>
      </c>
      <c r="J330" s="18">
        <f>inventory[[#This Row],[CO2]]*A_CO2</f>
        <v>5.5283301381777015E-16</v>
      </c>
      <c r="K330" s="18">
        <f>inventory[[#This Row],[CH4]]*A_CH4</f>
        <v>8.7486983673691316E-25</v>
      </c>
      <c r="L330" s="18">
        <f>inventory[[#This Row],[N2O]]*A_N2O</f>
        <v>2.433174221028883E-14</v>
      </c>
      <c r="M330" s="4">
        <f t="shared" si="58"/>
        <v>2.3073623969687557E-13</v>
      </c>
      <c r="N330" s="4">
        <f t="shared" si="59"/>
        <v>2.6186858666545171E-12</v>
      </c>
      <c r="O330" s="4">
        <f t="shared" si="60"/>
        <v>4.0252703388496826E-11</v>
      </c>
      <c r="P330" s="20">
        <f>SUM(inventory[[#This Row],[CO2_temp_s1]:[CO2_temp_s2]])</f>
        <v>5.1056786302690389E-16</v>
      </c>
      <c r="Q330" s="20">
        <f>inventory[[#This Row],[CH4_temp_s1]]+inventory[[#This Row],[CH4_temp_s2]]</f>
        <v>1.2792712793465405E-15</v>
      </c>
      <c r="R330" s="20">
        <f>inventory[[#This Row],[N2O_temp_s1]]+inventory[[#This Row],[N2O_temp_s2]]</f>
        <v>4.1166683888768713E-14</v>
      </c>
      <c r="S330" s="84">
        <f>inventory[[#This Row],[CO2_flux]]+S329</f>
        <v>1</v>
      </c>
      <c r="T330" s="84">
        <f>inventory[[#This Row],[CH4_flux]]+T329</f>
        <v>1</v>
      </c>
      <c r="U330" s="84">
        <f>inventory[[#This Row],[N2O_flux]]+U329</f>
        <v>1</v>
      </c>
      <c r="V330" s="1">
        <f t="shared" si="61"/>
        <v>3.5121390629367585E-16</v>
      </c>
      <c r="W330" s="1">
        <f t="shared" si="62"/>
        <v>1.5935395673322803E-16</v>
      </c>
      <c r="X330" s="1">
        <f t="shared" si="63"/>
        <v>1.7113263864570364E-24</v>
      </c>
      <c r="Y330" s="1">
        <f t="shared" si="64"/>
        <v>1.2792712776352141E-15</v>
      </c>
      <c r="Z330" s="1">
        <f t="shared" si="65"/>
        <v>1.6498693157173733E-14</v>
      </c>
      <c r="AA330" s="1">
        <f t="shared" si="66"/>
        <v>2.4667990731594983E-14</v>
      </c>
      <c r="AB330" s="1">
        <f>p_0*inventory[[#This Row],[CO2_flux]]+AB329</f>
        <v>0.21729999999999999</v>
      </c>
      <c r="AC330" s="1">
        <f>p_1*inventory[[#This Row],[CO2_flux]]+AC329*EXP(-1/life1_CO2)</f>
        <v>9.8259264424299178E-2</v>
      </c>
      <c r="AD330" s="1">
        <f>p_2*inventory[[#This Row],[CO2_flux]]+AD329*EXP(-1/life2_CO2)</f>
        <v>3.8733987398184778E-5</v>
      </c>
      <c r="AE330" s="1">
        <f>p_3*inventory[[#This Row],[CO2_flux]]+AE329*EXP(-1/life3_CO2)</f>
        <v>4.4391934227012196E-34</v>
      </c>
    </row>
    <row r="331" spans="1:31">
      <c r="A331">
        <v>326</v>
      </c>
      <c r="B331" s="70">
        <v>0</v>
      </c>
      <c r="C331" s="70">
        <v>0</v>
      </c>
      <c r="D331" s="70">
        <v>0</v>
      </c>
      <c r="E331" s="22">
        <f>SUM(inventory[[#This Row],[CO2_heat]:[N2O_heat]])</f>
        <v>4.3126909583152777E-11</v>
      </c>
      <c r="F331" s="23">
        <f>SUM(inventory[[#This Row],[CO2_temp]:[N2O_temp]])</f>
        <v>4.2782707496831957E-14</v>
      </c>
      <c r="G331" s="16">
        <f>SUM(inventory[[#This Row],[CO2_mass0]:[CO2_mass3]])</f>
        <v>0.3153481322511934</v>
      </c>
      <c r="H331" s="16">
        <f>inventory[[#This Row],[CH4_flux]]+H330*EXP(-1/life_CH4)</f>
        <v>3.8217121739746667E-12</v>
      </c>
      <c r="I331" s="16">
        <f t="shared" si="57"/>
        <v>6.7595431739613548E-2</v>
      </c>
      <c r="J331" s="18">
        <f>inventory[[#This Row],[CO2]]*A_CO2</f>
        <v>5.523953232644154E-16</v>
      </c>
      <c r="K331" s="18">
        <f>inventory[[#This Row],[CH4]]*A_CH4</f>
        <v>8.07085778746003E-25</v>
      </c>
      <c r="L331" s="18">
        <f>inventory[[#This Row],[N2O]]*A_N2O</f>
        <v>2.4131482092673563E-14</v>
      </c>
      <c r="M331" s="4">
        <f t="shared" si="58"/>
        <v>2.3128885376914611E-13</v>
      </c>
      <c r="N331" s="4">
        <f t="shared" si="59"/>
        <v>2.6186858666553576E-12</v>
      </c>
      <c r="O331" s="4">
        <f t="shared" si="60"/>
        <v>4.0276934862728276E-11</v>
      </c>
      <c r="P331" s="20">
        <f>SUM(inventory[[#This Row],[CO2_temp_s1]:[CO2_temp_s2]])</f>
        <v>5.1047490487260468E-16</v>
      </c>
      <c r="Q331" s="20">
        <f>inventory[[#This Row],[CH4_temp_s1]]+inventory[[#This Row],[CH4_temp_s2]]</f>
        <v>1.2761511069156097E-15</v>
      </c>
      <c r="R331" s="20">
        <f>inventory[[#This Row],[N2O_temp_s1]]+inventory[[#This Row],[N2O_temp_s2]]</f>
        <v>4.0996081485043744E-14</v>
      </c>
      <c r="S331" s="84">
        <f>inventory[[#This Row],[CO2_flux]]+S330</f>
        <v>1</v>
      </c>
      <c r="T331" s="84">
        <f>inventory[[#This Row],[CH4_flux]]+T330</f>
        <v>1</v>
      </c>
      <c r="U331" s="84">
        <f>inventory[[#This Row],[N2O_flux]]+U330</f>
        <v>1</v>
      </c>
      <c r="V331" s="1">
        <f t="shared" si="61"/>
        <v>3.5093139349672936E-16</v>
      </c>
      <c r="W331" s="1">
        <f t="shared" si="62"/>
        <v>1.5954351137587531E-16</v>
      </c>
      <c r="X331" s="1">
        <f t="shared" si="63"/>
        <v>1.5787347202779934E-24</v>
      </c>
      <c r="Y331" s="1">
        <f t="shared" si="64"/>
        <v>1.276151105336875E-15</v>
      </c>
      <c r="Z331" s="1">
        <f t="shared" si="65"/>
        <v>1.6362902213656476E-14</v>
      </c>
      <c r="AA331" s="1">
        <f t="shared" si="66"/>
        <v>2.4633179271387267E-14</v>
      </c>
      <c r="AB331" s="1">
        <f>p_0*inventory[[#This Row],[CO2_flux]]+AB330</f>
        <v>0.21729999999999999</v>
      </c>
      <c r="AC331" s="1">
        <f>p_1*inventory[[#This Row],[CO2_flux]]+AC330*EXP(-1/life1_CO2)</f>
        <v>9.801044393341371E-2</v>
      </c>
      <c r="AD331" s="1">
        <f>p_2*inventory[[#This Row],[CO2_flux]]+AD330*EXP(-1/life2_CO2)</f>
        <v>3.7688317779722833E-5</v>
      </c>
      <c r="AE331" s="1">
        <f>p_3*inventory[[#This Row],[CO2_flux]]+AE330*EXP(-1/life3_CO2)</f>
        <v>3.518837540717106E-34</v>
      </c>
    </row>
    <row r="332" spans="1:31">
      <c r="A332">
        <v>327</v>
      </c>
      <c r="B332" s="70">
        <v>0</v>
      </c>
      <c r="C332" s="70">
        <v>0</v>
      </c>
      <c r="D332" s="70">
        <v>0</v>
      </c>
      <c r="E332" s="22">
        <f>SUM(inventory[[#This Row],[CO2_heat]:[N2O_heat]])</f>
        <v>4.3151493799472211E-11</v>
      </c>
      <c r="F332" s="23">
        <f>SUM(inventory[[#This Row],[CO2_temp]:[N2O_temp]])</f>
        <v>4.2609893249162494E-14</v>
      </c>
      <c r="G332" s="16">
        <f>SUM(inventory[[#This Row],[CO2_mass0]:[CO2_mass3]])</f>
        <v>0.31509892440424403</v>
      </c>
      <c r="H332" s="16">
        <f>inventory[[#This Row],[CH4_flux]]+H331*EXP(-1/life_CH4)</f>
        <v>3.5256096582090367E-12</v>
      </c>
      <c r="I332" s="16">
        <f t="shared" si="57"/>
        <v>6.7039093891158724E-2</v>
      </c>
      <c r="J332" s="18">
        <f>inventory[[#This Row],[CO2]]*A_CO2</f>
        <v>5.5195878587891413E-16</v>
      </c>
      <c r="K332" s="18">
        <f>inventory[[#This Row],[CH4]]*A_CH4</f>
        <v>7.4455356317184861E-25</v>
      </c>
      <c r="L332" s="18">
        <f>inventory[[#This Row],[N2O]]*A_N2O</f>
        <v>2.3932870197136302E-14</v>
      </c>
      <c r="M332" s="4">
        <f t="shared" si="58"/>
        <v>2.318410307277932E-13</v>
      </c>
      <c r="N332" s="4">
        <f t="shared" si="59"/>
        <v>2.6186858666561331E-12</v>
      </c>
      <c r="O332" s="4">
        <f t="shared" si="60"/>
        <v>4.0300966902088287E-11</v>
      </c>
      <c r="P332" s="20">
        <f>SUM(inventory[[#This Row],[CO2_temp_s1]:[CO2_temp_s2]])</f>
        <v>5.1038177913935561E-16</v>
      </c>
      <c r="Q332" s="20">
        <f>inventory[[#This Row],[CH4_temp_s1]]+inventory[[#This Row],[CH4_temp_s2]]</f>
        <v>1.2730385446674442E-15</v>
      </c>
      <c r="R332" s="20">
        <f>inventory[[#This Row],[N2O_temp_s1]]+inventory[[#This Row],[N2O_temp_s2]]</f>
        <v>4.0826472925355695E-14</v>
      </c>
      <c r="S332" s="84">
        <f>inventory[[#This Row],[CO2_flux]]+S331</f>
        <v>1</v>
      </c>
      <c r="T332" s="84">
        <f>inventory[[#This Row],[CH4_flux]]+T331</f>
        <v>1</v>
      </c>
      <c r="U332" s="84">
        <f>inventory[[#This Row],[N2O_flux]]+U331</f>
        <v>1</v>
      </c>
      <c r="V332" s="1">
        <f t="shared" si="61"/>
        <v>3.5064963281863611E-16</v>
      </c>
      <c r="W332" s="1">
        <f t="shared" si="62"/>
        <v>1.597321463207195E-16</v>
      </c>
      <c r="X332" s="1">
        <f t="shared" si="63"/>
        <v>1.4564161011576988E-24</v>
      </c>
      <c r="Y332" s="1">
        <f t="shared" si="64"/>
        <v>1.2730385432110281E-15</v>
      </c>
      <c r="Z332" s="1">
        <f t="shared" si="65"/>
        <v>1.6228228884738486E-14</v>
      </c>
      <c r="AA332" s="1">
        <f t="shared" si="66"/>
        <v>2.4598244040617206E-14</v>
      </c>
      <c r="AB332" s="1">
        <f>p_0*inventory[[#This Row],[CO2_flux]]+AB331</f>
        <v>0.21729999999999999</v>
      </c>
      <c r="AC332" s="1">
        <f>p_1*inventory[[#This Row],[CO2_flux]]+AC331*EXP(-1/life1_CO2)</f>
        <v>9.7762253526999632E-2</v>
      </c>
      <c r="AD332" s="1">
        <f>p_2*inventory[[#This Row],[CO2_flux]]+AD331*EXP(-1/life2_CO2)</f>
        <v>3.6670877244410373E-5</v>
      </c>
      <c r="AE332" s="1">
        <f>p_3*inventory[[#This Row],[CO2_flux]]+AE331*EXP(-1/life3_CO2)</f>
        <v>2.7892944638635534E-34</v>
      </c>
    </row>
    <row r="333" spans="1:31">
      <c r="A333">
        <v>328</v>
      </c>
      <c r="B333" s="70">
        <v>0</v>
      </c>
      <c r="C333" s="70">
        <v>0</v>
      </c>
      <c r="D333" s="70">
        <v>0</v>
      </c>
      <c r="E333" s="22">
        <f>SUM(inventory[[#This Row],[CO2_heat]:[N2O_heat]])</f>
        <v>4.3175879786387586E-11</v>
      </c>
      <c r="F333" s="23">
        <f>SUM(inventory[[#This Row],[CO2_temp]:[N2O_temp]])</f>
        <v>4.2438073091073266E-14</v>
      </c>
      <c r="G333" s="16">
        <f>SUM(inventory[[#This Row],[CO2_mass0]:[CO2_mass3]])</f>
        <v>0.31485037251321824</v>
      </c>
      <c r="H333" s="16">
        <f>inventory[[#This Row],[CH4_flux]]+H332*EXP(-1/life_CH4)</f>
        <v>3.2524488753242347E-12</v>
      </c>
      <c r="I333" s="16">
        <f t="shared" si="57"/>
        <v>6.6487334929082126E-2</v>
      </c>
      <c r="J333" s="18">
        <f>inventory[[#This Row],[CO2]]*A_CO2</f>
        <v>5.5152339753140427E-16</v>
      </c>
      <c r="K333" s="18">
        <f>inventory[[#This Row],[CH4]]*A_CH4</f>
        <v>6.8686628240832621E-25</v>
      </c>
      <c r="L333" s="18">
        <f>inventory[[#This Row],[N2O]]*A_N2O</f>
        <v>2.3735892958140127E-14</v>
      </c>
      <c r="M333" s="4">
        <f t="shared" si="58"/>
        <v>2.3239277172391611E-13</v>
      </c>
      <c r="N333" s="4">
        <f t="shared" si="59"/>
        <v>2.6186858666568484E-12</v>
      </c>
      <c r="O333" s="4">
        <f t="shared" si="60"/>
        <v>4.0324801148006821E-11</v>
      </c>
      <c r="P333" s="20">
        <f>SUM(inventory[[#This Row],[CO2_temp_s1]:[CO2_temp_s2]])</f>
        <v>5.1028848637899516E-16</v>
      </c>
      <c r="Q333" s="20">
        <f>inventory[[#This Row],[CH4_temp_s1]]+inventory[[#This Row],[CH4_temp_s2]]</f>
        <v>1.2699335740398658E-15</v>
      </c>
      <c r="R333" s="20">
        <f>inventory[[#This Row],[N2O_temp_s1]]+inventory[[#This Row],[N2O_temp_s2]]</f>
        <v>4.0657851030654405E-14</v>
      </c>
      <c r="S333" s="84">
        <f>inventory[[#This Row],[CO2_flux]]+S332</f>
        <v>1</v>
      </c>
      <c r="T333" s="84">
        <f>inventory[[#This Row],[CH4_flux]]+T332</f>
        <v>1</v>
      </c>
      <c r="U333" s="84">
        <f>inventory[[#This Row],[N2O_flux]]+U332</f>
        <v>1</v>
      </c>
      <c r="V333" s="1">
        <f t="shared" si="61"/>
        <v>3.5036862136362892E-16</v>
      </c>
      <c r="W333" s="1">
        <f t="shared" si="62"/>
        <v>1.5991986501536626E-16</v>
      </c>
      <c r="X333" s="1">
        <f t="shared" si="63"/>
        <v>1.3435745863189943E-24</v>
      </c>
      <c r="Y333" s="1">
        <f t="shared" si="64"/>
        <v>1.2699335726962911E-15</v>
      </c>
      <c r="Z333" s="1">
        <f t="shared" si="65"/>
        <v>1.609466397199784E-14</v>
      </c>
      <c r="AA333" s="1">
        <f t="shared" si="66"/>
        <v>2.4563187058656569E-14</v>
      </c>
      <c r="AB333" s="1">
        <f>p_0*inventory[[#This Row],[CO2_flux]]+AB332</f>
        <v>0.21729999999999999</v>
      </c>
      <c r="AC333" s="1">
        <f>p_1*inventory[[#This Row],[CO2_flux]]+AC332*EXP(-1/life1_CO2)</f>
        <v>9.7514691609503309E-2</v>
      </c>
      <c r="AD333" s="1">
        <f>p_2*inventory[[#This Row],[CO2_flux]]+AD332*EXP(-1/life2_CO2)</f>
        <v>3.5680903714893904E-5</v>
      </c>
      <c r="AE333" s="1">
        <f>p_3*inventory[[#This Row],[CO2_flux]]+AE332*EXP(-1/life3_CO2)</f>
        <v>2.2110039227768223E-34</v>
      </c>
    </row>
    <row r="334" spans="1:31">
      <c r="A334">
        <v>329</v>
      </c>
      <c r="B334" s="70">
        <v>0</v>
      </c>
      <c r="C334" s="70">
        <v>0</v>
      </c>
      <c r="D334" s="70">
        <v>0</v>
      </c>
      <c r="E334" s="22">
        <f>SUM(inventory[[#This Row],[CO2_heat]:[N2O_heat]])</f>
        <v>4.320006917296623E-11</v>
      </c>
      <c r="F334" s="23">
        <f>SUM(inventory[[#This Row],[CO2_temp]:[N2O_temp]])</f>
        <v>4.2267239882216287E-14</v>
      </c>
      <c r="G334" s="16">
        <f>SUM(inventory[[#This Row],[CO2_mass0]:[CO2_mass3]])</f>
        <v>0.31460247424509852</v>
      </c>
      <c r="H334" s="16">
        <f>inventory[[#This Row],[CH4_flux]]+H333*EXP(-1/life_CH4)</f>
        <v>3.0004523223287231E-12</v>
      </c>
      <c r="I334" s="16">
        <f t="shared" si="57"/>
        <v>6.5940117167289744E-2</v>
      </c>
      <c r="J334" s="18">
        <f>inventory[[#This Row],[CO2]]*A_CO2</f>
        <v>5.5108915413513895E-16</v>
      </c>
      <c r="K334" s="18">
        <f>inventory[[#This Row],[CH4]]*A_CH4</f>
        <v>6.3364855565205713E-25</v>
      </c>
      <c r="L334" s="18">
        <f>inventory[[#This Row],[N2O]]*A_N2O</f>
        <v>2.3540536921797998E-14</v>
      </c>
      <c r="M334" s="4">
        <f t="shared" si="58"/>
        <v>2.3294407790450593E-13</v>
      </c>
      <c r="N334" s="4">
        <f t="shared" si="59"/>
        <v>2.6186858666575084E-12</v>
      </c>
      <c r="O334" s="4">
        <f t="shared" si="60"/>
        <v>4.0348439228404218E-11</v>
      </c>
      <c r="P334" s="20">
        <f>SUM(inventory[[#This Row],[CO2_temp_s1]:[CO2_temp_s2]])</f>
        <v>5.1019502716474575E-16</v>
      </c>
      <c r="Q334" s="20">
        <f>inventory[[#This Row],[CH4_temp_s1]]+inventory[[#This Row],[CH4_temp_s2]]</f>
        <v>1.2668361765160297E-15</v>
      </c>
      <c r="R334" s="20">
        <f>inventory[[#This Row],[N2O_temp_s1]]+inventory[[#This Row],[N2O_temp_s2]]</f>
        <v>4.0490208678535514E-14</v>
      </c>
      <c r="S334" s="84">
        <f>inventory[[#This Row],[CO2_flux]]+S333</f>
        <v>1</v>
      </c>
      <c r="T334" s="84">
        <f>inventory[[#This Row],[CH4_flux]]+T333</f>
        <v>1</v>
      </c>
      <c r="U334" s="84">
        <f>inventory[[#This Row],[N2O_flux]]+U333</f>
        <v>1</v>
      </c>
      <c r="V334" s="1">
        <f t="shared" si="61"/>
        <v>3.5008835627003178E-16</v>
      </c>
      <c r="W334" s="1">
        <f t="shared" si="62"/>
        <v>1.6010667089471394E-16</v>
      </c>
      <c r="X334" s="1">
        <f t="shared" si="63"/>
        <v>1.2394759015320042E-24</v>
      </c>
      <c r="Y334" s="1">
        <f t="shared" si="64"/>
        <v>1.2668361752765539E-15</v>
      </c>
      <c r="Z334" s="1">
        <f t="shared" si="65"/>
        <v>1.5962198352719351E-14</v>
      </c>
      <c r="AA334" s="1">
        <f t="shared" si="66"/>
        <v>2.4528010325816163E-14</v>
      </c>
      <c r="AB334" s="1">
        <f>p_0*inventory[[#This Row],[CO2_flux]]+AB333</f>
        <v>0.21729999999999999</v>
      </c>
      <c r="AC334" s="1">
        <f>p_1*inventory[[#This Row],[CO2_flux]]+AC333*EXP(-1/life1_CO2)</f>
        <v>9.7267756589411489E-2</v>
      </c>
      <c r="AD334" s="1">
        <f>p_2*inventory[[#This Row],[CO2_flux]]+AD333*EXP(-1/life2_CO2)</f>
        <v>3.4717655686995828E-5</v>
      </c>
      <c r="AE334" s="1">
        <f>p_3*inventory[[#This Row],[CO2_flux]]+AE333*EXP(-1/life3_CO2)</f>
        <v>1.7526074818802759E-34</v>
      </c>
    </row>
    <row r="335" spans="1:31">
      <c r="A335">
        <v>330</v>
      </c>
      <c r="B335" s="70">
        <v>0</v>
      </c>
      <c r="C335" s="70">
        <v>0</v>
      </c>
      <c r="D335" s="70">
        <v>0</v>
      </c>
      <c r="E335" s="22">
        <f>SUM(inventory[[#This Row],[CO2_heat]:[N2O_heat]])</f>
        <v>4.3224063574872968E-11</v>
      </c>
      <c r="F335" s="23">
        <f>SUM(inventory[[#This Row],[CO2_temp]:[N2O_temp]])</f>
        <v>4.2097386538494953E-14</v>
      </c>
      <c r="G335" s="16">
        <f>SUM(inventory[[#This Row],[CO2_mass0]:[CO2_mass3]])</f>
        <v>0.31435522729091542</v>
      </c>
      <c r="H335" s="16">
        <f>inventory[[#This Row],[CH4_flux]]+H334*EXP(-1/life_CH4)</f>
        <v>2.7679802154216344E-12</v>
      </c>
      <c r="I335" s="16">
        <f t="shared" si="57"/>
        <v>6.5397403229859402E-2</v>
      </c>
      <c r="J335" s="18">
        <f>inventory[[#This Row],[CO2]]*A_CO2</f>
        <v>5.5065605164549638E-16</v>
      </c>
      <c r="K335" s="18">
        <f>inventory[[#This Row],[CH4]]*A_CH4</f>
        <v>5.8455408623661249E-25</v>
      </c>
      <c r="L335" s="18">
        <f>inventory[[#This Row],[N2O]]*A_N2O</f>
        <v>2.3346788744953829E-14</v>
      </c>
      <c r="M335" s="4">
        <f t="shared" si="58"/>
        <v>2.3349495041248815E-13</v>
      </c>
      <c r="N335" s="4">
        <f t="shared" si="59"/>
        <v>2.618685866658117E-12</v>
      </c>
      <c r="O335" s="4">
        <f t="shared" si="60"/>
        <v>4.0371882757802363E-11</v>
      </c>
      <c r="P335" s="20">
        <f>SUM(inventory[[#This Row],[CO2_temp_s1]:[CO2_temp_s2]])</f>
        <v>5.101014020904803E-16</v>
      </c>
      <c r="Q335" s="20">
        <f>inventory[[#This Row],[CH4_temp_s1]]+inventory[[#This Row],[CH4_temp_s2]]</f>
        <v>1.2637463336243092E-15</v>
      </c>
      <c r="R335" s="20">
        <f>inventory[[#This Row],[N2O_temp_s1]]+inventory[[#This Row],[N2O_temp_s2]]</f>
        <v>4.0323538802780166E-14</v>
      </c>
      <c r="S335" s="84">
        <f>inventory[[#This Row],[CO2_flux]]+S334</f>
        <v>1</v>
      </c>
      <c r="T335" s="84">
        <f>inventory[[#This Row],[CH4_flux]]+T334</f>
        <v>1</v>
      </c>
      <c r="U335" s="84">
        <f>inventory[[#This Row],[N2O_flux]]+U334</f>
        <v>1</v>
      </c>
      <c r="V335" s="1">
        <f t="shared" si="61"/>
        <v>3.4980883470945131E-16</v>
      </c>
      <c r="W335" s="1">
        <f t="shared" si="62"/>
        <v>1.6029256738102905E-16</v>
      </c>
      <c r="X335" s="1">
        <f t="shared" si="63"/>
        <v>1.1434426631313503E-24</v>
      </c>
      <c r="Y335" s="1">
        <f t="shared" si="64"/>
        <v>1.2637463324808665E-15</v>
      </c>
      <c r="Z335" s="1">
        <f t="shared" si="65"/>
        <v>1.5830822979271491E-14</v>
      </c>
      <c r="AA335" s="1">
        <f t="shared" si="66"/>
        <v>2.4492715823508672E-14</v>
      </c>
      <c r="AB335" s="1">
        <f>p_0*inventory[[#This Row],[CO2_flux]]+AB334</f>
        <v>0.21729999999999999</v>
      </c>
      <c r="AC335" s="1">
        <f>p_1*inventory[[#This Row],[CO2_flux]]+AC334*EXP(-1/life1_CO2)</f>
        <v>9.702144687924108E-2</v>
      </c>
      <c r="AD335" s="1">
        <f>p_2*inventory[[#This Row],[CO2_flux]]+AD334*EXP(-1/life2_CO2)</f>
        <v>3.3780411674317308E-5</v>
      </c>
      <c r="AE335" s="1">
        <f>p_3*inventory[[#This Row],[CO2_flux]]+AE334*EXP(-1/life3_CO2)</f>
        <v>1.3892480939993208E-34</v>
      </c>
    </row>
    <row r="336" spans="1:31">
      <c r="A336">
        <v>331</v>
      </c>
      <c r="B336" s="70">
        <v>0</v>
      </c>
      <c r="C336" s="70">
        <v>0</v>
      </c>
      <c r="D336" s="70">
        <v>0</v>
      </c>
      <c r="E336" s="22">
        <f>SUM(inventory[[#This Row],[CO2_heat]:[N2O_heat]])</f>
        <v>4.3247864594480412E-11</v>
      </c>
      <c r="F336" s="23">
        <f>SUM(inventory[[#This Row],[CO2_temp]:[N2O_temp]])</f>
        <v>4.192850603160673E-14</v>
      </c>
      <c r="G336" s="16">
        <f>SUM(inventory[[#This Row],[CO2_mass0]:[CO2_mass3]])</f>
        <v>0.31410862936519679</v>
      </c>
      <c r="H336" s="16">
        <f>inventory[[#This Row],[CH4_flux]]+H335*EXP(-1/life_CH4)</f>
        <v>2.5535198196447783E-12</v>
      </c>
      <c r="I336" s="16">
        <f t="shared" si="57"/>
        <v>6.4859156048487951E-2</v>
      </c>
      <c r="J336" s="18">
        <f>inventory[[#This Row],[CO2]]*A_CO2</f>
        <v>5.5022408605901515E-16</v>
      </c>
      <c r="K336" s="18">
        <f>inventory[[#This Row],[CH4]]*A_CH4</f>
        <v>5.3926340822207102E-25</v>
      </c>
      <c r="L336" s="18">
        <f>inventory[[#This Row],[N2O]]*A_N2O</f>
        <v>2.3154635194271124E-14</v>
      </c>
      <c r="M336" s="4">
        <f t="shared" si="58"/>
        <v>2.3404539038676422E-13</v>
      </c>
      <c r="N336" s="4">
        <f t="shared" si="59"/>
        <v>2.6186858666586785E-12</v>
      </c>
      <c r="O336" s="4">
        <f t="shared" si="60"/>
        <v>4.0395133337434972E-11</v>
      </c>
      <c r="P336" s="20">
        <f>SUM(inventory[[#This Row],[CO2_temp_s1]:[CO2_temp_s2]])</f>
        <v>5.1000761177000992E-16</v>
      </c>
      <c r="Q336" s="20">
        <f>inventory[[#This Row],[CH4_temp_s1]]+inventory[[#This Row],[CH4_temp_s2]]</f>
        <v>1.2606640269381801E-15</v>
      </c>
      <c r="R336" s="20">
        <f>inventory[[#This Row],[N2O_temp_s1]]+inventory[[#This Row],[N2O_temp_s2]]</f>
        <v>4.0157834392898543E-14</v>
      </c>
      <c r="S336" s="84">
        <f>inventory[[#This Row],[CO2_flux]]+S335</f>
        <v>1</v>
      </c>
      <c r="T336" s="84">
        <f>inventory[[#This Row],[CH4_flux]]+T335</f>
        <v>1</v>
      </c>
      <c r="U336" s="84">
        <f>inventory[[#This Row],[N2O_flux]]+U335</f>
        <v>1</v>
      </c>
      <c r="V336" s="1">
        <f t="shared" si="61"/>
        <v>3.4953005388598929E-16</v>
      </c>
      <c r="W336" s="1">
        <f t="shared" si="62"/>
        <v>1.6047755788402066E-16</v>
      </c>
      <c r="X336" s="1">
        <f t="shared" si="63"/>
        <v>1.0548499702227694E-24</v>
      </c>
      <c r="Y336" s="1">
        <f t="shared" si="64"/>
        <v>1.2606640258833301E-15</v>
      </c>
      <c r="Z336" s="1">
        <f t="shared" si="65"/>
        <v>1.5700528878488408E-14</v>
      </c>
      <c r="AA336" s="1">
        <f t="shared" si="66"/>
        <v>2.4457305514410135E-14</v>
      </c>
      <c r="AB336" s="1">
        <f>p_0*inventory[[#This Row],[CO2_flux]]+AB335</f>
        <v>0.21729999999999999</v>
      </c>
      <c r="AC336" s="1">
        <f>p_1*inventory[[#This Row],[CO2_flux]]+AC335*EXP(-1/life1_CO2)</f>
        <v>9.6775760895528973E-2</v>
      </c>
      <c r="AD336" s="1">
        <f>p_2*inventory[[#This Row],[CO2_flux]]+AD335*EXP(-1/life2_CO2)</f>
        <v>3.2868469667834752E-5</v>
      </c>
      <c r="AE336" s="1">
        <f>p_3*inventory[[#This Row],[CO2_flux]]+AE335*EXP(-1/life3_CO2)</f>
        <v>1.1012221998562645E-34</v>
      </c>
    </row>
    <row r="337" spans="1:31">
      <c r="A337">
        <v>332</v>
      </c>
      <c r="B337" s="70">
        <v>0</v>
      </c>
      <c r="C337" s="70">
        <v>0</v>
      </c>
      <c r="D337" s="70">
        <v>0</v>
      </c>
      <c r="E337" s="22">
        <f>SUM(inventory[[#This Row],[CO2_heat]:[N2O_heat]])</f>
        <v>4.3271473820978406E-11</v>
      </c>
      <c r="F337" s="23">
        <f>SUM(inventory[[#This Row],[CO2_temp]:[N2O_temp]])</f>
        <v>4.176059138858963E-14</v>
      </c>
      <c r="G337" s="16">
        <f>SUM(inventory[[#This Row],[CO2_mass0]:[CO2_mass3]])</f>
        <v>0.3138626782054319</v>
      </c>
      <c r="H337" s="16">
        <f>inventory[[#This Row],[CH4_flux]]+H336*EXP(-1/life_CH4)</f>
        <v>2.3556756052627591E-12</v>
      </c>
      <c r="I337" s="16">
        <f t="shared" si="57"/>
        <v>6.4325338859959433E-2</v>
      </c>
      <c r="J337" s="18">
        <f>inventory[[#This Row],[CO2]]*A_CO2</f>
        <v>5.4979325341245491E-16</v>
      </c>
      <c r="K337" s="18">
        <f>inventory[[#This Row],[CH4]]*A_CH4</f>
        <v>4.9748180757661076E-25</v>
      </c>
      <c r="L337" s="18">
        <f>inventory[[#This Row],[N2O]]*A_N2O</f>
        <v>2.2964063145329123E-14</v>
      </c>
      <c r="M337" s="4">
        <f t="shared" si="58"/>
        <v>2.3459539896225239E-13</v>
      </c>
      <c r="N337" s="4">
        <f t="shared" si="59"/>
        <v>2.6186858666591967E-12</v>
      </c>
      <c r="O337" s="4">
        <f t="shared" si="60"/>
        <v>4.0418192555356957E-11</v>
      </c>
      <c r="P337" s="20">
        <f>SUM(inventory[[#This Row],[CO2_temp_s1]:[CO2_temp_s2]])</f>
        <v>5.0991365683639045E-16</v>
      </c>
      <c r="Q337" s="20">
        <f>inventory[[#This Row],[CH4_temp_s1]]+inventory[[#This Row],[CH4_temp_s2]]</f>
        <v>1.2575892380761074E-15</v>
      </c>
      <c r="R337" s="20">
        <f>inventory[[#This Row],[N2O_temp_s1]]+inventory[[#This Row],[N2O_temp_s2]]</f>
        <v>3.9993088493677133E-14</v>
      </c>
      <c r="S337" s="84">
        <f>inventory[[#This Row],[CO2_flux]]+S336</f>
        <v>1</v>
      </c>
      <c r="T337" s="84">
        <f>inventory[[#This Row],[CH4_flux]]+T336</f>
        <v>1</v>
      </c>
      <c r="U337" s="84">
        <f>inventory[[#This Row],[N2O_flux]]+U336</f>
        <v>1</v>
      </c>
      <c r="V337" s="1">
        <f t="shared" si="61"/>
        <v>3.4925201103547676E-16</v>
      </c>
      <c r="W337" s="1">
        <f t="shared" si="62"/>
        <v>1.606616458009137E-16</v>
      </c>
      <c r="X337" s="1">
        <f t="shared" si="63"/>
        <v>9.7312133839767171E-25</v>
      </c>
      <c r="Y337" s="1">
        <f t="shared" si="64"/>
        <v>1.2575892371029862E-15</v>
      </c>
      <c r="Z337" s="1">
        <f t="shared" si="65"/>
        <v>1.5571307151057051E-14</v>
      </c>
      <c r="AA337" s="1">
        <f t="shared" si="66"/>
        <v>2.4421781342620081E-14</v>
      </c>
      <c r="AB337" s="1">
        <f>p_0*inventory[[#This Row],[CO2_flux]]+AB336</f>
        <v>0.21729999999999999</v>
      </c>
      <c r="AC337" s="1">
        <f>p_1*inventory[[#This Row],[CO2_flux]]+AC336*EXP(-1/life1_CO2)</f>
        <v>9.6530697058821821E-2</v>
      </c>
      <c r="AD337" s="1">
        <f>p_2*inventory[[#This Row],[CO2_flux]]+AD336*EXP(-1/life2_CO2)</f>
        <v>3.1981146610085127E-5</v>
      </c>
      <c r="AE337" s="1">
        <f>p_3*inventory[[#This Row],[CO2_flux]]+AE336*EXP(-1/life3_CO2)</f>
        <v>8.7291128106947278E-35</v>
      </c>
    </row>
    <row r="338" spans="1:31">
      <c r="A338">
        <v>333</v>
      </c>
      <c r="B338" s="70">
        <v>0</v>
      </c>
      <c r="C338" s="70">
        <v>0</v>
      </c>
      <c r="D338" s="70">
        <v>0</v>
      </c>
      <c r="E338" s="22">
        <f>SUM(inventory[[#This Row],[CO2_heat]:[N2O_heat]])</f>
        <v>4.3294892830482491E-11</v>
      </c>
      <c r="F338" s="23">
        <f>SUM(inventory[[#This Row],[CO2_temp]:[N2O_temp]])</f>
        <v>4.1593635691372349E-14</v>
      </c>
      <c r="G338" s="16">
        <f>SUM(inventory[[#This Row],[CO2_mass0]:[CO2_mass3]])</f>
        <v>0.31361737157154945</v>
      </c>
      <c r="H338" s="16">
        <f>inventory[[#This Row],[CH4_flux]]+H337*EXP(-1/life_CH4)</f>
        <v>2.1731601668171191E-12</v>
      </c>
      <c r="I338" s="16">
        <f t="shared" si="57"/>
        <v>6.3795915203634077E-2</v>
      </c>
      <c r="J338" s="18">
        <f>inventory[[#This Row],[CO2]]*A_CO2</f>
        <v>5.4936354978188308E-16</v>
      </c>
      <c r="K338" s="18">
        <f>inventory[[#This Row],[CH4]]*A_CH4</f>
        <v>4.5893740442291476E-25</v>
      </c>
      <c r="L338" s="18">
        <f>inventory[[#This Row],[N2O]]*A_N2O</f>
        <v>2.2775059581726379E-14</v>
      </c>
      <c r="M338" s="4">
        <f t="shared" si="58"/>
        <v>2.3514497726992738E-13</v>
      </c>
      <c r="N338" s="4">
        <f t="shared" si="59"/>
        <v>2.6186858666596745E-12</v>
      </c>
      <c r="O338" s="4">
        <f t="shared" si="60"/>
        <v>4.044106198655289E-11</v>
      </c>
      <c r="P338" s="20">
        <f>SUM(inventory[[#This Row],[CO2_temp_s1]:[CO2_temp_s2]])</f>
        <v>5.0981953794124901E-16</v>
      </c>
      <c r="Q338" s="20">
        <f>inventory[[#This Row],[CH4_temp_s1]]+inventory[[#This Row],[CH4_temp_s2]]</f>
        <v>1.254521948701433E-15</v>
      </c>
      <c r="R338" s="20">
        <f>inventory[[#This Row],[N2O_temp_s1]]+inventory[[#This Row],[N2O_temp_s2]]</f>
        <v>3.9829294204729669E-14</v>
      </c>
      <c r="S338" s="84">
        <f>inventory[[#This Row],[CO2_flux]]+S337</f>
        <v>1</v>
      </c>
      <c r="T338" s="84">
        <f>inventory[[#This Row],[CH4_flux]]+T337</f>
        <v>1</v>
      </c>
      <c r="U338" s="84">
        <f>inventory[[#This Row],[N2O_flux]]+U337</f>
        <v>1</v>
      </c>
      <c r="V338" s="1">
        <f t="shared" si="61"/>
        <v>3.4897470342472811E-16</v>
      </c>
      <c r="W338" s="1">
        <f t="shared" si="62"/>
        <v>1.6084483451652087E-16</v>
      </c>
      <c r="X338" s="1">
        <f t="shared" si="63"/>
        <v>8.9772494849634157E-25</v>
      </c>
      <c r="Y338" s="1">
        <f t="shared" si="64"/>
        <v>1.2545219478037081E-15</v>
      </c>
      <c r="Z338" s="1">
        <f t="shared" si="65"/>
        <v>1.544314897090933E-14</v>
      </c>
      <c r="AA338" s="1">
        <f t="shared" si="66"/>
        <v>2.4386145233820336E-14</v>
      </c>
      <c r="AB338" s="1">
        <f>p_0*inventory[[#This Row],[CO2_flux]]+AB337</f>
        <v>0.21729999999999999</v>
      </c>
      <c r="AC338" s="1">
        <f>p_1*inventory[[#This Row],[CO2_flux]]+AC337*EXP(-1/life1_CO2)</f>
        <v>9.6286253793665913E-2</v>
      </c>
      <c r="AD338" s="1">
        <f>p_2*inventory[[#This Row],[CO2_flux]]+AD337*EXP(-1/life2_CO2)</f>
        <v>3.1117777883546267E-5</v>
      </c>
      <c r="AE338" s="1">
        <f>p_3*inventory[[#This Row],[CO2_flux]]+AE337*EXP(-1/life3_CO2)</f>
        <v>6.9193492895239825E-35</v>
      </c>
    </row>
    <row r="339" spans="1:31">
      <c r="A339">
        <v>334</v>
      </c>
      <c r="B339" s="70">
        <v>0</v>
      </c>
      <c r="C339" s="70">
        <v>0</v>
      </c>
      <c r="D339" s="70">
        <v>0</v>
      </c>
      <c r="E339" s="22">
        <f>SUM(inventory[[#This Row],[CO2_heat]:[N2O_heat]])</f>
        <v>4.3318123186141559E-11</v>
      </c>
      <c r="F339" s="23">
        <f>SUM(inventory[[#This Row],[CO2_temp]:[N2O_temp]])</f>
        <v>4.1427632076328153E-14</v>
      </c>
      <c r="G339" s="16">
        <f>SUM(inventory[[#This Row],[CO2_mass0]:[CO2_mass3]])</f>
        <v>0.31337270724540989</v>
      </c>
      <c r="H339" s="16">
        <f>inventory[[#This Row],[CH4_flux]]+H338*EXP(-1/life_CH4)</f>
        <v>2.0047858457632726E-12</v>
      </c>
      <c r="I339" s="16">
        <f t="shared" si="57"/>
        <v>6.327084891895797E-2</v>
      </c>
      <c r="J339" s="18">
        <f>inventory[[#This Row],[CO2]]*A_CO2</f>
        <v>5.4893497128178441E-16</v>
      </c>
      <c r="K339" s="18">
        <f>inventory[[#This Row],[CH4]]*A_CH4</f>
        <v>4.2337938387024665E-25</v>
      </c>
      <c r="L339" s="18">
        <f>inventory[[#This Row],[N2O]]*A_N2O</f>
        <v>2.2587611594191702E-14</v>
      </c>
      <c r="M339" s="4">
        <f t="shared" si="58"/>
        <v>2.3569412643685926E-13</v>
      </c>
      <c r="N339" s="4">
        <f t="shared" si="59"/>
        <v>2.6186858666601155E-12</v>
      </c>
      <c r="O339" s="4">
        <f t="shared" si="60"/>
        <v>4.0463743193044585E-11</v>
      </c>
      <c r="P339" s="20">
        <f>SUM(inventory[[#This Row],[CO2_temp_s1]:[CO2_temp_s2]])</f>
        <v>5.0972525575412891E-16</v>
      </c>
      <c r="Q339" s="20">
        <f>inventory[[#This Row],[CH4_temp_s1]]+inventory[[#This Row],[CH4_temp_s2]]</f>
        <v>1.2514621405222611E-15</v>
      </c>
      <c r="R339" s="20">
        <f>inventory[[#This Row],[N2O_temp_s1]]+inventory[[#This Row],[N2O_temp_s2]]</f>
        <v>3.9666444680051761E-14</v>
      </c>
      <c r="S339" s="84">
        <f>inventory[[#This Row],[CO2_flux]]+S338</f>
        <v>1</v>
      </c>
      <c r="T339" s="84">
        <f>inventory[[#This Row],[CH4_flux]]+T338</f>
        <v>1</v>
      </c>
      <c r="U339" s="84">
        <f>inventory[[#This Row],[N2O_flux]]+U338</f>
        <v>1</v>
      </c>
      <c r="V339" s="1">
        <f t="shared" si="61"/>
        <v>3.486981283508152E-16</v>
      </c>
      <c r="W339" s="1">
        <f t="shared" si="62"/>
        <v>1.6102712740331371E-16</v>
      </c>
      <c r="X339" s="1">
        <f t="shared" si="63"/>
        <v>8.2817018601047537E-25</v>
      </c>
      <c r="Y339" s="1">
        <f t="shared" si="64"/>
        <v>1.2514621396940908E-15</v>
      </c>
      <c r="Z339" s="1">
        <f t="shared" si="65"/>
        <v>1.5316045584619276E-14</v>
      </c>
      <c r="AA339" s="1">
        <f t="shared" si="66"/>
        <v>2.4350399095432485E-14</v>
      </c>
      <c r="AB339" s="1">
        <f>p_0*inventory[[#This Row],[CO2_flux]]+AB338</f>
        <v>0.21729999999999999</v>
      </c>
      <c r="AC339" s="1">
        <f>p_1*inventory[[#This Row],[CO2_flux]]+AC338*EXP(-1/life1_CO2)</f>
        <v>9.604242952859704E-2</v>
      </c>
      <c r="AD339" s="1">
        <f>p_2*inventory[[#This Row],[CO2_flux]]+AD338*EXP(-1/life2_CO2)</f>
        <v>3.027771681282892E-5</v>
      </c>
      <c r="AE339" s="1">
        <f>p_3*inventory[[#This Row],[CO2_flux]]+AE338*EXP(-1/life3_CO2)</f>
        <v>5.4847950334400137E-35</v>
      </c>
    </row>
    <row r="340" spans="1:31">
      <c r="A340">
        <v>335</v>
      </c>
      <c r="B340" s="70">
        <v>0</v>
      </c>
      <c r="C340" s="70">
        <v>0</v>
      </c>
      <c r="D340" s="70">
        <v>0</v>
      </c>
      <c r="E340" s="22">
        <f>SUM(inventory[[#This Row],[CO2_heat]:[N2O_heat]])</f>
        <v>4.3341166438244557E-11</v>
      </c>
      <c r="F340" s="23">
        <f>SUM(inventory[[#This Row],[CO2_temp]:[N2O_temp]])</f>
        <v>4.1262573733832439E-14</v>
      </c>
      <c r="G340" s="16">
        <f>SUM(inventory[[#This Row],[CO2_mass0]:[CO2_mass3]])</f>
        <v>0.31312868303031066</v>
      </c>
      <c r="H340" s="16">
        <f>inventory[[#This Row],[CH4_flux]]+H339*EXP(-1/life_CH4)</f>
        <v>1.8494570021773227E-12</v>
      </c>
      <c r="I340" s="16">
        <f t="shared" si="57"/>
        <v>6.2750104142993243E-2</v>
      </c>
      <c r="J340" s="18">
        <f>inventory[[#This Row],[CO2]]*A_CO2</f>
        <v>5.4850751406419508E-16</v>
      </c>
      <c r="K340" s="18">
        <f>inventory[[#This Row],[CH4]]*A_CH4</f>
        <v>3.9057636391992384E-25</v>
      </c>
      <c r="L340" s="18">
        <f>inventory[[#This Row],[N2O]]*A_N2O</f>
        <v>2.2401706379702454E-14</v>
      </c>
      <c r="M340" s="4">
        <f t="shared" si="58"/>
        <v>2.3624284758625142E-13</v>
      </c>
      <c r="N340" s="4">
        <f t="shared" si="59"/>
        <v>2.6186858666605222E-12</v>
      </c>
      <c r="O340" s="4">
        <f t="shared" si="60"/>
        <v>4.0486237723997786E-11</v>
      </c>
      <c r="P340" s="20">
        <f>SUM(inventory[[#This Row],[CO2_temp_s1]:[CO2_temp_s2]])</f>
        <v>5.0963081096185299E-16</v>
      </c>
      <c r="Q340" s="20">
        <f>inventory[[#This Row],[CH4_temp_s1]]+inventory[[#This Row],[CH4_temp_s2]]</f>
        <v>1.248409795291347E-15</v>
      </c>
      <c r="R340" s="20">
        <f>inventory[[#This Row],[N2O_temp_s1]]+inventory[[#This Row],[N2O_temp_s2]]</f>
        <v>3.9504533127579237E-14</v>
      </c>
      <c r="S340" s="84">
        <f>inventory[[#This Row],[CO2_flux]]+S339</f>
        <v>1</v>
      </c>
      <c r="T340" s="84">
        <f>inventory[[#This Row],[CH4_flux]]+T339</f>
        <v>1</v>
      </c>
      <c r="U340" s="84">
        <f>inventory[[#This Row],[N2O_flux]]+U339</f>
        <v>1</v>
      </c>
      <c r="V340" s="1">
        <f t="shared" si="61"/>
        <v>3.4842228314036063E-16</v>
      </c>
      <c r="W340" s="1">
        <f t="shared" si="62"/>
        <v>1.6120852782149235E-16</v>
      </c>
      <c r="X340" s="1">
        <f t="shared" si="63"/>
        <v>7.6400444860692108E-25</v>
      </c>
      <c r="Y340" s="1">
        <f t="shared" si="64"/>
        <v>1.2484097945273425E-15</v>
      </c>
      <c r="Z340" s="1">
        <f t="shared" si="65"/>
        <v>1.5189988310805171E-14</v>
      </c>
      <c r="AA340" s="1">
        <f t="shared" si="66"/>
        <v>2.4314544816774065E-14</v>
      </c>
      <c r="AB340" s="1">
        <f>p_0*inventory[[#This Row],[CO2_flux]]+AB339</f>
        <v>0.21729999999999999</v>
      </c>
      <c r="AC340" s="1">
        <f>p_1*inventory[[#This Row],[CO2_flux]]+AC339*EXP(-1/life1_CO2)</f>
        <v>9.5799222696130365E-2</v>
      </c>
      <c r="AD340" s="1">
        <f>p_2*inventory[[#This Row],[CO2_flux]]+AD339*EXP(-1/life2_CO2)</f>
        <v>2.9460334180307764E-5</v>
      </c>
      <c r="AE340" s="1">
        <f>p_3*inventory[[#This Row],[CO2_flux]]+AE339*EXP(-1/life3_CO2)</f>
        <v>4.3476597726312792E-35</v>
      </c>
    </row>
    <row r="341" spans="1:31">
      <c r="A341">
        <v>336</v>
      </c>
      <c r="B341" s="70">
        <v>0</v>
      </c>
      <c r="C341" s="70">
        <v>0</v>
      </c>
      <c r="D341" s="70">
        <v>0</v>
      </c>
      <c r="E341" s="22">
        <f>SUM(inventory[[#This Row],[CO2_heat]:[N2O_heat]])</f>
        <v>4.3364024124326334E-11</v>
      </c>
      <c r="F341" s="23">
        <f>SUM(inventory[[#This Row],[CO2_temp]:[N2O_temp]])</f>
        <v>4.1098453907823898E-14</v>
      </c>
      <c r="G341" s="16">
        <f>SUM(inventory[[#This Row],[CO2_mass0]:[CO2_mass3]])</f>
        <v>0.31288529675050519</v>
      </c>
      <c r="H341" s="16">
        <f>inventory[[#This Row],[CH4_flux]]+H340*EXP(-1/life_CH4)</f>
        <v>1.7061628852434672E-12</v>
      </c>
      <c r="I341" s="16">
        <f t="shared" si="57"/>
        <v>6.2233645307968592E-2</v>
      </c>
      <c r="J341" s="18">
        <f>inventory[[#This Row],[CO2]]*A_CO2</f>
        <v>5.4808117431785986E-16</v>
      </c>
      <c r="K341" s="18">
        <f>inventory[[#This Row],[CH4]]*A_CH4</f>
        <v>3.6031488982387687E-25</v>
      </c>
      <c r="L341" s="18">
        <f>inventory[[#This Row],[N2O]]*A_N2O</f>
        <v>2.221733124061008E-14</v>
      </c>
      <c r="M341" s="4">
        <f t="shared" si="58"/>
        <v>2.3679114183747769E-13</v>
      </c>
      <c r="N341" s="4">
        <f t="shared" si="59"/>
        <v>2.6186858666608975E-12</v>
      </c>
      <c r="O341" s="4">
        <f t="shared" si="60"/>
        <v>4.0508547115827961E-11</v>
      </c>
      <c r="P341" s="20">
        <f>SUM(inventory[[#This Row],[CO2_temp_s1]:[CO2_temp_s2]])</f>
        <v>5.0953620426790443E-16</v>
      </c>
      <c r="Q341" s="20">
        <f>inventory[[#This Row],[CH4_temp_s1]]+inventory[[#This Row],[CH4_temp_s2]]</f>
        <v>1.2453648948059855E-15</v>
      </c>
      <c r="R341" s="20">
        <f>inventory[[#This Row],[N2O_temp_s1]]+inventory[[#This Row],[N2O_temp_s2]]</f>
        <v>3.9343552808750005E-14</v>
      </c>
      <c r="S341" s="84">
        <f>inventory[[#This Row],[CO2_flux]]+S340</f>
        <v>1</v>
      </c>
      <c r="T341" s="84">
        <f>inventory[[#This Row],[CH4_flux]]+T340</f>
        <v>1</v>
      </c>
      <c r="U341" s="84">
        <f>inventory[[#This Row],[N2O_flux]]+U340</f>
        <v>1</v>
      </c>
      <c r="V341" s="1">
        <f t="shared" si="61"/>
        <v>3.4814716514885013E-16</v>
      </c>
      <c r="W341" s="1">
        <f t="shared" si="62"/>
        <v>1.613890391190543E-16</v>
      </c>
      <c r="X341" s="1">
        <f t="shared" si="63"/>
        <v>7.0481020099913303E-25</v>
      </c>
      <c r="Y341" s="1">
        <f t="shared" si="64"/>
        <v>1.2453648941011753E-15</v>
      </c>
      <c r="Z341" s="1">
        <f t="shared" si="65"/>
        <v>1.5064968539536591E-14</v>
      </c>
      <c r="AA341" s="1">
        <f t="shared" si="66"/>
        <v>2.4278584269213414E-14</v>
      </c>
      <c r="AB341" s="1">
        <f>p_0*inventory[[#This Row],[CO2_flux]]+AB340</f>
        <v>0.21729999999999999</v>
      </c>
      <c r="AC341" s="1">
        <f>p_1*inventory[[#This Row],[CO2_flux]]+AC340*EXP(-1/life1_CO2)</f>
        <v>9.5556631732750391E-2</v>
      </c>
      <c r="AD341" s="1">
        <f>p_2*inventory[[#This Row],[CO2_flux]]+AD340*EXP(-1/life2_CO2)</f>
        <v>2.8665017754828485E-5</v>
      </c>
      <c r="AE341" s="1">
        <f>p_3*inventory[[#This Row],[CO2_flux]]+AE340*EXP(-1/life3_CO2)</f>
        <v>3.4462811068257937E-35</v>
      </c>
    </row>
    <row r="342" spans="1:31">
      <c r="A342">
        <v>337</v>
      </c>
      <c r="B342" s="70">
        <v>0</v>
      </c>
      <c r="C342" s="70">
        <v>0</v>
      </c>
      <c r="D342" s="70">
        <v>0</v>
      </c>
      <c r="E342" s="22">
        <f>SUM(inventory[[#This Row],[CO2_heat]:[N2O_heat]])</f>
        <v>4.3386697769272636E-11</v>
      </c>
      <c r="F342" s="23">
        <f>SUM(inventory[[#This Row],[CO2_temp]:[N2O_temp]])</f>
        <v>4.0935265895369327E-14</v>
      </c>
      <c r="G342" s="16">
        <f>SUM(inventory[[#This Row],[CO2_mass0]:[CO2_mass3]])</f>
        <v>0.31264254625073401</v>
      </c>
      <c r="H342" s="16">
        <f>inventory[[#This Row],[CH4_flux]]+H341*EXP(-1/life_CH4)</f>
        <v>1.5739710561290527E-12</v>
      </c>
      <c r="I342" s="16">
        <f t="shared" si="57"/>
        <v>6.172143713884988E-2</v>
      </c>
      <c r="J342" s="18">
        <f>inventory[[#This Row],[CO2]]*A_CO2</f>
        <v>5.4765594826741064E-16</v>
      </c>
      <c r="K342" s="18">
        <f>inventory[[#This Row],[CH4]]*A_CH4</f>
        <v>3.3239804509883169E-25</v>
      </c>
      <c r="L342" s="18">
        <f>inventory[[#This Row],[N2O]]*A_N2O</f>
        <v>2.203447358377281E-14</v>
      </c>
      <c r="M342" s="4">
        <f t="shared" si="58"/>
        <v>2.3733901030611871E-13</v>
      </c>
      <c r="N342" s="4">
        <f t="shared" si="59"/>
        <v>2.6186858666612436E-12</v>
      </c>
      <c r="O342" s="4">
        <f t="shared" si="60"/>
        <v>4.0530672892305274E-11</v>
      </c>
      <c r="P342" s="20">
        <f>SUM(inventory[[#This Row],[CO2_temp_s1]:[CO2_temp_s2]])</f>
        <v>5.0944143639182515E-16</v>
      </c>
      <c r="Q342" s="20">
        <f>inventory[[#This Row],[CH4_temp_s1]]+inventory[[#This Row],[CH4_temp_s2]]</f>
        <v>1.2423274209078991E-15</v>
      </c>
      <c r="R342" s="20">
        <f>inventory[[#This Row],[N2O_temp_s1]]+inventory[[#This Row],[N2O_temp_s2]]</f>
        <v>3.9183497038069605E-14</v>
      </c>
      <c r="S342" s="84">
        <f>inventory[[#This Row],[CO2_flux]]+S341</f>
        <v>1</v>
      </c>
      <c r="T342" s="84">
        <f>inventory[[#This Row],[CH4_flux]]+T341</f>
        <v>1</v>
      </c>
      <c r="U342" s="84">
        <f>inventory[[#This Row],[N2O_flux]]+U341</f>
        <v>1</v>
      </c>
      <c r="V342" s="1">
        <f t="shared" si="61"/>
        <v>3.4787277175996289E-16</v>
      </c>
      <c r="W342" s="1">
        <f t="shared" si="62"/>
        <v>1.6156866463186221E-16</v>
      </c>
      <c r="X342" s="1">
        <f t="shared" si="63"/>
        <v>6.502022580023314E-25</v>
      </c>
      <c r="Y342" s="1">
        <f t="shared" si="64"/>
        <v>1.2423274202576969E-15</v>
      </c>
      <c r="Z342" s="1">
        <f t="shared" si="65"/>
        <v>1.4940977731746339E-14</v>
      </c>
      <c r="AA342" s="1">
        <f t="shared" si="66"/>
        <v>2.4242519306323269E-14</v>
      </c>
      <c r="AB342" s="1">
        <f>p_0*inventory[[#This Row],[CO2_flux]]+AB341</f>
        <v>0.21729999999999999</v>
      </c>
      <c r="AC342" s="1">
        <f>p_1*inventory[[#This Row],[CO2_flux]]+AC341*EXP(-1/life1_CO2)</f>
        <v>9.5314655078900884E-2</v>
      </c>
      <c r="AD342" s="1">
        <f>p_2*inventory[[#This Row],[CO2_flux]]+AD341*EXP(-1/life2_CO2)</f>
        <v>2.7891171833137991E-5</v>
      </c>
      <c r="AE342" s="1">
        <f>p_3*inventory[[#This Row],[CO2_flux]]+AE341*EXP(-1/life3_CO2)</f>
        <v>2.7317807943551068E-35</v>
      </c>
    </row>
    <row r="343" spans="1:31">
      <c r="A343">
        <v>338</v>
      </c>
      <c r="B343" s="70">
        <v>0</v>
      </c>
      <c r="C343" s="70">
        <v>0</v>
      </c>
      <c r="D343" s="70">
        <v>0</v>
      </c>
      <c r="E343" s="22">
        <f>SUM(inventory[[#This Row],[CO2_heat]:[N2O_heat]])</f>
        <v>4.3409188885424181E-11</v>
      </c>
      <c r="F343" s="23">
        <f>SUM(inventory[[#This Row],[CO2_temp]:[N2O_temp]])</f>
        <v>4.0773003046232028E-14</v>
      </c>
      <c r="G343" s="16">
        <f>SUM(inventory[[#This Row],[CO2_mass0]:[CO2_mass3]])</f>
        <v>0.31240042939576851</v>
      </c>
      <c r="H343" s="16">
        <f>inventory[[#This Row],[CH4_flux]]+H342*EXP(-1/life_CH4)</f>
        <v>1.4520213204488305E-12</v>
      </c>
      <c r="I343" s="16">
        <f t="shared" si="57"/>
        <v>6.1213444650930843E-2</v>
      </c>
      <c r="J343" s="18">
        <f>inventory[[#This Row],[CO2]]*A_CO2</f>
        <v>5.4723183217256759E-16</v>
      </c>
      <c r="K343" s="18">
        <f>inventory[[#This Row],[CH4]]*A_CH4</f>
        <v>3.0664417015775302E-25</v>
      </c>
      <c r="L343" s="18">
        <f>inventory[[#This Row],[N2O]]*A_N2O</f>
        <v>2.1853120919695559E-14</v>
      </c>
      <c r="M343" s="4">
        <f t="shared" si="58"/>
        <v>2.3788645410399732E-13</v>
      </c>
      <c r="N343" s="4">
        <f t="shared" si="59"/>
        <v>2.6186858666615631E-12</v>
      </c>
      <c r="O343" s="4">
        <f t="shared" si="60"/>
        <v>4.0552616564658621E-11</v>
      </c>
      <c r="P343" s="20">
        <f>SUM(inventory[[#This Row],[CO2_temp_s1]:[CO2_temp_s2]])</f>
        <v>5.0934650806863049E-16</v>
      </c>
      <c r="Q343" s="20">
        <f>inventory[[#This Row],[CH4_temp_s1]]+inventory[[#This Row],[CH4_temp_s2]]</f>
        <v>1.2392973554831273E-15</v>
      </c>
      <c r="R343" s="20">
        <f>inventory[[#This Row],[N2O_temp_s1]]+inventory[[#This Row],[N2O_temp_s2]]</f>
        <v>3.9024359182680267E-14</v>
      </c>
      <c r="S343" s="84">
        <f>inventory[[#This Row],[CO2_flux]]+S342</f>
        <v>1</v>
      </c>
      <c r="T343" s="84">
        <f>inventory[[#This Row],[CH4_flux]]+T342</f>
        <v>1</v>
      </c>
      <c r="U343" s="84">
        <f>inventory[[#This Row],[N2O_flux]]+U342</f>
        <v>1</v>
      </c>
      <c r="V343" s="1">
        <f t="shared" si="61"/>
        <v>3.4759910038491988E-16</v>
      </c>
      <c r="W343" s="1">
        <f t="shared" si="62"/>
        <v>1.6174740768371063E-16</v>
      </c>
      <c r="X343" s="1">
        <f t="shared" si="63"/>
        <v>5.9982527809313806E-25</v>
      </c>
      <c r="Y343" s="1">
        <f t="shared" si="64"/>
        <v>1.2392973548833022E-15</v>
      </c>
      <c r="Z343" s="1">
        <f t="shared" si="65"/>
        <v>1.4818007418647207E-14</v>
      </c>
      <c r="AA343" s="1">
        <f t="shared" si="66"/>
        <v>2.420635176403306E-14</v>
      </c>
      <c r="AB343" s="1">
        <f>p_0*inventory[[#This Row],[CO2_flux]]+AB342</f>
        <v>0.21729999999999999</v>
      </c>
      <c r="AC343" s="1">
        <f>p_1*inventory[[#This Row],[CO2_flux]]+AC342*EXP(-1/life1_CO2)</f>
        <v>9.5073291178974853E-2</v>
      </c>
      <c r="AD343" s="1">
        <f>p_2*inventory[[#This Row],[CO2_flux]]+AD342*EXP(-1/life2_CO2)</f>
        <v>2.7138216793694243E-5</v>
      </c>
      <c r="AE343" s="1">
        <f>p_3*inventory[[#This Row],[CO2_flux]]+AE342*EXP(-1/life3_CO2)</f>
        <v>2.1654142761676481E-35</v>
      </c>
    </row>
    <row r="344" spans="1:31">
      <c r="A344">
        <v>339</v>
      </c>
      <c r="B344" s="70">
        <v>0</v>
      </c>
      <c r="C344" s="70">
        <v>0</v>
      </c>
      <c r="D344" s="70">
        <v>0</v>
      </c>
      <c r="E344" s="22">
        <f>SUM(inventory[[#This Row],[CO2_heat]:[N2O_heat]])</f>
        <v>4.3431498972679955E-11</v>
      </c>
      <c r="F344" s="23">
        <f>SUM(inventory[[#This Row],[CO2_temp]:[N2O_temp]])</f>
        <v>4.0611658762443646E-14</v>
      </c>
      <c r="G344" s="16">
        <f>SUM(inventory[[#This Row],[CO2_mass0]:[CO2_mass3]])</f>
        <v>0.31215894406996703</v>
      </c>
      <c r="H344" s="16">
        <f>inventory[[#This Row],[CH4_flux]]+H343*EXP(-1/life_CH4)</f>
        <v>1.3395201308359361E-12</v>
      </c>
      <c r="I344" s="16">
        <f t="shared" si="57"/>
        <v>6.0709633147443542E-2</v>
      </c>
      <c r="J344" s="18">
        <f>inventory[[#This Row],[CO2]]*A_CO2</f>
        <v>5.4680882232736116E-16</v>
      </c>
      <c r="K344" s="18">
        <f>inventory[[#This Row],[CH4]]*A_CH4</f>
        <v>2.8288568022046857E-25</v>
      </c>
      <c r="L344" s="18">
        <f>inventory[[#This Row],[N2O]]*A_N2O</f>
        <v>2.1673260861676847E-14</v>
      </c>
      <c r="M344" s="4">
        <f t="shared" si="58"/>
        <v>2.3843347433921336E-13</v>
      </c>
      <c r="N344" s="4">
        <f t="shared" si="59"/>
        <v>2.6186858666618575E-12</v>
      </c>
      <c r="O344" s="4">
        <f t="shared" si="60"/>
        <v>4.0574379631678882E-11</v>
      </c>
      <c r="P344" s="20">
        <f>SUM(inventory[[#This Row],[CO2_temp_s1]:[CO2_temp_s2]])</f>
        <v>5.092514200482411E-16</v>
      </c>
      <c r="Q344" s="20">
        <f>inventory[[#This Row],[CH4_temp_s1]]+inventory[[#This Row],[CH4_temp_s2]]</f>
        <v>1.2362746804619169E-15</v>
      </c>
      <c r="R344" s="20">
        <f>inventory[[#This Row],[N2O_temp_s1]]+inventory[[#This Row],[N2O_temp_s2]]</f>
        <v>3.8866132661933487E-14</v>
      </c>
      <c r="S344" s="84">
        <f>inventory[[#This Row],[CO2_flux]]+S343</f>
        <v>1</v>
      </c>
      <c r="T344" s="84">
        <f>inventory[[#This Row],[CH4_flux]]+T343</f>
        <v>1</v>
      </c>
      <c r="U344" s="84">
        <f>inventory[[#This Row],[N2O_flux]]+U343</f>
        <v>1</v>
      </c>
      <c r="V344" s="1">
        <f t="shared" si="61"/>
        <v>3.4732614846184939E-16</v>
      </c>
      <c r="W344" s="1">
        <f t="shared" si="62"/>
        <v>1.6192527158639168E-16</v>
      </c>
      <c r="X344" s="1">
        <f t="shared" si="63"/>
        <v>5.5335145116420394E-25</v>
      </c>
      <c r="Y344" s="1">
        <f t="shared" si="64"/>
        <v>1.2362746799085655E-15</v>
      </c>
      <c r="Z344" s="1">
        <f t="shared" si="65"/>
        <v>1.4696049201153543E-14</v>
      </c>
      <c r="AA344" s="1">
        <f t="shared" si="66"/>
        <v>2.4170083460779944E-14</v>
      </c>
      <c r="AB344" s="1">
        <f>p_0*inventory[[#This Row],[CO2_flux]]+AB343</f>
        <v>0.21729999999999999</v>
      </c>
      <c r="AC344" s="1">
        <f>p_1*inventory[[#This Row],[CO2_flux]]+AC343*EXP(-1/life1_CO2)</f>
        <v>9.4832538481304546E-2</v>
      </c>
      <c r="AD344" s="1">
        <f>p_2*inventory[[#This Row],[CO2_flux]]+AD343*EXP(-1/life2_CO2)</f>
        <v>2.6405588662521525E-5</v>
      </c>
      <c r="AE344" s="1">
        <f>p_3*inventory[[#This Row],[CO2_flux]]+AE343*EXP(-1/life3_CO2)</f>
        <v>1.716469709839072E-35</v>
      </c>
    </row>
    <row r="345" spans="1:31">
      <c r="A345">
        <v>340</v>
      </c>
      <c r="B345" s="70">
        <v>0</v>
      </c>
      <c r="C345" s="70">
        <v>0</v>
      </c>
      <c r="D345" s="70">
        <v>0</v>
      </c>
      <c r="E345" s="22">
        <f>SUM(inventory[[#This Row],[CO2_heat]:[N2O_heat]])</f>
        <v>4.345362951859959E-11</v>
      </c>
      <c r="F345" s="23">
        <f>SUM(inventory[[#This Row],[CO2_temp]:[N2O_temp]])</f>
        <v>4.045122649787971E-14</v>
      </c>
      <c r="G345" s="16">
        <f>SUM(inventory[[#This Row],[CO2_mass0]:[CO2_mass3]])</f>
        <v>0.31191808817684225</v>
      </c>
      <c r="H345" s="16">
        <f>inventory[[#This Row],[CH4_flux]]+H344*EXP(-1/life_CH4)</f>
        <v>1.2357354231961882E-12</v>
      </c>
      <c r="I345" s="16">
        <f t="shared" si="57"/>
        <v>6.0209968217188541E-2</v>
      </c>
      <c r="J345" s="18">
        <f>inventory[[#This Row],[CO2]]*A_CO2</f>
        <v>5.4638691505937446E-16</v>
      </c>
      <c r="K345" s="18">
        <f>inventory[[#This Row],[CH4]]*A_CH4</f>
        <v>2.6096797481141976E-25</v>
      </c>
      <c r="L345" s="18">
        <f>inventory[[#This Row],[N2O]]*A_N2O</f>
        <v>2.1494881124962787E-14</v>
      </c>
      <c r="M345" s="4">
        <f t="shared" si="58"/>
        <v>2.3898007211617742E-13</v>
      </c>
      <c r="N345" s="4">
        <f t="shared" si="59"/>
        <v>2.6186858666621294E-12</v>
      </c>
      <c r="O345" s="4">
        <f t="shared" si="60"/>
        <v>4.0595963579821281E-11</v>
      </c>
      <c r="P345" s="20">
        <f>SUM(inventory[[#This Row],[CO2_temp_s1]:[CO2_temp_s2]])</f>
        <v>5.0915617309492948E-16</v>
      </c>
      <c r="Q345" s="20">
        <f>inventory[[#This Row],[CH4_temp_s1]]+inventory[[#This Row],[CH4_temp_s2]]</f>
        <v>1.2332593778186114E-15</v>
      </c>
      <c r="R345" s="20">
        <f>inventory[[#This Row],[N2O_temp_s1]]+inventory[[#This Row],[N2O_temp_s2]]</f>
        <v>3.8708810946966168E-14</v>
      </c>
      <c r="S345" s="84">
        <f>inventory[[#This Row],[CO2_flux]]+S344</f>
        <v>1</v>
      </c>
      <c r="T345" s="84">
        <f>inventory[[#This Row],[CH4_flux]]+T344</f>
        <v>1</v>
      </c>
      <c r="U345" s="84">
        <f>inventory[[#This Row],[N2O_flux]]+U344</f>
        <v>1</v>
      </c>
      <c r="V345" s="1">
        <f t="shared" si="61"/>
        <v>3.4705391345516962E-16</v>
      </c>
      <c r="W345" s="1">
        <f t="shared" si="62"/>
        <v>1.6210225963975989E-16</v>
      </c>
      <c r="X345" s="1">
        <f t="shared" si="63"/>
        <v>5.104783654279648E-25</v>
      </c>
      <c r="Y345" s="1">
        <f t="shared" si="64"/>
        <v>1.233259377308133E-15</v>
      </c>
      <c r="Z345" s="1">
        <f t="shared" si="65"/>
        <v>1.457509474930758E-14</v>
      </c>
      <c r="AA345" s="1">
        <f t="shared" si="66"/>
        <v>2.4133716197658592E-14</v>
      </c>
      <c r="AB345" s="1">
        <f>p_0*inventory[[#This Row],[CO2_flux]]+AB344</f>
        <v>0.21729999999999999</v>
      </c>
      <c r="AC345" s="1">
        <f>p_1*inventory[[#This Row],[CO2_flux]]+AC344*EXP(-1/life1_CO2)</f>
        <v>9.4592395438151469E-2</v>
      </c>
      <c r="AD345" s="1">
        <f>p_2*inventory[[#This Row],[CO2_flux]]+AD344*EXP(-1/life2_CO2)</f>
        <v>2.5692738690785956E-5</v>
      </c>
      <c r="AE345" s="1">
        <f>p_3*inventory[[#This Row],[CO2_flux]]+AE344*EXP(-1/life3_CO2)</f>
        <v>1.3606025864063922E-35</v>
      </c>
    </row>
    <row r="346" spans="1:31">
      <c r="A346">
        <v>341</v>
      </c>
      <c r="B346" s="70">
        <v>0</v>
      </c>
      <c r="C346" s="70">
        <v>0</v>
      </c>
      <c r="D346" s="70">
        <v>0</v>
      </c>
      <c r="E346" s="22">
        <f>SUM(inventory[[#This Row],[CO2_heat]:[N2O_heat]])</f>
        <v>4.3475581998504933E-11</v>
      </c>
      <c r="F346" s="23">
        <f>SUM(inventory[[#This Row],[CO2_temp]:[N2O_temp]])</f>
        <v>4.0291699757838516E-14</v>
      </c>
      <c r="G346" s="16">
        <f>SUM(inventory[[#This Row],[CO2_mass0]:[CO2_mass3]])</f>
        <v>0.31167785963864025</v>
      </c>
      <c r="H346" s="16">
        <f>inventory[[#This Row],[CH4_flux]]+H345*EXP(-1/life_CH4)</f>
        <v>1.1399918530443451E-12</v>
      </c>
      <c r="I346" s="16">
        <f t="shared" si="57"/>
        <v>5.9714415732184528E-2</v>
      </c>
      <c r="J346" s="18">
        <f>inventory[[#This Row],[CO2]]*A_CO2</f>
        <v>5.4596610672900599E-16</v>
      </c>
      <c r="K346" s="18">
        <f>inventory[[#This Row],[CH4]]*A_CH4</f>
        <v>2.4074843174845883E-25</v>
      </c>
      <c r="L346" s="18">
        <f>inventory[[#This Row],[N2O]]*A_N2O</f>
        <v>2.1317969525907991E-14</v>
      </c>
      <c r="M346" s="4">
        <f t="shared" si="58"/>
        <v>2.3952624853564429E-13</v>
      </c>
      <c r="N346" s="4">
        <f t="shared" si="59"/>
        <v>2.6186858666623802E-12</v>
      </c>
      <c r="O346" s="4">
        <f t="shared" si="60"/>
        <v>4.0617369883306909E-11</v>
      </c>
      <c r="P346" s="20">
        <f>SUM(inventory[[#This Row],[CO2_temp_s1]:[CO2_temp_s2]])</f>
        <v>5.0906076798678328E-16</v>
      </c>
      <c r="Q346" s="20">
        <f>inventory[[#This Row],[CH4_temp_s1]]+inventory[[#This Row],[CH4_temp_s2]]</f>
        <v>1.2302514295715416E-15</v>
      </c>
      <c r="R346" s="20">
        <f>inventory[[#This Row],[N2O_temp_s1]]+inventory[[#This Row],[N2O_temp_s2]]</f>
        <v>3.8552387560280194E-14</v>
      </c>
      <c r="S346" s="84">
        <f>inventory[[#This Row],[CO2_flux]]+S345</f>
        <v>1</v>
      </c>
      <c r="T346" s="84">
        <f>inventory[[#This Row],[CH4_flux]]+T345</f>
        <v>1</v>
      </c>
      <c r="U346" s="84">
        <f>inventory[[#This Row],[N2O_flux]]+U345</f>
        <v>1</v>
      </c>
      <c r="V346" s="1">
        <f t="shared" si="61"/>
        <v>3.4678239285498731E-16</v>
      </c>
      <c r="W346" s="1">
        <f t="shared" si="62"/>
        <v>1.6227837513179595E-16</v>
      </c>
      <c r="X346" s="1">
        <f t="shared" si="63"/>
        <v>4.7092703958938119E-25</v>
      </c>
      <c r="Y346" s="1">
        <f t="shared" si="64"/>
        <v>1.2302514291006145E-15</v>
      </c>
      <c r="Z346" s="1">
        <f t="shared" si="65"/>
        <v>1.4455135801710488E-14</v>
      </c>
      <c r="AA346" s="1">
        <f t="shared" si="66"/>
        <v>2.4097251758569706E-14</v>
      </c>
      <c r="AB346" s="1">
        <f>p_0*inventory[[#This Row],[CO2_flux]]+AB345</f>
        <v>0.21729999999999999</v>
      </c>
      <c r="AC346" s="1">
        <f>p_1*inventory[[#This Row],[CO2_flux]]+AC345*EXP(-1/life1_CO2)</f>
        <v>9.4352860505696454E-2</v>
      </c>
      <c r="AD346" s="1">
        <f>p_2*inventory[[#This Row],[CO2_flux]]+AD345*EXP(-1/life2_CO2)</f>
        <v>2.4999132943774854E-5</v>
      </c>
      <c r="AE346" s="1">
        <f>p_3*inventory[[#This Row],[CO2_flux]]+AE345*EXP(-1/life3_CO2)</f>
        <v>1.0785156228066078E-35</v>
      </c>
    </row>
    <row r="347" spans="1:31">
      <c r="A347">
        <v>342</v>
      </c>
      <c r="B347" s="70">
        <v>0</v>
      </c>
      <c r="C347" s="70">
        <v>0</v>
      </c>
      <c r="D347" s="70">
        <v>0</v>
      </c>
      <c r="E347" s="22">
        <f>SUM(inventory[[#This Row],[CO2_heat]:[N2O_heat]])</f>
        <v>4.3497357875580777E-11</v>
      </c>
      <c r="F347" s="23">
        <f>SUM(inventory[[#This Row],[CO2_temp]:[N2O_temp]])</f>
        <v>4.0133072098623527E-14</v>
      </c>
      <c r="G347" s="16">
        <f>SUM(inventory[[#This Row],[CO2_mass0]:[CO2_mass3]])</f>
        <v>0.31143825639593065</v>
      </c>
      <c r="H347" s="16">
        <f>inventory[[#This Row],[CH4_flux]]+H346*EXP(-1/life_CH4)</f>
        <v>1.0516664009243629E-12</v>
      </c>
      <c r="I347" s="16">
        <f t="shared" si="57"/>
        <v>5.922294184533735E-2</v>
      </c>
      <c r="J347" s="18">
        <f>inventory[[#This Row],[CO2]]*A_CO2</f>
        <v>5.4554639372875156E-16</v>
      </c>
      <c r="K347" s="18">
        <f>inventory[[#This Row],[CH4]]*A_CH4</f>
        <v>2.2209547907640836E-25</v>
      </c>
      <c r="L347" s="18">
        <f>inventory[[#This Row],[N2O]]*A_N2O</f>
        <v>2.1142513981143435E-14</v>
      </c>
      <c r="M347" s="4">
        <f t="shared" si="58"/>
        <v>2.4007200469474515E-13</v>
      </c>
      <c r="N347" s="4">
        <f t="shared" si="59"/>
        <v>2.6186858666626116E-12</v>
      </c>
      <c r="O347" s="4">
        <f t="shared" si="60"/>
        <v>4.0638600004223417E-11</v>
      </c>
      <c r="P347" s="20">
        <f>SUM(inventory[[#This Row],[CO2_temp_s1]:[CO2_temp_s2]])</f>
        <v>5.0896520551518242E-16</v>
      </c>
      <c r="Q347" s="20">
        <f>inventory[[#This Row],[CH4_temp_s1]]+inventory[[#This Row],[CH4_temp_s2]]</f>
        <v>1.2272508177829171E-15</v>
      </c>
      <c r="R347" s="20">
        <f>inventory[[#This Row],[N2O_temp_s1]]+inventory[[#This Row],[N2O_temp_s2]]</f>
        <v>3.8396856075325428E-14</v>
      </c>
      <c r="S347" s="84">
        <f>inventory[[#This Row],[CO2_flux]]+S346</f>
        <v>1</v>
      </c>
      <c r="T347" s="84">
        <f>inventory[[#This Row],[CH4_flux]]+T346</f>
        <v>1</v>
      </c>
      <c r="U347" s="84">
        <f>inventory[[#This Row],[N2O_flux]]+U346</f>
        <v>1</v>
      </c>
      <c r="V347" s="1">
        <f t="shared" si="61"/>
        <v>3.4651158417651268E-16</v>
      </c>
      <c r="W347" s="1">
        <f t="shared" si="62"/>
        <v>1.6245362133866974E-16</v>
      </c>
      <c r="X347" s="1">
        <f t="shared" si="63"/>
        <v>4.344401074829204E-25</v>
      </c>
      <c r="Y347" s="1">
        <f t="shared" si="64"/>
        <v>1.227250817348477E-15</v>
      </c>
      <c r="Z347" s="1">
        <f t="shared" si="65"/>
        <v>1.4336164164958103E-14</v>
      </c>
      <c r="AA347" s="1">
        <f t="shared" si="66"/>
        <v>2.4060691910367329E-14</v>
      </c>
      <c r="AB347" s="1">
        <f>p_0*inventory[[#This Row],[CO2_flux]]+AB346</f>
        <v>0.21729999999999999</v>
      </c>
      <c r="AC347" s="1">
        <f>p_1*inventory[[#This Row],[CO2_flux]]+AC346*EXP(-1/life1_CO2)</f>
        <v>9.4113932144029716E-2</v>
      </c>
      <c r="AD347" s="1">
        <f>p_2*inventory[[#This Row],[CO2_flux]]+AD346*EXP(-1/life2_CO2)</f>
        <v>2.4324251900972079E-5</v>
      </c>
      <c r="AE347" s="1">
        <f>p_3*inventory[[#This Row],[CO2_flux]]+AE346*EXP(-1/life3_CO2)</f>
        <v>8.5491234564689806E-36</v>
      </c>
    </row>
    <row r="348" spans="1:31">
      <c r="A348">
        <v>343</v>
      </c>
      <c r="B348" s="70">
        <v>0</v>
      </c>
      <c r="C348" s="70">
        <v>0</v>
      </c>
      <c r="D348" s="70">
        <v>0</v>
      </c>
      <c r="E348" s="22">
        <f>SUM(inventory[[#This Row],[CO2_heat]:[N2O_heat]])</f>
        <v>4.3518958600974737E-11</v>
      </c>
      <c r="F348" s="23">
        <f>SUM(inventory[[#This Row],[CO2_temp]:[N2O_temp]])</f>
        <v>3.9975337127129217E-14</v>
      </c>
      <c r="G348" s="16">
        <f>SUM(inventory[[#This Row],[CO2_mass0]:[CO2_mass3]])</f>
        <v>0.3111992764072079</v>
      </c>
      <c r="H348" s="16">
        <f>inventory[[#This Row],[CH4_flux]]+H347*EXP(-1/life_CH4)</f>
        <v>9.7018431831738684E-13</v>
      </c>
      <c r="I348" s="16">
        <f t="shared" si="57"/>
        <v>5.873551298812818E-2</v>
      </c>
      <c r="J348" s="18">
        <f>inventory[[#This Row],[CO2]]*A_CO2</f>
        <v>5.4512777248250598E-16</v>
      </c>
      <c r="K348" s="18">
        <f>inventory[[#This Row],[CH4]]*A_CH4</f>
        <v>2.0488773890629961E-25</v>
      </c>
      <c r="L348" s="18">
        <f>inventory[[#This Row],[N2O]]*A_N2O</f>
        <v>2.0968502506751118E-14</v>
      </c>
      <c r="M348" s="4">
        <f t="shared" si="58"/>
        <v>2.4061734168701945E-13</v>
      </c>
      <c r="N348" s="4">
        <f t="shared" si="59"/>
        <v>2.6186858666628249E-12</v>
      </c>
      <c r="O348" s="4">
        <f t="shared" si="60"/>
        <v>4.065965539262489E-11</v>
      </c>
      <c r="P348" s="20">
        <f>SUM(inventory[[#This Row],[CO2_temp_s1]:[CO2_temp_s2]])</f>
        <v>5.08869486484292E-16</v>
      </c>
      <c r="Q348" s="20">
        <f>inventory[[#This Row],[CH4_temp_s1]]+inventory[[#This Row],[CH4_temp_s2]]</f>
        <v>1.2242575245587177E-15</v>
      </c>
      <c r="R348" s="20">
        <f>inventory[[#This Row],[N2O_temp_s1]]+inventory[[#This Row],[N2O_temp_s2]]</f>
        <v>3.8242210116086205E-14</v>
      </c>
      <c r="S348" s="84">
        <f>inventory[[#This Row],[CO2_flux]]+S347</f>
        <v>1</v>
      </c>
      <c r="T348" s="84">
        <f>inventory[[#This Row],[CH4_flux]]+T347</f>
        <v>1</v>
      </c>
      <c r="U348" s="84">
        <f>inventory[[#This Row],[N2O_flux]]+U347</f>
        <v>1</v>
      </c>
      <c r="V348" s="1">
        <f t="shared" si="61"/>
        <v>3.4624148495948969E-16</v>
      </c>
      <c r="W348" s="1">
        <f t="shared" si="62"/>
        <v>1.6262800152480229E-16</v>
      </c>
      <c r="X348" s="1">
        <f t="shared" si="63"/>
        <v>4.0078014336112256E-25</v>
      </c>
      <c r="Y348" s="1">
        <f t="shared" si="64"/>
        <v>1.2242575241579375E-15</v>
      </c>
      <c r="Z348" s="1">
        <f t="shared" si="65"/>
        <v>1.4218171713081301E-14</v>
      </c>
      <c r="AA348" s="1">
        <f t="shared" si="66"/>
        <v>2.4024038403004904E-14</v>
      </c>
      <c r="AB348" s="1">
        <f>p_0*inventory[[#This Row],[CO2_flux]]+AB347</f>
        <v>0.21729999999999999</v>
      </c>
      <c r="AC348" s="1">
        <f>p_1*inventory[[#This Row],[CO2_flux]]+AC347*EXP(-1/life1_CO2)</f>
        <v>9.3875608817140979E-2</v>
      </c>
      <c r="AD348" s="1">
        <f>p_2*inventory[[#This Row],[CO2_flux]]+AD347*EXP(-1/life2_CO2)</f>
        <v>2.3667590066929822E-5</v>
      </c>
      <c r="AE348" s="1">
        <f>p_3*inventory[[#This Row],[CO2_flux]]+AE347*EXP(-1/life3_CO2)</f>
        <v>6.7766762324456102E-36</v>
      </c>
    </row>
    <row r="349" spans="1:31">
      <c r="A349">
        <v>344</v>
      </c>
      <c r="B349" s="70">
        <v>0</v>
      </c>
      <c r="C349" s="70">
        <v>0</v>
      </c>
      <c r="D349" s="70">
        <v>0</v>
      </c>
      <c r="E349" s="22">
        <f>SUM(inventory[[#This Row],[CO2_heat]:[N2O_heat]])</f>
        <v>4.3540385613896332E-11</v>
      </c>
      <c r="F349" s="23">
        <f>SUM(inventory[[#This Row],[CO2_temp]:[N2O_temp]])</f>
        <v>3.9818488500430256E-14</v>
      </c>
      <c r="G349" s="16">
        <f>SUM(inventory[[#This Row],[CO2_mass0]:[CO2_mass3]])</f>
        <v>0.3109609176485022</v>
      </c>
      <c r="H349" s="16">
        <f>inventory[[#This Row],[CH4_flux]]+H348*EXP(-1/life_CH4)</f>
        <v>8.9501538765682133E-13</v>
      </c>
      <c r="I349" s="16">
        <f t="shared" si="57"/>
        <v>5.8252095868320718E-2</v>
      </c>
      <c r="J349" s="18">
        <f>inventory[[#This Row],[CO2]]*A_CO2</f>
        <v>5.4471023944488123E-16</v>
      </c>
      <c r="K349" s="18">
        <f>inventory[[#This Row],[CH4]]*A_CH4</f>
        <v>1.8901323758910832E-25</v>
      </c>
      <c r="L349" s="18">
        <f>inventory[[#This Row],[N2O]]*A_N2O</f>
        <v>2.0795923217445548E-14</v>
      </c>
      <c r="M349" s="4">
        <f t="shared" si="58"/>
        <v>2.4116226060244601E-13</v>
      </c>
      <c r="N349" s="4">
        <f t="shared" si="59"/>
        <v>2.6186858666630216E-12</v>
      </c>
      <c r="O349" s="4">
        <f t="shared" si="60"/>
        <v>4.0680537486630867E-11</v>
      </c>
      <c r="P349" s="20">
        <f>SUM(inventory[[#This Row],[CO2_temp_s1]:[CO2_temp_s2]])</f>
        <v>5.0877361171056838E-16</v>
      </c>
      <c r="Q349" s="20">
        <f>inventory[[#This Row],[CH4_temp_s1]]+inventory[[#This Row],[CH4_temp_s2]]</f>
        <v>1.2212715320485838E-15</v>
      </c>
      <c r="R349" s="20">
        <f>inventory[[#This Row],[N2O_temp_s1]]+inventory[[#This Row],[N2O_temp_s2]]</f>
        <v>3.8088443356671103E-14</v>
      </c>
      <c r="S349" s="84">
        <f>inventory[[#This Row],[CO2_flux]]+S348</f>
        <v>1</v>
      </c>
      <c r="T349" s="84">
        <f>inventory[[#This Row],[CH4_flux]]+T348</f>
        <v>1</v>
      </c>
      <c r="U349" s="84">
        <f>inventory[[#This Row],[N2O_flux]]+U348</f>
        <v>1</v>
      </c>
      <c r="V349" s="1">
        <f t="shared" si="61"/>
        <v>3.4597209276764142E-16</v>
      </c>
      <c r="W349" s="1">
        <f t="shared" si="62"/>
        <v>1.6280151894292695E-16</v>
      </c>
      <c r="X349" s="1">
        <f t="shared" si="63"/>
        <v>3.6972811693731265E-25</v>
      </c>
      <c r="Y349" s="1">
        <f t="shared" si="64"/>
        <v>1.2212715316788557E-15</v>
      </c>
      <c r="Z349" s="1">
        <f t="shared" si="65"/>
        <v>1.4101150386990985E-14</v>
      </c>
      <c r="AA349" s="1">
        <f t="shared" si="66"/>
        <v>2.398729296968012E-14</v>
      </c>
      <c r="AB349" s="1">
        <f>p_0*inventory[[#This Row],[CO2_flux]]+AB348</f>
        <v>0.21729999999999999</v>
      </c>
      <c r="AC349" s="1">
        <f>p_1*inventory[[#This Row],[CO2_flux]]+AC348*EXP(-1/life1_CO2)</f>
        <v>9.3637888992909549E-2</v>
      </c>
      <c r="AD349" s="1">
        <f>p_2*inventory[[#This Row],[CO2_flux]]+AD348*EXP(-1/life2_CO2)</f>
        <v>2.302865559264536E-5</v>
      </c>
      <c r="AE349" s="1">
        <f>p_3*inventory[[#This Row],[CO2_flux]]+AE348*EXP(-1/life3_CO2)</f>
        <v>5.3717016713150624E-36</v>
      </c>
    </row>
    <row r="350" spans="1:31">
      <c r="A350">
        <v>345</v>
      </c>
      <c r="B350" s="70">
        <v>0</v>
      </c>
      <c r="C350" s="70">
        <v>0</v>
      </c>
      <c r="D350" s="70">
        <v>0</v>
      </c>
      <c r="E350" s="22">
        <f>SUM(inventory[[#This Row],[CO2_heat]:[N2O_heat]])</f>
        <v>4.3561640341715257E-11</v>
      </c>
      <c r="F350" s="23">
        <f>SUM(inventory[[#This Row],[CO2_temp]:[N2O_temp]])</f>
        <v>3.9662519925374193E-14</v>
      </c>
      <c r="G350" s="16">
        <f>SUM(inventory[[#This Row],[CO2_mass0]:[CO2_mass3]])</f>
        <v>0.31072317811300171</v>
      </c>
      <c r="H350" s="16">
        <f>inventory[[#This Row],[CH4_flux]]+H349*EXP(-1/life_CH4)</f>
        <v>8.2567047211376714E-13</v>
      </c>
      <c r="I350" s="16">
        <f t="shared" si="57"/>
        <v>5.7772657467687297E-2</v>
      </c>
      <c r="J350" s="18">
        <f>inventory[[#This Row],[CO2]]*A_CO2</f>
        <v>5.44293791100545E-16</v>
      </c>
      <c r="K350" s="18">
        <f>inventory[[#This Row],[CH4]]*A_CH4</f>
        <v>1.7436867708445513E-25</v>
      </c>
      <c r="L350" s="18">
        <f>inventory[[#This Row],[N2O]]*A_N2O</f>
        <v>2.0624764325761965E-14</v>
      </c>
      <c r="M350" s="4">
        <f t="shared" si="58"/>
        <v>2.417067625274733E-13</v>
      </c>
      <c r="N350" s="4">
        <f t="shared" si="59"/>
        <v>2.6186858666632033E-12</v>
      </c>
      <c r="O350" s="4">
        <f t="shared" si="60"/>
        <v>4.070124771252458E-11</v>
      </c>
      <c r="P350" s="20">
        <f>SUM(inventory[[#This Row],[CO2_temp_s1]:[CO2_temp_s2]])</f>
        <v>5.0867758202227999E-16</v>
      </c>
      <c r="Q350" s="20">
        <f>inventory[[#This Row],[CH4_temp_s1]]+inventory[[#This Row],[CH4_temp_s2]]</f>
        <v>1.2182928224457106E-15</v>
      </c>
      <c r="R350" s="20">
        <f>inventory[[#This Row],[N2O_temp_s1]]+inventory[[#This Row],[N2O_temp_s2]]</f>
        <v>3.7935549520906199E-14</v>
      </c>
      <c r="S350" s="84">
        <f>inventory[[#This Row],[CO2_flux]]+S349</f>
        <v>1</v>
      </c>
      <c r="T350" s="84">
        <f>inventory[[#This Row],[CH4_flux]]+T349</f>
        <v>1</v>
      </c>
      <c r="U350" s="84">
        <f>inventory[[#This Row],[N2O_flux]]+U349</f>
        <v>1</v>
      </c>
      <c r="V350" s="1">
        <f t="shared" si="61"/>
        <v>3.4570340518813031E-16</v>
      </c>
      <c r="W350" s="1">
        <f t="shared" si="62"/>
        <v>1.6297417683414965E-16</v>
      </c>
      <c r="X350" s="1">
        <f t="shared" si="63"/>
        <v>3.410819681293291E-25</v>
      </c>
      <c r="Y350" s="1">
        <f t="shared" si="64"/>
        <v>1.2182928221046286E-15</v>
      </c>
      <c r="Z350" s="1">
        <f t="shared" si="65"/>
        <v>1.3985092193927635E-14</v>
      </c>
      <c r="AA350" s="1">
        <f t="shared" si="66"/>
        <v>2.3950457326978568E-14</v>
      </c>
      <c r="AB350" s="1">
        <f>p_0*inventory[[#This Row],[CO2_flux]]+AB349</f>
        <v>0.21729999999999999</v>
      </c>
      <c r="AC350" s="1">
        <f>p_1*inventory[[#This Row],[CO2_flux]]+AC349*EXP(-1/life1_CO2)</f>
        <v>9.340077114309453E-2</v>
      </c>
      <c r="AD350" s="1">
        <f>p_2*inventory[[#This Row],[CO2_flux]]+AD349*EXP(-1/life2_CO2)</f>
        <v>2.2406969907159197E-5</v>
      </c>
      <c r="AE350" s="1">
        <f>p_3*inventory[[#This Row],[CO2_flux]]+AE349*EXP(-1/life3_CO2)</f>
        <v>4.2580134944997357E-36</v>
      </c>
    </row>
    <row r="351" spans="1:31">
      <c r="A351">
        <v>346</v>
      </c>
      <c r="B351" s="70">
        <v>0</v>
      </c>
      <c r="C351" s="70">
        <v>0</v>
      </c>
      <c r="D351" s="70">
        <v>0</v>
      </c>
      <c r="E351" s="22">
        <f>SUM(inventory[[#This Row],[CO2_heat]:[N2O_heat]])</f>
        <v>4.3582724200058796E-11</v>
      </c>
      <c r="F351" s="23">
        <f>SUM(inventory[[#This Row],[CO2_temp]:[N2O_temp]])</f>
        <v>3.950742515817735E-14</v>
      </c>
      <c r="G351" s="16">
        <f>SUM(inventory[[#This Row],[CO2_mass0]:[CO2_mass3]])</f>
        <v>0.310486055810684</v>
      </c>
      <c r="H351" s="16">
        <f>inventory[[#This Row],[CH4_flux]]+H350*EXP(-1/life_CH4)</f>
        <v>7.6169833270170513E-13</v>
      </c>
      <c r="I351" s="16">
        <f t="shared" si="57"/>
        <v>5.7297165039753663E-2</v>
      </c>
      <c r="J351" s="18">
        <f>inventory[[#This Row],[CO2]]*A_CO2</f>
        <v>5.4387842396357508E-16</v>
      </c>
      <c r="K351" s="18">
        <f>inventory[[#This Row],[CH4]]*A_CH4</f>
        <v>1.60858762782946E-25</v>
      </c>
      <c r="L351" s="18">
        <f>inventory[[#This Row],[N2O]]*A_N2O</f>
        <v>2.0455014141251228E-14</v>
      </c>
      <c r="M351" s="4">
        <f t="shared" si="58"/>
        <v>2.4225084854504922E-13</v>
      </c>
      <c r="N351" s="4">
        <f t="shared" si="59"/>
        <v>2.6186858666633709E-12</v>
      </c>
      <c r="O351" s="4">
        <f t="shared" si="60"/>
        <v>4.0721787484850378E-11</v>
      </c>
      <c r="P351" s="20">
        <f>SUM(inventory[[#This Row],[CO2_temp_s1]:[CO2_temp_s2]])</f>
        <v>5.0858139825904099E-16</v>
      </c>
      <c r="Q351" s="20">
        <f>inventory[[#This Row],[CH4_temp_s1]]+inventory[[#This Row],[CH4_temp_s2]]</f>
        <v>1.2153213779867394E-15</v>
      </c>
      <c r="R351" s="20">
        <f>inventory[[#This Row],[N2O_temp_s1]]+inventory[[#This Row],[N2O_temp_s2]]</f>
        <v>3.7783522381931571E-14</v>
      </c>
      <c r="S351" s="84">
        <f>inventory[[#This Row],[CO2_flux]]+S350</f>
        <v>1</v>
      </c>
      <c r="T351" s="84">
        <f>inventory[[#This Row],[CH4_flux]]+T350</f>
        <v>1</v>
      </c>
      <c r="U351" s="84">
        <f>inventory[[#This Row],[N2O_flux]]+U350</f>
        <v>1</v>
      </c>
      <c r="V351" s="1">
        <f t="shared" si="61"/>
        <v>3.4543541983103254E-16</v>
      </c>
      <c r="W351" s="1">
        <f t="shared" si="62"/>
        <v>1.6314597842800841E-16</v>
      </c>
      <c r="X351" s="1">
        <f t="shared" si="63"/>
        <v>3.1465529223003776E-25</v>
      </c>
      <c r="Y351" s="1">
        <f t="shared" si="64"/>
        <v>1.215321377672084E-15</v>
      </c>
      <c r="Z351" s="1">
        <f t="shared" si="65"/>
        <v>1.3869989206915386E-14</v>
      </c>
      <c r="AA351" s="1">
        <f t="shared" si="66"/>
        <v>2.3913533175016186E-14</v>
      </c>
      <c r="AB351" s="1">
        <f>p_0*inventory[[#This Row],[CO2_flux]]+AB350</f>
        <v>0.21729999999999999</v>
      </c>
      <c r="AC351" s="1">
        <f>p_1*inventory[[#This Row],[CO2_flux]]+AC350*EXP(-1/life1_CO2)</f>
        <v>9.3164253743324946E-2</v>
      </c>
      <c r="AD351" s="1">
        <f>p_2*inventory[[#This Row],[CO2_flux]]+AD350*EXP(-1/life2_CO2)</f>
        <v>2.1802067359098644E-5</v>
      </c>
      <c r="AE351" s="1">
        <f>p_3*inventory[[#This Row],[CO2_flux]]+AE350*EXP(-1/life3_CO2)</f>
        <v>3.3752207454408435E-36</v>
      </c>
    </row>
    <row r="352" spans="1:31">
      <c r="A352">
        <v>347</v>
      </c>
      <c r="B352" s="70">
        <v>0</v>
      </c>
      <c r="C352" s="70">
        <v>0</v>
      </c>
      <c r="D352" s="70">
        <v>0</v>
      </c>
      <c r="E352" s="22">
        <f>SUM(inventory[[#This Row],[CO2_heat]:[N2O_heat]])</f>
        <v>4.3603638592908513E-11</v>
      </c>
      <c r="F352" s="23">
        <f>SUM(inventory[[#This Row],[CO2_temp]:[N2O_temp]])</f>
        <v>3.9353198004024133E-14</v>
      </c>
      <c r="G352" s="16">
        <f>SUM(inventory[[#This Row],[CO2_mass0]:[CO2_mass3]])</f>
        <v>0.31024954876795785</v>
      </c>
      <c r="H352" s="16">
        <f>inventory[[#This Row],[CH4_flux]]+H351*EXP(-1/life_CH4)</f>
        <v>7.0268269198879054E-13</v>
      </c>
      <c r="I352" s="16">
        <f t="shared" si="57"/>
        <v>5.6825586107562345E-2</v>
      </c>
      <c r="J352" s="18">
        <f>inventory[[#This Row],[CO2]]*A_CO2</f>
        <v>5.4346413457683164E-16</v>
      </c>
      <c r="K352" s="18">
        <f>inventory[[#This Row],[CH4]]*A_CH4</f>
        <v>1.48395583408179E-25</v>
      </c>
      <c r="L352" s="18">
        <f>inventory[[#This Row],[N2O]]*A_N2O</f>
        <v>2.0286661069681336E-14</v>
      </c>
      <c r="M352" s="4">
        <f t="shared" si="58"/>
        <v>2.4279451973465023E-13</v>
      </c>
      <c r="N352" s="4">
        <f t="shared" si="59"/>
        <v>2.6186858666635256E-12</v>
      </c>
      <c r="O352" s="4">
        <f t="shared" si="60"/>
        <v>4.0742158206510336E-11</v>
      </c>
      <c r="P352" s="20">
        <f>SUM(inventory[[#This Row],[CO2_temp_s1]:[CO2_temp_s2]])</f>
        <v>5.0848506127135832E-16</v>
      </c>
      <c r="Q352" s="20">
        <f>inventory[[#This Row],[CH4_temp_s1]]+inventory[[#This Row],[CH4_temp_s2]]</f>
        <v>1.21235718095165E-15</v>
      </c>
      <c r="R352" s="20">
        <f>inventory[[#This Row],[N2O_temp_s1]]+inventory[[#This Row],[N2O_temp_s2]]</f>
        <v>3.7632355761801126E-14</v>
      </c>
      <c r="S352" s="84">
        <f>inventory[[#This Row],[CO2_flux]]+S351</f>
        <v>1</v>
      </c>
      <c r="T352" s="84">
        <f>inventory[[#This Row],[CH4_flux]]+T351</f>
        <v>1</v>
      </c>
      <c r="U352" s="84">
        <f>inventory[[#This Row],[N2O_flux]]+U351</f>
        <v>1</v>
      </c>
      <c r="V352" s="1">
        <f t="shared" si="61"/>
        <v>3.4516813432882628E-16</v>
      </c>
      <c r="W352" s="1">
        <f t="shared" si="62"/>
        <v>1.6331692694253201E-16</v>
      </c>
      <c r="X352" s="1">
        <f t="shared" si="63"/>
        <v>2.9027612694894793E-25</v>
      </c>
      <c r="Y352" s="1">
        <f t="shared" si="64"/>
        <v>1.2123571806613738E-15</v>
      </c>
      <c r="Z352" s="1">
        <f t="shared" si="65"/>
        <v>1.3755833564220602E-14</v>
      </c>
      <c r="AA352" s="1">
        <f t="shared" si="66"/>
        <v>2.3876522197580522E-14</v>
      </c>
      <c r="AB352" s="1">
        <f>p_0*inventory[[#This Row],[CO2_flux]]+AB351</f>
        <v>0.21729999999999999</v>
      </c>
      <c r="AC352" s="1">
        <f>p_1*inventory[[#This Row],[CO2_flux]]+AC351*EXP(-1/life1_CO2)</f>
        <v>9.2928335273089982E-2</v>
      </c>
      <c r="AD352" s="1">
        <f>p_2*inventory[[#This Row],[CO2_flux]]+AD351*EXP(-1/life2_CO2)</f>
        <v>2.1213494867898353E-5</v>
      </c>
      <c r="AE352" s="1">
        <f>p_3*inventory[[#This Row],[CO2_flux]]+AE351*EXP(-1/life3_CO2)</f>
        <v>2.6754530240850441E-36</v>
      </c>
    </row>
    <row r="353" spans="1:31">
      <c r="A353">
        <v>348</v>
      </c>
      <c r="B353" s="70">
        <v>0</v>
      </c>
      <c r="C353" s="70">
        <v>0</v>
      </c>
      <c r="D353" s="70">
        <v>0</v>
      </c>
      <c r="E353" s="22">
        <f>SUM(inventory[[#This Row],[CO2_heat]:[N2O_heat]])</f>
        <v>4.3624384912696048E-11</v>
      </c>
      <c r="F353" s="23">
        <f>SUM(inventory[[#This Row],[CO2_temp]:[N2O_temp]])</f>
        <v>3.9199832316669579E-14</v>
      </c>
      <c r="G353" s="16">
        <f>SUM(inventory[[#This Row],[CO2_mass0]:[CO2_mass3]])</f>
        <v>0.31001365502731359</v>
      </c>
      <c r="H353" s="16">
        <f>inventory[[#This Row],[CH4_flux]]+H352*EXP(-1/life_CH4)</f>
        <v>6.482395253108424E-13</v>
      </c>
      <c r="I353" s="16">
        <f t="shared" si="57"/>
        <v>5.6357888461454425E-2</v>
      </c>
      <c r="J353" s="18">
        <f>inventory[[#This Row],[CO2]]*A_CO2</f>
        <v>5.4305091951134509E-16</v>
      </c>
      <c r="K353" s="18">
        <f>inventory[[#This Row],[CH4]]*A_CH4</f>
        <v>1.3689803896333629E-25</v>
      </c>
      <c r="L353" s="18">
        <f>inventory[[#This Row],[N2O]]*A_N2O</f>
        <v>2.0119693612245531E-14</v>
      </c>
      <c r="M353" s="4">
        <f t="shared" si="58"/>
        <v>2.433377771723097E-13</v>
      </c>
      <c r="N353" s="4">
        <f t="shared" si="59"/>
        <v>2.6186858666636682E-12</v>
      </c>
      <c r="O353" s="4">
        <f t="shared" si="60"/>
        <v>4.0762361268860068E-11</v>
      </c>
      <c r="P353" s="20">
        <f>SUM(inventory[[#This Row],[CO2_temp_s1]:[CO2_temp_s2]])</f>
        <v>5.083885719201914E-16</v>
      </c>
      <c r="Q353" s="20">
        <f>inventory[[#This Row],[CH4_temp_s1]]+inventory[[#This Row],[CH4_temp_s2]]</f>
        <v>1.2094002136636551E-15</v>
      </c>
      <c r="R353" s="20">
        <f>inventory[[#This Row],[N2O_temp_s1]]+inventory[[#This Row],[N2O_temp_s2]]</f>
        <v>3.7482043531085729E-14</v>
      </c>
      <c r="S353" s="84">
        <f>inventory[[#This Row],[CO2_flux]]+S352</f>
        <v>1</v>
      </c>
      <c r="T353" s="84">
        <f>inventory[[#This Row],[CH4_flux]]+T352</f>
        <v>1</v>
      </c>
      <c r="U353" s="84">
        <f>inventory[[#This Row],[N2O_flux]]+U352</f>
        <v>1</v>
      </c>
      <c r="V353" s="1">
        <f t="shared" si="61"/>
        <v>3.4490154633589365E-16</v>
      </c>
      <c r="W353" s="1">
        <f t="shared" si="62"/>
        <v>1.634870255842978E-16</v>
      </c>
      <c r="X353" s="1">
        <f t="shared" si="63"/>
        <v>2.6778583343212354E-25</v>
      </c>
      <c r="Y353" s="1">
        <f t="shared" si="64"/>
        <v>1.2094002133958693E-15</v>
      </c>
      <c r="Z353" s="1">
        <f t="shared" si="65"/>
        <v>1.3642617468814907E-14</v>
      </c>
      <c r="AA353" s="1">
        <f t="shared" si="66"/>
        <v>2.3839426062270823E-14</v>
      </c>
      <c r="AB353" s="1">
        <f>p_0*inventory[[#This Row],[CO2_flux]]+AB352</f>
        <v>0.21729999999999999</v>
      </c>
      <c r="AC353" s="1">
        <f>p_1*inventory[[#This Row],[CO2_flux]]+AC352*EXP(-1/life1_CO2)</f>
        <v>9.2693014215729189E-2</v>
      </c>
      <c r="AD353" s="1">
        <f>p_2*inventory[[#This Row],[CO2_flux]]+AD352*EXP(-1/life2_CO2)</f>
        <v>2.0640811584436573E-5</v>
      </c>
      <c r="AE353" s="1">
        <f>p_3*inventory[[#This Row],[CO2_flux]]+AE352*EXP(-1/life3_CO2)</f>
        <v>2.1207646622090437E-36</v>
      </c>
    </row>
    <row r="354" spans="1:31">
      <c r="A354">
        <v>349</v>
      </c>
      <c r="B354" s="70">
        <v>0</v>
      </c>
      <c r="C354" s="70">
        <v>0</v>
      </c>
      <c r="D354" s="70">
        <v>0</v>
      </c>
      <c r="E354" s="22">
        <f>SUM(inventory[[#This Row],[CO2_heat]:[N2O_heat]])</f>
        <v>4.3644964540398219E-11</v>
      </c>
      <c r="F354" s="23">
        <f>SUM(inventory[[#This Row],[CO2_temp]:[N2O_temp]])</f>
        <v>3.90473219980452E-14</v>
      </c>
      <c r="G354" s="16">
        <f>SUM(inventory[[#This Row],[CO2_mass0]:[CO2_mass3]])</f>
        <v>0.30977837264698355</v>
      </c>
      <c r="H354" s="16">
        <f>inventory[[#This Row],[CH4_flux]]+H353*EXP(-1/life_CH4)</f>
        <v>5.9801456185849781E-13</v>
      </c>
      <c r="I354" s="16">
        <f t="shared" si="57"/>
        <v>5.5894040156869544E-2</v>
      </c>
      <c r="J354" s="18">
        <f>inventory[[#This Row],[CO2]]*A_CO2</f>
        <v>5.4263877536572095E-16</v>
      </c>
      <c r="K354" s="18">
        <f>inventory[[#This Row],[CH4]]*A_CH4</f>
        <v>1.2629131299991377E-25</v>
      </c>
      <c r="L354" s="18">
        <f>inventory[[#This Row],[N2O]]*A_N2O</f>
        <v>1.9954100364776896E-14</v>
      </c>
      <c r="M354" s="4">
        <f t="shared" si="58"/>
        <v>2.4388062193064594E-13</v>
      </c>
      <c r="N354" s="4">
        <f t="shared" si="59"/>
        <v>2.6186858666637999E-12</v>
      </c>
      <c r="O354" s="4">
        <f t="shared" si="60"/>
        <v>4.0782398051803771E-11</v>
      </c>
      <c r="P354" s="20">
        <f>SUM(inventory[[#This Row],[CO2_temp_s1]:[CO2_temp_s2]])</f>
        <v>5.0829193107652462E-16</v>
      </c>
      <c r="Q354" s="20">
        <f>inventory[[#This Row],[CH4_temp_s1]]+inventory[[#This Row],[CH4_temp_s2]]</f>
        <v>1.2064504584890936E-15</v>
      </c>
      <c r="R354" s="20">
        <f>inventory[[#This Row],[N2O_temp_s1]]+inventory[[#This Row],[N2O_temp_s2]]</f>
        <v>3.7332579608479579E-14</v>
      </c>
      <c r="S354" s="84">
        <f>inventory[[#This Row],[CO2_flux]]+S353</f>
        <v>1</v>
      </c>
      <c r="T354" s="84">
        <f>inventory[[#This Row],[CH4_flux]]+T353</f>
        <v>1</v>
      </c>
      <c r="U354" s="84">
        <f>inventory[[#This Row],[N2O_flux]]+U353</f>
        <v>1</v>
      </c>
      <c r="V354" s="1">
        <f t="shared" si="61"/>
        <v>3.4463565352803575E-16</v>
      </c>
      <c r="W354" s="1">
        <f t="shared" si="62"/>
        <v>1.6365627754848885E-16</v>
      </c>
      <c r="X354" s="1">
        <f t="shared" si="63"/>
        <v>2.4703806397910362E-25</v>
      </c>
      <c r="Y354" s="1">
        <f t="shared" si="64"/>
        <v>1.2064504582420554E-15</v>
      </c>
      <c r="Z354" s="1">
        <f t="shared" si="65"/>
        <v>1.3530333187842634E-14</v>
      </c>
      <c r="AA354" s="1">
        <f t="shared" si="66"/>
        <v>2.3802246420636948E-14</v>
      </c>
      <c r="AB354" s="1">
        <f>p_0*inventory[[#This Row],[CO2_flux]]+AB353</f>
        <v>0.21729999999999999</v>
      </c>
      <c r="AC354" s="1">
        <f>p_1*inventory[[#This Row],[CO2_flux]]+AC353*EXP(-1/life1_CO2)</f>
        <v>9.245828905842271E-2</v>
      </c>
      <c r="AD354" s="1">
        <f>p_2*inventory[[#This Row],[CO2_flux]]+AD353*EXP(-1/life2_CO2)</f>
        <v>2.0083588560832911E-5</v>
      </c>
      <c r="AE354" s="1">
        <f>p_3*inventory[[#This Row],[CO2_flux]]+AE353*EXP(-1/life3_CO2)</f>
        <v>1.6810770781567922E-36</v>
      </c>
    </row>
    <row r="355" spans="1:31">
      <c r="A355">
        <v>350</v>
      </c>
      <c r="B355" s="70">
        <v>0</v>
      </c>
      <c r="C355" s="70">
        <v>0</v>
      </c>
      <c r="D355" s="70">
        <v>0</v>
      </c>
      <c r="E355" s="22">
        <f>SUM(inventory[[#This Row],[CO2_heat]:[N2O_heat]])</f>
        <v>4.366537884563128E-11</v>
      </c>
      <c r="F355" s="23">
        <f>SUM(inventory[[#This Row],[CO2_temp]:[N2O_temp]])</f>
        <v>3.8895660997868077E-14</v>
      </c>
      <c r="G355" s="16">
        <f>SUM(inventory[[#This Row],[CO2_mass0]:[CO2_mass3]])</f>
        <v>0.30954369970061074</v>
      </c>
      <c r="H355" s="16">
        <f>inventory[[#This Row],[CH4_flux]]+H354*EXP(-1/life_CH4)</f>
        <v>5.5168097937768485E-13</v>
      </c>
      <c r="I355" s="16">
        <f t="shared" si="57"/>
        <v>5.5434009512164047E-2</v>
      </c>
      <c r="J355" s="18">
        <f>inventory[[#This Row],[CO2]]*A_CO2</f>
        <v>5.4222769876555975E-16</v>
      </c>
      <c r="K355" s="18">
        <f>inventory[[#This Row],[CH4]]*A_CH4</f>
        <v>1.1650638577455255E-25</v>
      </c>
      <c r="L355" s="18">
        <f>inventory[[#This Row],[N2O]]*A_N2O</f>
        <v>1.9789870016969441E-14</v>
      </c>
      <c r="M355" s="4">
        <f t="shared" si="58"/>
        <v>2.4442305507888934E-13</v>
      </c>
      <c r="N355" s="4">
        <f t="shared" si="59"/>
        <v>2.618685866663921E-12</v>
      </c>
      <c r="O355" s="4">
        <f t="shared" si="60"/>
        <v>4.0802269923888471E-11</v>
      </c>
      <c r="P355" s="20">
        <f>SUM(inventory[[#This Row],[CO2_temp_s1]:[CO2_temp_s2]])</f>
        <v>5.081951396209509E-16</v>
      </c>
      <c r="Q355" s="20">
        <f>inventory[[#This Row],[CH4_temp_s1]]+inventory[[#This Row],[CH4_temp_s2]]</f>
        <v>1.2035078978373231E-15</v>
      </c>
      <c r="R355" s="20">
        <f>inventory[[#This Row],[N2O_temp_s1]]+inventory[[#This Row],[N2O_temp_s2]]</f>
        <v>3.7183957960409803E-14</v>
      </c>
      <c r="S355" s="84">
        <f>inventory[[#This Row],[CO2_flux]]+S354</f>
        <v>1</v>
      </c>
      <c r="T355" s="84">
        <f>inventory[[#This Row],[CH4_flux]]+T354</f>
        <v>1</v>
      </c>
      <c r="U355" s="84">
        <f>inventory[[#This Row],[N2O_flux]]+U354</f>
        <v>1</v>
      </c>
      <c r="V355" s="1">
        <f t="shared" si="61"/>
        <v>3.443704536020006E-16</v>
      </c>
      <c r="W355" s="1">
        <f t="shared" si="62"/>
        <v>1.6382468601895027E-16</v>
      </c>
      <c r="X355" s="1">
        <f t="shared" si="63"/>
        <v>2.2789780973968588E-25</v>
      </c>
      <c r="Y355" s="1">
        <f t="shared" si="64"/>
        <v>1.2035078976094254E-15</v>
      </c>
      <c r="Z355" s="1">
        <f t="shared" si="65"/>
        <v>1.3418973052092663E-14</v>
      </c>
      <c r="AA355" s="1">
        <f t="shared" si="66"/>
        <v>2.3764984908317137E-14</v>
      </c>
      <c r="AB355" s="1">
        <f>p_0*inventory[[#This Row],[CO2_flux]]+AB354</f>
        <v>0.21729999999999999</v>
      </c>
      <c r="AC355" s="1">
        <f>p_1*inventory[[#This Row],[CO2_flux]]+AC354*EXP(-1/life1_CO2)</f>
        <v>9.2224158292181613E-2</v>
      </c>
      <c r="AD355" s="1">
        <f>p_2*inventory[[#This Row],[CO2_flux]]+AD354*EXP(-1/life2_CO2)</f>
        <v>1.9541408429160309E-5</v>
      </c>
      <c r="AE355" s="1">
        <f>p_3*inventory[[#This Row],[CO2_flux]]+AE354*EXP(-1/life3_CO2)</f>
        <v>1.332547732929745E-36</v>
      </c>
    </row>
    <row r="356" spans="1:31">
      <c r="A356">
        <v>351</v>
      </c>
      <c r="B356" s="70">
        <v>0</v>
      </c>
      <c r="C356" s="70">
        <v>0</v>
      </c>
      <c r="D356" s="70">
        <v>0</v>
      </c>
      <c r="E356" s="22">
        <f>SUM(inventory[[#This Row],[CO2_heat]:[N2O_heat]])</f>
        <v>4.3685629186744441E-11</v>
      </c>
      <c r="F356" s="23">
        <f>SUM(inventory[[#This Row],[CO2_temp]:[N2O_temp]])</f>
        <v>3.8744843313253087E-14</v>
      </c>
      <c r="G356" s="16">
        <f>SUM(inventory[[#This Row],[CO2_mass0]:[CO2_mass3]])</f>
        <v>0.30930963427692698</v>
      </c>
      <c r="H356" s="16">
        <f>inventory[[#This Row],[CH4_flux]]+H355*EXP(-1/life_CH4)</f>
        <v>5.0893727748244585E-13</v>
      </c>
      <c r="I356" s="16">
        <f t="shared" si="57"/>
        <v>5.4977765106447078E-2</v>
      </c>
      <c r="J356" s="18">
        <f>inventory[[#This Row],[CO2]]*A_CO2</f>
        <v>5.4181768636289292E-16</v>
      </c>
      <c r="K356" s="18">
        <f>inventory[[#This Row],[CH4]]*A_CH4</f>
        <v>1.0747958512600255E-25</v>
      </c>
      <c r="L356" s="18">
        <f>inventory[[#This Row],[N2O]]*A_N2O</f>
        <v>1.9626991351605592E-14</v>
      </c>
      <c r="M356" s="4">
        <f t="shared" si="58"/>
        <v>2.4496507768290927E-13</v>
      </c>
      <c r="N356" s="4">
        <f t="shared" si="59"/>
        <v>2.6186858666640329E-12</v>
      </c>
      <c r="O356" s="4">
        <f t="shared" si="60"/>
        <v>4.0821978242397497E-11</v>
      </c>
      <c r="P356" s="20">
        <f>SUM(inventory[[#This Row],[CO2_temp_s1]:[CO2_temp_s2]])</f>
        <v>5.0809819844326824E-16</v>
      </c>
      <c r="Q356" s="20">
        <f>inventory[[#This Row],[CH4_temp_s1]]+inventory[[#This Row],[CH4_temp_s2]]</f>
        <v>1.2005725141606163E-15</v>
      </c>
      <c r="R356" s="20">
        <f>inventory[[#This Row],[N2O_temp_s1]]+inventory[[#This Row],[N2O_temp_s2]]</f>
        <v>3.7036172600649201E-14</v>
      </c>
      <c r="S356" s="84">
        <f>inventory[[#This Row],[CO2_flux]]+S355</f>
        <v>1</v>
      </c>
      <c r="T356" s="84">
        <f>inventory[[#This Row],[CH4_flux]]+T355</f>
        <v>1</v>
      </c>
      <c r="U356" s="84">
        <f>inventory[[#This Row],[N2O_flux]]+U355</f>
        <v>1</v>
      </c>
      <c r="V356" s="1">
        <f t="shared" si="61"/>
        <v>3.4410594427502344E-16</v>
      </c>
      <c r="W356" s="1">
        <f t="shared" si="62"/>
        <v>1.6399225416824477E-16</v>
      </c>
      <c r="X356" s="1">
        <f t="shared" si="63"/>
        <v>2.1024052219385814E-25</v>
      </c>
      <c r="Y356" s="1">
        <f t="shared" si="64"/>
        <v>1.2005725139503758E-15</v>
      </c>
      <c r="Z356" s="1">
        <f t="shared" si="65"/>
        <v>1.3308529455474586E-14</v>
      </c>
      <c r="AA356" s="1">
        <f t="shared" si="66"/>
        <v>2.3727643145174617E-14</v>
      </c>
      <c r="AB356" s="1">
        <f>p_0*inventory[[#This Row],[CO2_flux]]+AB355</f>
        <v>0.21729999999999999</v>
      </c>
      <c r="AC356" s="1">
        <f>p_1*inventory[[#This Row],[CO2_flux]]+AC355*EXP(-1/life1_CO2)</f>
        <v>9.1990620411838128E-2</v>
      </c>
      <c r="AD356" s="1">
        <f>p_2*inventory[[#This Row],[CO2_flux]]+AD355*EXP(-1/life2_CO2)</f>
        <v>1.9013865088830553E-5</v>
      </c>
      <c r="AE356" s="1">
        <f>p_3*inventory[[#This Row],[CO2_flux]]+AE355*EXP(-1/life3_CO2)</f>
        <v>1.0562772424945209E-36</v>
      </c>
    </row>
    <row r="357" spans="1:31">
      <c r="A357">
        <v>352</v>
      </c>
      <c r="B357" s="70">
        <v>0</v>
      </c>
      <c r="C357" s="70">
        <v>0</v>
      </c>
      <c r="D357" s="70">
        <v>0</v>
      </c>
      <c r="E357" s="22">
        <f>SUM(inventory[[#This Row],[CO2_heat]:[N2O_heat]])</f>
        <v>4.3705716910912557E-11</v>
      </c>
      <c r="F357" s="23">
        <f>SUM(inventory[[#This Row],[CO2_temp]:[N2O_temp]])</f>
        <v>3.8594862988328441E-14</v>
      </c>
      <c r="G357" s="16">
        <f>SUM(inventory[[#This Row],[CO2_mass0]:[CO2_mass3]])</f>
        <v>0.30907617447943841</v>
      </c>
      <c r="H357" s="16">
        <f>inventory[[#This Row],[CH4_flux]]+H356*EXP(-1/life_CH4)</f>
        <v>4.6950531574139882E-13</v>
      </c>
      <c r="I357" s="16">
        <f t="shared" si="57"/>
        <v>5.4525275777434462E-2</v>
      </c>
      <c r="J357" s="18">
        <f>inventory[[#This Row],[CO2]]*A_CO2</f>
        <v>5.4140873483563214E-16</v>
      </c>
      <c r="K357" s="18">
        <f>inventory[[#This Row],[CH4]]*A_CH4</f>
        <v>9.915217214969856E-26</v>
      </c>
      <c r="L357" s="18">
        <f>inventory[[#This Row],[N2O]]*A_N2O</f>
        <v>1.9465453243790019E-14</v>
      </c>
      <c r="M357" s="4">
        <f t="shared" si="58"/>
        <v>2.4550669080523999E-13</v>
      </c>
      <c r="N357" s="4">
        <f t="shared" si="59"/>
        <v>2.6186858666641363E-12</v>
      </c>
      <c r="O357" s="4">
        <f t="shared" si="60"/>
        <v>4.0841524353443179E-11</v>
      </c>
      <c r="P357" s="20">
        <f>SUM(inventory[[#This Row],[CO2_temp_s1]:[CO2_temp_s2]])</f>
        <v>5.0800110844208685E-16</v>
      </c>
      <c r="Q357" s="20">
        <f>inventory[[#This Row],[CH4_temp_s1]]+inventory[[#This Row],[CH4_temp_s2]]</f>
        <v>1.1976442899540543E-15</v>
      </c>
      <c r="R357" s="20">
        <f>inventory[[#This Row],[N2O_temp_s1]]+inventory[[#This Row],[N2O_temp_s2]]</f>
        <v>3.6889217589932301E-14</v>
      </c>
      <c r="S357" s="84">
        <f>inventory[[#This Row],[CO2_flux]]+S356</f>
        <v>1</v>
      </c>
      <c r="T357" s="84">
        <f>inventory[[#This Row],[CH4_flux]]+T356</f>
        <v>1</v>
      </c>
      <c r="U357" s="84">
        <f>inventory[[#This Row],[N2O_flux]]+U356</f>
        <v>1</v>
      </c>
      <c r="V357" s="1">
        <f t="shared" si="61"/>
        <v>3.4384212328437918E-16</v>
      </c>
      <c r="W357" s="1">
        <f t="shared" si="62"/>
        <v>1.6415898515770762E-16</v>
      </c>
      <c r="X357" s="1">
        <f t="shared" si="63"/>
        <v>1.9395130269827401E-25</v>
      </c>
      <c r="Y357" s="1">
        <f t="shared" si="64"/>
        <v>1.1976442897601029E-15</v>
      </c>
      <c r="Z357" s="1">
        <f t="shared" si="65"/>
        <v>1.3198994854499217E-14</v>
      </c>
      <c r="AA357" s="1">
        <f t="shared" si="66"/>
        <v>2.3690222735433088E-14</v>
      </c>
      <c r="AB357" s="1">
        <f>p_0*inventory[[#This Row],[CO2_flux]]+AB356</f>
        <v>0.21729999999999999</v>
      </c>
      <c r="AC357" s="1">
        <f>p_1*inventory[[#This Row],[CO2_flux]]+AC356*EXP(-1/life1_CO2)</f>
        <v>9.1757673916036023E-2</v>
      </c>
      <c r="AD357" s="1">
        <f>p_2*inventory[[#This Row],[CO2_flux]]+AD356*EXP(-1/life2_CO2)</f>
        <v>1.8500563402419203E-5</v>
      </c>
      <c r="AE357" s="1">
        <f>p_3*inventory[[#This Row],[CO2_flux]]+AE356*EXP(-1/life3_CO2)</f>
        <v>8.3728453806213679E-37</v>
      </c>
    </row>
    <row r="358" spans="1:31">
      <c r="A358">
        <v>353</v>
      </c>
      <c r="B358" s="70">
        <v>0</v>
      </c>
      <c r="C358" s="70">
        <v>0</v>
      </c>
      <c r="D358" s="70">
        <v>0</v>
      </c>
      <c r="E358" s="22">
        <f>SUM(inventory[[#This Row],[CO2_heat]:[N2O_heat]])</f>
        <v>4.3725643354228141E-11</v>
      </c>
      <c r="F358" s="23">
        <f>SUM(inventory[[#This Row],[CO2_temp]:[N2O_temp]])</f>
        <v>3.8445714113854273E-14</v>
      </c>
      <c r="G358" s="16">
        <f>SUM(inventory[[#This Row],[CO2_mass0]:[CO2_mass3]])</f>
        <v>0.30884331842612062</v>
      </c>
      <c r="H358" s="16">
        <f>inventory[[#This Row],[CH4_flux]]+H357*EXP(-1/life_CH4)</f>
        <v>4.331285037713391E-13</v>
      </c>
      <c r="I358" s="16">
        <f t="shared" si="57"/>
        <v>5.4076510619320277E-2</v>
      </c>
      <c r="J358" s="18">
        <f>inventory[[#This Row],[CO2]]*A_CO2</f>
        <v>5.410008408870354E-16</v>
      </c>
      <c r="K358" s="18">
        <f>inventory[[#This Row],[CH4]]*A_CH4</f>
        <v>9.1469958973864771E-26</v>
      </c>
      <c r="L358" s="18">
        <f>inventory[[#This Row],[N2O]]*A_N2O</f>
        <v>1.9305244660189806E-14</v>
      </c>
      <c r="M358" s="4">
        <f t="shared" si="58"/>
        <v>2.4604789550510645E-13</v>
      </c>
      <c r="N358" s="4">
        <f t="shared" si="59"/>
        <v>2.6186858666642316E-12</v>
      </c>
      <c r="O358" s="4">
        <f t="shared" si="60"/>
        <v>4.0860909592058804E-11</v>
      </c>
      <c r="P358" s="20">
        <f>SUM(inventory[[#This Row],[CO2_temp_s1]:[CO2_temp_s2]])</f>
        <v>5.0790387052444767E-16</v>
      </c>
      <c r="Q358" s="20">
        <f>inventory[[#This Row],[CH4_temp_s1]]+inventory[[#This Row],[CH4_temp_s2]]</f>
        <v>1.194723207755421E-15</v>
      </c>
      <c r="R358" s="20">
        <f>inventory[[#This Row],[N2O_temp_s1]]+inventory[[#This Row],[N2O_temp_s2]]</f>
        <v>3.6743087035574405E-14</v>
      </c>
      <c r="S358" s="84">
        <f>inventory[[#This Row],[CO2_flux]]+S357</f>
        <v>1</v>
      </c>
      <c r="T358" s="84">
        <f>inventory[[#This Row],[CH4_flux]]+T357</f>
        <v>1</v>
      </c>
      <c r="U358" s="84">
        <f>inventory[[#This Row],[N2O_flux]]+U357</f>
        <v>1</v>
      </c>
      <c r="V358" s="1">
        <f t="shared" si="61"/>
        <v>3.4357898838694687E-16</v>
      </c>
      <c r="W358" s="1">
        <f t="shared" si="62"/>
        <v>1.6432488213750077E-16</v>
      </c>
      <c r="X358" s="1">
        <f t="shared" si="63"/>
        <v>1.7892415482558077E-25</v>
      </c>
      <c r="Y358" s="1">
        <f t="shared" si="64"/>
        <v>1.1947232075764969E-15</v>
      </c>
      <c r="Z358" s="1">
        <f t="shared" si="65"/>
        <v>1.309036176776334E-14</v>
      </c>
      <c r="AA358" s="1">
        <f t="shared" si="66"/>
        <v>2.3652725267811061E-14</v>
      </c>
      <c r="AB358" s="1">
        <f>p_0*inventory[[#This Row],[CO2_flux]]+AB357</f>
        <v>0.21729999999999999</v>
      </c>
      <c r="AC358" s="1">
        <f>p_1*inventory[[#This Row],[CO2_flux]]+AC357*EXP(-1/life1_CO2)</f>
        <v>9.152531730722091E-2</v>
      </c>
      <c r="AD358" s="1">
        <f>p_2*inventory[[#This Row],[CO2_flux]]+AD357*EXP(-1/life2_CO2)</f>
        <v>1.8001118899702054E-5</v>
      </c>
      <c r="AE358" s="1">
        <f>p_3*inventory[[#This Row],[CO2_flux]]+AE357*EXP(-1/life3_CO2)</f>
        <v>6.6369450128673221E-37</v>
      </c>
    </row>
    <row r="359" spans="1:31">
      <c r="A359">
        <v>354</v>
      </c>
      <c r="B359" s="70">
        <v>0</v>
      </c>
      <c r="C359" s="70">
        <v>0</v>
      </c>
      <c r="D359" s="70">
        <v>0</v>
      </c>
      <c r="E359" s="22">
        <f>SUM(inventory[[#This Row],[CO2_heat]:[N2O_heat]])</f>
        <v>4.3745409841792555E-11</v>
      </c>
      <c r="F359" s="23">
        <f>SUM(inventory[[#This Row],[CO2_temp]:[N2O_temp]])</f>
        <v>3.8297390826844376E-14</v>
      </c>
      <c r="G359" s="16">
        <f>SUM(inventory[[#This Row],[CO2_mass0]:[CO2_mass3]])</f>
        <v>0.30861106424912027</v>
      </c>
      <c r="H359" s="16">
        <f>inventory[[#This Row],[CH4_flux]]+H358*EXP(-1/life_CH4)</f>
        <v>3.9957013156061521E-13</v>
      </c>
      <c r="I359" s="16">
        <f t="shared" si="57"/>
        <v>5.3631438980665934E-2</v>
      </c>
      <c r="J359" s="18">
        <f>inventory[[#This Row],[CO2]]*A_CO2</f>
        <v>5.4059400124518385E-16</v>
      </c>
      <c r="K359" s="18">
        <f>inventory[[#This Row],[CH4]]*A_CH4</f>
        <v>8.4382956149951995E-26</v>
      </c>
      <c r="L359" s="18">
        <f>inventory[[#This Row],[N2O]]*A_N2O</f>
        <v>1.9146354658280847E-14</v>
      </c>
      <c r="M359" s="4">
        <f t="shared" si="58"/>
        <v>2.4658869283844935E-13</v>
      </c>
      <c r="N359" s="4">
        <f t="shared" si="59"/>
        <v>2.6186858666643197E-12</v>
      </c>
      <c r="O359" s="4">
        <f t="shared" si="60"/>
        <v>4.0880135282289788E-11</v>
      </c>
      <c r="P359" s="20">
        <f>SUM(inventory[[#This Row],[CO2_temp_s1]:[CO2_temp_s2]])</f>
        <v>5.0780648560545173E-16</v>
      </c>
      <c r="Q359" s="20">
        <f>inventory[[#This Row],[CH4_temp_s1]]+inventory[[#This Row],[CH4_temp_s2]]</f>
        <v>1.1918092501450998E-15</v>
      </c>
      <c r="R359" s="20">
        <f>inventory[[#This Row],[N2O_temp_s1]]+inventory[[#This Row],[N2O_temp_s2]]</f>
        <v>3.6597775091093826E-14</v>
      </c>
      <c r="S359" s="84">
        <f>inventory[[#This Row],[CO2_flux]]+S358</f>
        <v>1</v>
      </c>
      <c r="T359" s="84">
        <f>inventory[[#This Row],[CH4_flux]]+T358</f>
        <v>1</v>
      </c>
      <c r="U359" s="84">
        <f>inventory[[#This Row],[N2O_flux]]+U358</f>
        <v>1</v>
      </c>
      <c r="V359" s="1">
        <f t="shared" si="61"/>
        <v>3.4331653735878533E-16</v>
      </c>
      <c r="W359" s="1">
        <f t="shared" si="62"/>
        <v>1.6448994824666641E-16</v>
      </c>
      <c r="X359" s="1">
        <f t="shared" si="63"/>
        <v>1.6506129463150309E-25</v>
      </c>
      <c r="Y359" s="1">
        <f t="shared" si="64"/>
        <v>1.1918092499800385E-15</v>
      </c>
      <c r="Z359" s="1">
        <f t="shared" si="65"/>
        <v>1.298262277543873E-14</v>
      </c>
      <c r="AA359" s="1">
        <f t="shared" si="66"/>
        <v>2.3615152315655099E-14</v>
      </c>
      <c r="AB359" s="1">
        <f>p_0*inventory[[#This Row],[CO2_flux]]+AB358</f>
        <v>0.21729999999999999</v>
      </c>
      <c r="AC359" s="1">
        <f>p_1*inventory[[#This Row],[CO2_flux]]+AC358*EXP(-1/life1_CO2)</f>
        <v>9.1293549091630649E-2</v>
      </c>
      <c r="AD359" s="1">
        <f>p_2*inventory[[#This Row],[CO2_flux]]+AD358*EXP(-1/life2_CO2)</f>
        <v>1.7515157489681521E-5</v>
      </c>
      <c r="AE359" s="1">
        <f>p_3*inventory[[#This Row],[CO2_flux]]+AE358*EXP(-1/life3_CO2)</f>
        <v>5.2609402301604946E-37</v>
      </c>
    </row>
    <row r="360" spans="1:31">
      <c r="A360">
        <v>355</v>
      </c>
      <c r="B360" s="70">
        <v>0</v>
      </c>
      <c r="C360" s="70">
        <v>0</v>
      </c>
      <c r="D360" s="70">
        <v>0</v>
      </c>
      <c r="E360" s="22">
        <f>SUM(inventory[[#This Row],[CO2_heat]:[N2O_heat]])</f>
        <v>4.376501768780647E-11</v>
      </c>
      <c r="F360" s="23">
        <f>SUM(inventory[[#This Row],[CO2_temp]:[N2O_temp]])</f>
        <v>3.8149887310191154E-14</v>
      </c>
      <c r="G360" s="16">
        <f>SUM(inventory[[#This Row],[CO2_mass0]:[CO2_mass3]])</f>
        <v>0.30837941009446612</v>
      </c>
      <c r="H360" s="16">
        <f>inventory[[#This Row],[CH4_flux]]+H359*EXP(-1/life_CH4)</f>
        <v>3.6861182915741438E-13</v>
      </c>
      <c r="I360" s="16">
        <f t="shared" si="57"/>
        <v>5.319003046230663E-2</v>
      </c>
      <c r="J360" s="18">
        <f>inventory[[#This Row],[CO2]]*A_CO2</f>
        <v>5.4018821266247619E-16</v>
      </c>
      <c r="K360" s="18">
        <f>inventory[[#This Row],[CH4]]*A_CH4</f>
        <v>7.7845047362918565E-26</v>
      </c>
      <c r="L360" s="18">
        <f>inventory[[#This Row],[N2O]]*A_N2O</f>
        <v>1.8988772385600448E-14</v>
      </c>
      <c r="M360" s="4">
        <f t="shared" si="58"/>
        <v>2.4712908385794962E-13</v>
      </c>
      <c r="N360" s="4">
        <f t="shared" si="59"/>
        <v>2.6186858666644009E-12</v>
      </c>
      <c r="O360" s="4">
        <f t="shared" si="60"/>
        <v>4.0899202737284117E-11</v>
      </c>
      <c r="P360" s="20">
        <f>SUM(inventory[[#This Row],[CO2_temp_s1]:[CO2_temp_s2]])</f>
        <v>5.0770895460789995E-16</v>
      </c>
      <c r="Q360" s="20">
        <f>inventory[[#This Row],[CH4_temp_s1]]+inventory[[#This Row],[CH4_temp_s2]]</f>
        <v>1.1889023997459679E-15</v>
      </c>
      <c r="R360" s="20">
        <f>inventory[[#This Row],[N2O_temp_s1]]+inventory[[#This Row],[N2O_temp_s2]]</f>
        <v>3.6453275955837284E-14</v>
      </c>
      <c r="S360" s="84">
        <f>inventory[[#This Row],[CO2_flux]]+S359</f>
        <v>1</v>
      </c>
      <c r="T360" s="84">
        <f>inventory[[#This Row],[CH4_flux]]+T359</f>
        <v>1</v>
      </c>
      <c r="U360" s="84">
        <f>inventory[[#This Row],[N2O_flux]]+U359</f>
        <v>1</v>
      </c>
      <c r="V360" s="1">
        <f t="shared" si="61"/>
        <v>3.4305476799472026E-16</v>
      </c>
      <c r="W360" s="1">
        <f t="shared" si="62"/>
        <v>1.6465418661317971E-16</v>
      </c>
      <c r="X360" s="1">
        <f t="shared" si="63"/>
        <v>1.5227251436152663E-25</v>
      </c>
      <c r="Y360" s="1">
        <f t="shared" si="64"/>
        <v>1.1889023995936954E-15</v>
      </c>
      <c r="Z360" s="1">
        <f t="shared" si="65"/>
        <v>1.2875770518765364E-14</v>
      </c>
      <c r="AA360" s="1">
        <f t="shared" si="66"/>
        <v>2.3577505437071922E-14</v>
      </c>
      <c r="AB360" s="1">
        <f>p_0*inventory[[#This Row],[CO2_flux]]+AB359</f>
        <v>0.21729999999999999</v>
      </c>
      <c r="AC360" s="1">
        <f>p_1*inventory[[#This Row],[CO2_flux]]+AC359*EXP(-1/life1_CO2)</f>
        <v>9.1062367779285724E-2</v>
      </c>
      <c r="AD360" s="1">
        <f>p_2*inventory[[#This Row],[CO2_flux]]+AD359*EXP(-1/life2_CO2)</f>
        <v>1.7042315180387168E-5</v>
      </c>
      <c r="AE360" s="1">
        <f>p_3*inventory[[#This Row],[CO2_flux]]+AE359*EXP(-1/life3_CO2)</f>
        <v>4.1702156717679069E-37</v>
      </c>
    </row>
    <row r="361" spans="1:31">
      <c r="A361">
        <v>356</v>
      </c>
      <c r="B361" s="70">
        <v>0</v>
      </c>
      <c r="C361" s="70">
        <v>0</v>
      </c>
      <c r="D361" s="70">
        <v>0</v>
      </c>
      <c r="E361" s="22">
        <f>SUM(inventory[[#This Row],[CO2_heat]:[N2O_heat]])</f>
        <v>4.3784468195659561E-11</v>
      </c>
      <c r="F361" s="23">
        <f>SUM(inventory[[#This Row],[CO2_temp]:[N2O_temp]])</f>
        <v>3.8003197792293461E-14</v>
      </c>
      <c r="G361" s="16">
        <f>SUM(inventory[[#This Row],[CO2_mass0]:[CO2_mass3]])</f>
        <v>0.30814835412178593</v>
      </c>
      <c r="H361" s="16">
        <f>inventory[[#This Row],[CH4_flux]]+H360*EXP(-1/life_CH4)</f>
        <v>3.4005214569989076E-13</v>
      </c>
      <c r="I361" s="16">
        <f t="shared" si="57"/>
        <v>5.2752254915275028E-2</v>
      </c>
      <c r="J361" s="18">
        <f>inventory[[#This Row],[CO2]]*A_CO2</f>
        <v>5.3978347191513235E-16</v>
      </c>
      <c r="K361" s="18">
        <f>inventory[[#This Row],[CH4]]*A_CH4</f>
        <v>7.1813689344640025E-26</v>
      </c>
      <c r="L361" s="18">
        <f>inventory[[#This Row],[N2O]]*A_N2O</f>
        <v>1.8832487079006089E-14</v>
      </c>
      <c r="M361" s="4">
        <f t="shared" si="58"/>
        <v>2.4766906961305252E-13</v>
      </c>
      <c r="N361" s="4">
        <f t="shared" si="59"/>
        <v>2.6186858666644756E-12</v>
      </c>
      <c r="O361" s="4">
        <f t="shared" si="60"/>
        <v>4.0918113259382032E-11</v>
      </c>
      <c r="P361" s="20">
        <f>SUM(inventory[[#This Row],[CO2_temp_s1]:[CO2_temp_s2]])</f>
        <v>5.0761127846194315E-16</v>
      </c>
      <c r="Q361" s="20">
        <f>inventory[[#This Row],[CH4_temp_s1]]+inventory[[#This Row],[CH4_temp_s2]]</f>
        <v>1.1860026392232925E-15</v>
      </c>
      <c r="R361" s="20">
        <f>inventory[[#This Row],[N2O_temp_s1]]+inventory[[#This Row],[N2O_temp_s2]]</f>
        <v>3.6309583874608222E-14</v>
      </c>
      <c r="S361" s="84">
        <f>inventory[[#This Row],[CO2_flux]]+S360</f>
        <v>1</v>
      </c>
      <c r="T361" s="84">
        <f>inventory[[#This Row],[CH4_flux]]+T360</f>
        <v>1</v>
      </c>
      <c r="U361" s="84">
        <f>inventory[[#This Row],[N2O_flux]]+U360</f>
        <v>1</v>
      </c>
      <c r="V361" s="1">
        <f t="shared" si="61"/>
        <v>3.4279367810794209E-16</v>
      </c>
      <c r="W361" s="1">
        <f t="shared" si="62"/>
        <v>1.6481760035400108E-16</v>
      </c>
      <c r="X361" s="1">
        <f t="shared" si="63"/>
        <v>1.4047459545675924E-25</v>
      </c>
      <c r="Y361" s="1">
        <f t="shared" si="64"/>
        <v>1.1860026390828179E-15</v>
      </c>
      <c r="Z361" s="1">
        <f t="shared" si="65"/>
        <v>1.2769797699548794E-14</v>
      </c>
      <c r="AA361" s="1">
        <f t="shared" si="66"/>
        <v>2.3539786175059428E-14</v>
      </c>
      <c r="AB361" s="1">
        <f>p_0*inventory[[#This Row],[CO2_flux]]+AB360</f>
        <v>0.21729999999999999</v>
      </c>
      <c r="AC361" s="1">
        <f>p_1*inventory[[#This Row],[CO2_flux]]+AC360*EXP(-1/life1_CO2)</f>
        <v>9.0831771883979673E-2</v>
      </c>
      <c r="AD361" s="1">
        <f>p_2*inventory[[#This Row],[CO2_flux]]+AD360*EXP(-1/life2_CO2)</f>
        <v>1.6582237806240586E-5</v>
      </c>
      <c r="AE361" s="1">
        <f>p_3*inventory[[#This Row],[CO2_flux]]+AE360*EXP(-1/life3_CO2)</f>
        <v>3.3056256083958816E-37</v>
      </c>
    </row>
    <row r="362" spans="1:31">
      <c r="A362">
        <v>357</v>
      </c>
      <c r="B362" s="70">
        <v>0</v>
      </c>
      <c r="C362" s="70">
        <v>0</v>
      </c>
      <c r="D362" s="70">
        <v>0</v>
      </c>
      <c r="E362" s="22">
        <f>SUM(inventory[[#This Row],[CO2_heat]:[N2O_heat]])</f>
        <v>4.3803762658019528E-11</v>
      </c>
      <c r="F362" s="23">
        <f>SUM(inventory[[#This Row],[CO2_temp]:[N2O_temp]])</f>
        <v>3.7857316546687669E-14</v>
      </c>
      <c r="G362" s="16">
        <f>SUM(inventory[[#This Row],[CO2_mass0]:[CO2_mass3]])</f>
        <v>0.30791789450403229</v>
      </c>
      <c r="H362" s="16">
        <f>inventory[[#This Row],[CH4_flux]]+H361*EXP(-1/life_CH4)</f>
        <v>3.1370523854164759E-13</v>
      </c>
      <c r="I362" s="16">
        <f t="shared" si="57"/>
        <v>5.2318082438742038E-2</v>
      </c>
      <c r="J362" s="18">
        <f>inventory[[#This Row],[CO2]]*A_CO2</f>
        <v>5.3937977580271324E-16</v>
      </c>
      <c r="K362" s="18">
        <f>inventory[[#This Row],[CH4]]*A_CH4</f>
        <v>6.6249635037733905E-26</v>
      </c>
      <c r="L362" s="18">
        <f>inventory[[#This Row],[N2O]]*A_N2O</f>
        <v>1.8677488063940291E-14</v>
      </c>
      <c r="M362" s="4">
        <f t="shared" si="58"/>
        <v>2.4820865114999127E-13</v>
      </c>
      <c r="N362" s="4">
        <f t="shared" si="59"/>
        <v>2.6186858666645447E-12</v>
      </c>
      <c r="O362" s="4">
        <f t="shared" si="60"/>
        <v>4.0936868140204992E-11</v>
      </c>
      <c r="P362" s="20">
        <f>SUM(inventory[[#This Row],[CO2_temp_s1]:[CO2_temp_s2]])</f>
        <v>5.0751345810474206E-16</v>
      </c>
      <c r="Q362" s="20">
        <f>inventory[[#This Row],[CH4_temp_s1]]+inventory[[#This Row],[CH4_temp_s2]]</f>
        <v>1.1831099512846265E-15</v>
      </c>
      <c r="R362" s="20">
        <f>inventory[[#This Row],[N2O_temp_s1]]+inventory[[#This Row],[N2O_temp_s2]]</f>
        <v>3.6166693137298301E-14</v>
      </c>
      <c r="S362" s="84">
        <f>inventory[[#This Row],[CO2_flux]]+S361</f>
        <v>1</v>
      </c>
      <c r="T362" s="84">
        <f>inventory[[#This Row],[CH4_flux]]+T361</f>
        <v>1</v>
      </c>
      <c r="U362" s="84">
        <f>inventory[[#This Row],[N2O_flux]]+U361</f>
        <v>1</v>
      </c>
      <c r="V362" s="1">
        <f t="shared" si="61"/>
        <v>3.4253326552961436E-16</v>
      </c>
      <c r="W362" s="1">
        <f t="shared" si="62"/>
        <v>1.6498019257512767E-16</v>
      </c>
      <c r="X362" s="1">
        <f t="shared" si="63"/>
        <v>1.2959076703934106E-25</v>
      </c>
      <c r="Y362" s="1">
        <f t="shared" si="64"/>
        <v>1.1831099511550358E-15</v>
      </c>
      <c r="Z362" s="1">
        <f t="shared" si="65"/>
        <v>1.2664697079661681E-14</v>
      </c>
      <c r="AA362" s="1">
        <f t="shared" si="66"/>
        <v>2.3501996057636618E-14</v>
      </c>
      <c r="AB362" s="1">
        <f>p_0*inventory[[#This Row],[CO2_flux]]+AB361</f>
        <v>0.21729999999999999</v>
      </c>
      <c r="AC362" s="1">
        <f>p_1*inventory[[#This Row],[CO2_flux]]+AC361*EXP(-1/life1_CO2)</f>
        <v>9.0601759923269534E-2</v>
      </c>
      <c r="AD362" s="1">
        <f>p_2*inventory[[#This Row],[CO2_flux]]+AD361*EXP(-1/life2_CO2)</f>
        <v>1.6134580762780367E-5</v>
      </c>
      <c r="AE362" s="1">
        <f>p_3*inventory[[#This Row],[CO2_flux]]+AE361*EXP(-1/life3_CO2)</f>
        <v>2.6202867004838194E-37</v>
      </c>
    </row>
    <row r="363" spans="1:31">
      <c r="A363">
        <v>358</v>
      </c>
      <c r="B363" s="70">
        <v>0</v>
      </c>
      <c r="C363" s="70">
        <v>0</v>
      </c>
      <c r="D363" s="70">
        <v>0</v>
      </c>
      <c r="E363" s="22">
        <f>SUM(inventory[[#This Row],[CO2_heat]:[N2O_heat]])</f>
        <v>4.3822902356920303E-11</v>
      </c>
      <c r="F363" s="23">
        <f>SUM(inventory[[#This Row],[CO2_temp]:[N2O_temp]])</f>
        <v>3.7712237891681691E-14</v>
      </c>
      <c r="G363" s="16">
        <f>SUM(inventory[[#This Row],[CO2_mass0]:[CO2_mass3]])</f>
        <v>0.30768802942721485</v>
      </c>
      <c r="H363" s="16">
        <f>inventory[[#This Row],[CH4_flux]]+H362*EXP(-1/life_CH4)</f>
        <v>2.8939966394249289E-13</v>
      </c>
      <c r="I363" s="16">
        <f t="shared" ref="I363:I426" si="67">0+I362*EXP(-1/life_N2O)</f>
        <v>5.1887483377974525E-2</v>
      </c>
      <c r="J363" s="18">
        <f>inventory[[#This Row],[CO2]]*A_CO2</f>
        <v>5.3897712114765216E-16</v>
      </c>
      <c r="K363" s="18">
        <f>inventory[[#This Row],[CH4]]*A_CH4</f>
        <v>6.1116678208380102E-26</v>
      </c>
      <c r="L363" s="18">
        <f>inventory[[#This Row],[N2O]]*A_N2O</f>
        <v>1.8523764753701504E-14</v>
      </c>
      <c r="M363" s="4">
        <f t="shared" ref="M363:M426" si="68">M362+A_CO2*(AB362+AC362*life1_CO2*(1-EXP(-1/life1_CO2))+AD362*life2_CO2*(1-EXP(-1/life2_CO2))+AE362*life3_CO2*(1-EXP(-1/life3_CO2)))</f>
        <v>2.4874782951181013E-13</v>
      </c>
      <c r="N363" s="4">
        <f t="shared" ref="N363:N426" si="69">N362+H362*A_CH4*life_CH4*(1-EXP(-1/life_CH4))</f>
        <v>2.6186858666646085E-12</v>
      </c>
      <c r="O363" s="4">
        <f t="shared" ref="O363:O426" si="70">O362+I362*A_N2O*life_N2O*(1-EXP(-1/life_N2O))</f>
        <v>4.0955468660743887E-11</v>
      </c>
      <c r="P363" s="20">
        <f>SUM(inventory[[#This Row],[CO2_temp_s1]:[CO2_temp_s2]])</f>
        <v>5.0741549448013701E-16</v>
      </c>
      <c r="Q363" s="20">
        <f>inventory[[#This Row],[CH4_temp_s1]]+inventory[[#This Row],[CH4_temp_s2]]</f>
        <v>1.1802243186797057E-15</v>
      </c>
      <c r="R363" s="20">
        <f>inventory[[#This Row],[N2O_temp_s1]]+inventory[[#This Row],[N2O_temp_s2]]</f>
        <v>3.6024598078521851E-14</v>
      </c>
      <c r="S363" s="84">
        <f>inventory[[#This Row],[CO2_flux]]+S362</f>
        <v>1</v>
      </c>
      <c r="T363" s="84">
        <f>inventory[[#This Row],[CH4_flux]]+T362</f>
        <v>1</v>
      </c>
      <c r="U363" s="84">
        <f>inventory[[#This Row],[N2O_flux]]+U362</f>
        <v>1</v>
      </c>
      <c r="V363" s="1">
        <f t="shared" ref="V363:V426" si="71">A_CO2*(AB362*clim_sens1*(1-EXP(-1/clim_time1))
+AC362*clim_sens1*life1_CO2/(life1_CO2-clim_time1)*(EXP(-1/life1_CO2)-EXP(-1/clim_time1))
+AD362*clim_sens1*life2_CO2/(life2_CO2-clim_time1)*(EXP(-1/life2_CO2)-EXP(-1/clim_time1))
+AE362*clim_sens1*life3_CO2/(life3_CO2-clim_time1)*(EXP(-1/life3_CO2)-EXP(-1/clim_time1)))
+V362*EXP(-1/clim_time1)</f>
        <v>3.4227352810849269E-16</v>
      </c>
      <c r="W363" s="1">
        <f t="shared" ref="W363:W426" si="72">A_CO2*(AB362*clim_sens2*(1-EXP(-1/clim_time2))
+AC362*clim_sens2*life1_CO2/(life1_CO2-clim_time2)*(EXP(-1/life1_CO2)-EXP(-1/clim_time2))
+AD362*clim_sens2*life2_CO2/(life2_CO2-clim_time2)*(EXP(-1/life2_CO2)-EXP(-1/clim_time2))
+AE362*clim_sens2*life3_CO2/(life3_CO2-clim_time2)*(EXP(-1/life3_CO2)-EXP(-1/clim_time2)))
+W362*EXP(-1/clim_time2)</f>
        <v>1.651419663716443E-16</v>
      </c>
      <c r="X363" s="1">
        <f t="shared" ref="X363:X426" si="73">A_CH4*H362*clim_sens1*life_CH4/(life_CH4-clim_time1)*(EXP(-1/life_CH4)-EXP(-1/clim_time1))
+X362*EXP(-1/clim_time1)</f>
        <v>1.1955020635371271E-25</v>
      </c>
      <c r="Y363" s="1">
        <f t="shared" ref="Y363:Y426" si="74">A_CH4*H362*clim_sens2*life_CH4/(life_CH4-clim_time2)*(EXP(-1/life_CH4)-EXP(-1/clim_time2))
+Y362*EXP(-1/clim_time2)</f>
        <v>1.1802243185601554E-15</v>
      </c>
      <c r="Z363" s="1">
        <f t="shared" ref="Z363:Z426" si="75">A_N2O*I362*clim_sens1*life_N2O/(life_N2O-clim_time1)*(EXP(-1/life_N2O)-EXP(-1/clim_time1))
+Z362*EXP(-1/clim_time1)</f>
        <v>1.2560461480549411E-14</v>
      </c>
      <c r="AA363" s="1">
        <f t="shared" ref="AA363:AA426" si="76">A_N2O*I362*clim_sens2*life_N2O/(life_N2O-clim_time2)*(EXP(-1/life_N2O)-EXP(-1/clim_time2))
+AA362*EXP(-1/clim_time2)</f>
        <v>2.3464136597972443E-14</v>
      </c>
      <c r="AB363" s="1">
        <f>p_0*inventory[[#This Row],[CO2_flux]]+AB362</f>
        <v>0.21729999999999999</v>
      </c>
      <c r="AC363" s="1">
        <f>p_1*inventory[[#This Row],[CO2_flux]]+AC362*EXP(-1/life1_CO2)</f>
        <v>9.0372330418466318E-2</v>
      </c>
      <c r="AD363" s="1">
        <f>p_2*inventory[[#This Row],[CO2_flux]]+AD362*EXP(-1/life2_CO2)</f>
        <v>1.5699008748548479E-5</v>
      </c>
      <c r="AE363" s="1">
        <f>p_3*inventory[[#This Row],[CO2_flux]]+AE362*EXP(-1/life3_CO2)</f>
        <v>2.077035697961026E-37</v>
      </c>
    </row>
    <row r="364" spans="1:31">
      <c r="A364">
        <v>359</v>
      </c>
      <c r="B364" s="70">
        <v>0</v>
      </c>
      <c r="C364" s="70">
        <v>0</v>
      </c>
      <c r="D364" s="70">
        <v>0</v>
      </c>
      <c r="E364" s="22">
        <f>SUM(inventory[[#This Row],[CO2_heat]:[N2O_heat]])</f>
        <v>4.3841888563849576E-11</v>
      </c>
      <c r="F364" s="23">
        <f>SUM(inventory[[#This Row],[CO2_temp]:[N2O_temp]])</f>
        <v>3.7567956189992024E-14</v>
      </c>
      <c r="G364" s="16">
        <f>SUM(inventory[[#This Row],[CO2_mass0]:[CO2_mass3]])</f>
        <v>0.30745875709013937</v>
      </c>
      <c r="H364" s="16">
        <f>inventory[[#This Row],[CH4_flux]]+H363*EXP(-1/life_CH4)</f>
        <v>2.669772614552908E-13</v>
      </c>
      <c r="I364" s="16">
        <f t="shared" si="67"/>
        <v>5.1460428322309855E-2</v>
      </c>
      <c r="J364" s="18">
        <f>inventory[[#This Row],[CO2]]*A_CO2</f>
        <v>5.3857550479479705E-16</v>
      </c>
      <c r="K364" s="18">
        <f>inventory[[#This Row],[CH4]]*A_CH4</f>
        <v>5.6381417846289891E-26</v>
      </c>
      <c r="L364" s="18">
        <f>inventory[[#This Row],[N2O]]*A_N2O</f>
        <v>1.8371306648721043E-14</v>
      </c>
      <c r="M364" s="4">
        <f t="shared" si="68"/>
        <v>2.4928660573838708E-13</v>
      </c>
      <c r="N364" s="4">
        <f t="shared" si="69"/>
        <v>2.618685866664667E-12</v>
      </c>
      <c r="O364" s="4">
        <f t="shared" si="70"/>
        <v>4.0973916091446523E-11</v>
      </c>
      <c r="P364" s="20">
        <f>SUM(inventory[[#This Row],[CO2_temp_s1]:[CO2_temp_s2]])</f>
        <v>5.0731738853832713E-16</v>
      </c>
      <c r="Q364" s="20">
        <f>inventory[[#This Row],[CH4_temp_s1]]+inventory[[#This Row],[CH4_temp_s2]]</f>
        <v>1.1773457242003442E-15</v>
      </c>
      <c r="R364" s="20">
        <f>inventory[[#This Row],[N2O_temp_s1]]+inventory[[#This Row],[N2O_temp_s2]]</f>
        <v>3.5883293077253352E-14</v>
      </c>
      <c r="S364" s="84">
        <f>inventory[[#This Row],[CO2_flux]]+S363</f>
        <v>1</v>
      </c>
      <c r="T364" s="84">
        <f>inventory[[#This Row],[CH4_flux]]+T363</f>
        <v>1</v>
      </c>
      <c r="U364" s="84">
        <f>inventory[[#This Row],[N2O_flux]]+U363</f>
        <v>1</v>
      </c>
      <c r="V364" s="1">
        <f t="shared" si="71"/>
        <v>3.420144637105534E-16</v>
      </c>
      <c r="W364" s="1">
        <f t="shared" si="72"/>
        <v>1.6530292482777373E-16</v>
      </c>
      <c r="X364" s="1">
        <f t="shared" si="73"/>
        <v>1.1028757791306135E-25</v>
      </c>
      <c r="Y364" s="1">
        <f t="shared" si="74"/>
        <v>1.1773457240900567E-15</v>
      </c>
      <c r="Z364" s="1">
        <f t="shared" si="75"/>
        <v>1.2457083782739791E-14</v>
      </c>
      <c r="AA364" s="1">
        <f t="shared" si="76"/>
        <v>2.3426209294513559E-14</v>
      </c>
      <c r="AB364" s="1">
        <f>p_0*inventory[[#This Row],[CO2_flux]]+AB363</f>
        <v>0.21729999999999999</v>
      </c>
      <c r="AC364" s="1">
        <f>p_1*inventory[[#This Row],[CO2_flux]]+AC363*EXP(-1/life1_CO2)</f>
        <v>9.0143481894625482E-2</v>
      </c>
      <c r="AD364" s="1">
        <f>p_2*inventory[[#This Row],[CO2_flux]]+AD363*EXP(-1/life2_CO2)</f>
        <v>1.5275195513944734E-5</v>
      </c>
      <c r="AE364" s="1">
        <f>p_3*inventory[[#This Row],[CO2_flux]]+AE363*EXP(-1/life3_CO2)</f>
        <v>1.6464142224619463E-37</v>
      </c>
    </row>
    <row r="365" spans="1:31">
      <c r="A365">
        <v>360</v>
      </c>
      <c r="B365" s="70">
        <v>0</v>
      </c>
      <c r="C365" s="70">
        <v>0</v>
      </c>
      <c r="D365" s="70">
        <v>0</v>
      </c>
      <c r="E365" s="22">
        <f>SUM(inventory[[#This Row],[CO2_heat]:[N2O_heat]])</f>
        <v>4.3860722539835595E-11</v>
      </c>
      <c r="F365" s="23">
        <f>SUM(inventory[[#This Row],[CO2_temp]:[N2O_temp]])</f>
        <v>3.7424465848383708E-14</v>
      </c>
      <c r="G365" s="16">
        <f>SUM(inventory[[#This Row],[CO2_mass0]:[CO2_mass3]])</f>
        <v>0.30723007570415434</v>
      </c>
      <c r="H365" s="16">
        <f>inventory[[#This Row],[CH4_flux]]+H364*EXP(-1/life_CH4)</f>
        <v>2.46292124749427E-13</v>
      </c>
      <c r="I365" s="16">
        <f t="shared" si="67"/>
        <v>5.1036888103147084E-2</v>
      </c>
      <c r="J365" s="18">
        <f>inventory[[#This Row],[CO2]]*A_CO2</f>
        <v>5.3817492361096704E-16</v>
      </c>
      <c r="K365" s="18">
        <f>inventory[[#This Row],[CH4]]*A_CH4</f>
        <v>5.2013040818734525E-26</v>
      </c>
      <c r="L365" s="18">
        <f>inventory[[#This Row],[N2O]]*A_N2O</f>
        <v>1.8220103335845925E-14</v>
      </c>
      <c r="M365" s="4">
        <f t="shared" si="68"/>
        <v>2.4982498086645587E-13</v>
      </c>
      <c r="N365" s="4">
        <f t="shared" si="69"/>
        <v>2.6186858666647212E-12</v>
      </c>
      <c r="O365" s="4">
        <f t="shared" si="70"/>
        <v>4.0992211692304415E-11</v>
      </c>
      <c r="P365" s="20">
        <f>SUM(inventory[[#This Row],[CO2_temp_s1]:[CO2_temp_s2]])</f>
        <v>5.0721914123555856E-16</v>
      </c>
      <c r="Q365" s="20">
        <f>inventory[[#This Row],[CH4_temp_s1]]+inventory[[#This Row],[CH4_temp_s2]]</f>
        <v>1.1744741506803331E-15</v>
      </c>
      <c r="R365" s="20">
        <f>inventory[[#This Row],[N2O_temp_s1]]+inventory[[#This Row],[N2O_temp_s2]]</f>
        <v>3.5742772556467816E-14</v>
      </c>
      <c r="S365" s="84">
        <f>inventory[[#This Row],[CO2_flux]]+S364</f>
        <v>1</v>
      </c>
      <c r="T365" s="84">
        <f>inventory[[#This Row],[CH4_flux]]+T364</f>
        <v>1</v>
      </c>
      <c r="U365" s="84">
        <f>inventory[[#This Row],[N2O_flux]]+U364</f>
        <v>1</v>
      </c>
      <c r="V365" s="1">
        <f t="shared" si="71"/>
        <v>3.4175607021863213E-16</v>
      </c>
      <c r="W365" s="1">
        <f t="shared" si="72"/>
        <v>1.6546307101692646E-16</v>
      </c>
      <c r="X365" s="1">
        <f t="shared" si="73"/>
        <v>1.0174260835212106E-25</v>
      </c>
      <c r="Y365" s="1">
        <f t="shared" si="74"/>
        <v>1.1744741505785906E-15</v>
      </c>
      <c r="Z365" s="1">
        <f t="shared" si="75"/>
        <v>1.235455692535677E-14</v>
      </c>
      <c r="AA365" s="1">
        <f t="shared" si="76"/>
        <v>2.3388215631111047E-14</v>
      </c>
      <c r="AB365" s="1">
        <f>p_0*inventory[[#This Row],[CO2_flux]]+AB364</f>
        <v>0.21729999999999999</v>
      </c>
      <c r="AC365" s="1">
        <f>p_1*inventory[[#This Row],[CO2_flux]]+AC364*EXP(-1/life1_CO2)</f>
        <v>8.9915212880537485E-2</v>
      </c>
      <c r="AD365" s="1">
        <f>p_2*inventory[[#This Row],[CO2_flux]]+AD364*EXP(-1/life2_CO2)</f>
        <v>1.4862823616861226E-5</v>
      </c>
      <c r="AE365" s="1">
        <f>p_3*inventory[[#This Row],[CO2_flux]]+AE364*EXP(-1/life3_CO2)</f>
        <v>1.3050713546165731E-37</v>
      </c>
    </row>
    <row r="366" spans="1:31">
      <c r="A366">
        <v>361</v>
      </c>
      <c r="B366" s="70">
        <v>0</v>
      </c>
      <c r="C366" s="70">
        <v>0</v>
      </c>
      <c r="D366" s="70">
        <v>0</v>
      </c>
      <c r="E366" s="22">
        <f>SUM(inventory[[#This Row],[CO2_heat]:[N2O_heat]])</f>
        <v>4.3879405535533227E-11</v>
      </c>
      <c r="F366" s="23">
        <f>SUM(inventory[[#This Row],[CO2_temp]:[N2O_temp]])</f>
        <v>3.7281761317313384E-14</v>
      </c>
      <c r="G366" s="16">
        <f>SUM(inventory[[#This Row],[CO2_mass0]:[CO2_mass3]])</f>
        <v>0.3070019834929032</v>
      </c>
      <c r="H366" s="16">
        <f>inventory[[#This Row],[CH4_flux]]+H365*EXP(-1/life_CH4)</f>
        <v>2.2720965217386377E-13</v>
      </c>
      <c r="I366" s="16">
        <f t="shared" si="67"/>
        <v>5.0616833791954703E-2</v>
      </c>
      <c r="J366" s="18">
        <f>inventory[[#This Row],[CO2]]*A_CO2</f>
        <v>5.3777537448451843E-16</v>
      </c>
      <c r="K366" s="18">
        <f>inventory[[#This Row],[CH4]]*A_CH4</f>
        <v>4.7983121364326714E-26</v>
      </c>
      <c r="L366" s="18">
        <f>inventory[[#This Row],[N2O]]*A_N2O</f>
        <v>1.8070144487627652E-14</v>
      </c>
      <c r="M366" s="4">
        <f t="shared" si="68"/>
        <v>2.5036295592962791E-13</v>
      </c>
      <c r="N366" s="4">
        <f t="shared" si="69"/>
        <v>2.6186858666647712E-12</v>
      </c>
      <c r="O366" s="4">
        <f t="shared" si="70"/>
        <v>4.1010356712938828E-11</v>
      </c>
      <c r="P366" s="20">
        <f>SUM(inventory[[#This Row],[CO2_temp_s1]:[CO2_temp_s2]])</f>
        <v>5.0712075353382175E-16</v>
      </c>
      <c r="Q366" s="20">
        <f>inventory[[#This Row],[CH4_temp_s1]]+inventory[[#This Row],[CH4_temp_s2]]</f>
        <v>1.1716095809953364E-15</v>
      </c>
      <c r="R366" s="20">
        <f>inventory[[#This Row],[N2O_temp_s1]]+inventory[[#This Row],[N2O_temp_s2]]</f>
        <v>3.5603030982784226E-14</v>
      </c>
      <c r="S366" s="84">
        <f>inventory[[#This Row],[CO2_flux]]+S365</f>
        <v>1</v>
      </c>
      <c r="T366" s="84">
        <f>inventory[[#This Row],[CH4_flux]]+T365</f>
        <v>1</v>
      </c>
      <c r="U366" s="84">
        <f>inventory[[#This Row],[N2O_flux]]+U365</f>
        <v>1</v>
      </c>
      <c r="V366" s="1">
        <f t="shared" si="71"/>
        <v>3.4149834553207202E-16</v>
      </c>
      <c r="W366" s="1">
        <f t="shared" si="72"/>
        <v>1.6562240800174973E-16</v>
      </c>
      <c r="X366" s="1">
        <f t="shared" si="73"/>
        <v>9.3859694219848867E-26</v>
      </c>
      <c r="Y366" s="1">
        <f t="shared" si="74"/>
        <v>1.1716095809014767E-15</v>
      </c>
      <c r="Z366" s="1">
        <f t="shared" si="75"/>
        <v>1.225287390563818E-14</v>
      </c>
      <c r="AA366" s="1">
        <f t="shared" si="76"/>
        <v>2.3350157077146043E-14</v>
      </c>
      <c r="AB366" s="1">
        <f>p_0*inventory[[#This Row],[CO2_flux]]+AB365</f>
        <v>0.21729999999999999</v>
      </c>
      <c r="AC366" s="1">
        <f>p_1*inventory[[#This Row],[CO2_flux]]+AC365*EXP(-1/life1_CO2)</f>
        <v>8.9687521908718301E-2</v>
      </c>
      <c r="AD366" s="1">
        <f>p_2*inventory[[#This Row],[CO2_flux]]+AD365*EXP(-1/life2_CO2)</f>
        <v>1.4461584184913696E-5</v>
      </c>
      <c r="AE366" s="1">
        <f>p_3*inventory[[#This Row],[CO2_flux]]+AE365*EXP(-1/life3_CO2)</f>
        <v>1.0344974049688782E-37</v>
      </c>
    </row>
    <row r="367" spans="1:31">
      <c r="A367">
        <v>362</v>
      </c>
      <c r="B367" s="70">
        <v>0</v>
      </c>
      <c r="C367" s="70">
        <v>0</v>
      </c>
      <c r="D367" s="70">
        <v>0</v>
      </c>
      <c r="E367" s="22">
        <f>SUM(inventory[[#This Row],[CO2_heat]:[N2O_heat]])</f>
        <v>4.3897938791309367E-11</v>
      </c>
      <c r="F367" s="23">
        <f>SUM(inventory[[#This Row],[CO2_temp]:[N2O_temp]])</f>
        <v>3.713983709057512E-14</v>
      </c>
      <c r="G367" s="16">
        <f>SUM(inventory[[#This Row],[CO2_mass0]:[CO2_mass3]])</f>
        <v>0.30677447869208407</v>
      </c>
      <c r="H367" s="16">
        <f>inventory[[#This Row],[CH4_flux]]+H366*EXP(-1/life_CH4)</f>
        <v>2.0960567088163974E-13</v>
      </c>
      <c r="I367" s="16">
        <f t="shared" si="67"/>
        <v>5.0200236698294765E-2</v>
      </c>
      <c r="J367" s="18">
        <f>inventory[[#This Row],[CO2]]*A_CO2</f>
        <v>5.3737685432492355E-16</v>
      </c>
      <c r="K367" s="18">
        <f>inventory[[#This Row],[CH4]]*A_CH4</f>
        <v>4.4265436121827631E-26</v>
      </c>
      <c r="L367" s="18">
        <f>inventory[[#This Row],[N2O]]*A_N2O</f>
        <v>1.7921419861616822E-14</v>
      </c>
      <c r="M367" s="4">
        <f t="shared" si="68"/>
        <v>2.5090053195841363E-13</v>
      </c>
      <c r="N367" s="4">
        <f t="shared" si="69"/>
        <v>2.6186858666648173E-12</v>
      </c>
      <c r="O367" s="4">
        <f t="shared" si="70"/>
        <v>4.1028352392686138E-11</v>
      </c>
      <c r="P367" s="20">
        <f>SUM(inventory[[#This Row],[CO2_temp_s1]:[CO2_temp_s2]])</f>
        <v>5.0702222640055686E-16</v>
      </c>
      <c r="Q367" s="20">
        <f>inventory[[#This Row],[CH4_temp_s1]]+inventory[[#This Row],[CH4_temp_s2]]</f>
        <v>1.1687519980627885E-15</v>
      </c>
      <c r="R367" s="20">
        <f>inventory[[#This Row],[N2O_temp_s1]]+inventory[[#This Row],[N2O_temp_s2]]</f>
        <v>3.5464062866111777E-14</v>
      </c>
      <c r="S367" s="84">
        <f>inventory[[#This Row],[CO2_flux]]+S366</f>
        <v>1</v>
      </c>
      <c r="T367" s="84">
        <f>inventory[[#This Row],[CH4_flux]]+T366</f>
        <v>1</v>
      </c>
      <c r="U367" s="84">
        <f>inventory[[#This Row],[N2O_flux]]+U366</f>
        <v>1</v>
      </c>
      <c r="V367" s="1">
        <f t="shared" si="71"/>
        <v>3.4124128756638064E-16</v>
      </c>
      <c r="W367" s="1">
        <f t="shared" si="72"/>
        <v>1.657809388341762E-16</v>
      </c>
      <c r="X367" s="1">
        <f t="shared" si="73"/>
        <v>8.6587540159839433E-26</v>
      </c>
      <c r="Y367" s="1">
        <f t="shared" si="74"/>
        <v>1.168751997976201E-15</v>
      </c>
      <c r="Z367" s="1">
        <f t="shared" si="75"/>
        <v>1.2152027778457425E-14</v>
      </c>
      <c r="AA367" s="1">
        <f t="shared" si="76"/>
        <v>2.3312035087654352E-14</v>
      </c>
      <c r="AB367" s="1">
        <f>p_0*inventory[[#This Row],[CO2_flux]]+AB366</f>
        <v>0.21729999999999999</v>
      </c>
      <c r="AC367" s="1">
        <f>p_1*inventory[[#This Row],[CO2_flux]]+AC366*EXP(-1/life1_CO2)</f>
        <v>8.9460407515399978E-2</v>
      </c>
      <c r="AD367" s="1">
        <f>p_2*inventory[[#This Row],[CO2_flux]]+AD366*EXP(-1/life2_CO2)</f>
        <v>1.4071176684091753E-5</v>
      </c>
      <c r="AE367" s="1">
        <f>p_3*inventory[[#This Row],[CO2_flux]]+AE366*EXP(-1/life3_CO2)</f>
        <v>8.2002020586970977E-38</v>
      </c>
    </row>
    <row r="368" spans="1:31">
      <c r="A368">
        <v>363</v>
      </c>
      <c r="B368" s="70">
        <v>0</v>
      </c>
      <c r="C368" s="70">
        <v>0</v>
      </c>
      <c r="D368" s="70">
        <v>0</v>
      </c>
      <c r="E368" s="22">
        <f>SUM(inventory[[#This Row],[CO2_heat]:[N2O_heat]])</f>
        <v>4.3916323537327587E-11</v>
      </c>
      <c r="F368" s="23">
        <f>SUM(inventory[[#This Row],[CO2_temp]:[N2O_temp]])</f>
        <v>3.6998687704949281E-14</v>
      </c>
      <c r="G368" s="16">
        <f>SUM(inventory[[#This Row],[CO2_mass0]:[CO2_mass3]])</f>
        <v>0.30654755954921492</v>
      </c>
      <c r="H368" s="16">
        <f>inventory[[#This Row],[CH4_flux]]+H367*EXP(-1/life_CH4)</f>
        <v>1.9336562881634537E-13</v>
      </c>
      <c r="I368" s="16">
        <f t="shared" si="67"/>
        <v>4.9787068367863264E-2</v>
      </c>
      <c r="J368" s="18">
        <f>inventory[[#This Row],[CO2]]*A_CO2</f>
        <v>5.3697936006235967E-16</v>
      </c>
      <c r="K368" s="18">
        <f>inventory[[#This Row],[CH4]]*A_CH4</f>
        <v>4.0835793490340742E-26</v>
      </c>
      <c r="L368" s="18">
        <f>inventory[[#This Row],[N2O]]*A_N2O</f>
        <v>1.7773919299663542E-14</v>
      </c>
      <c r="M368" s="4">
        <f t="shared" si="68"/>
        <v>2.5143770998024325E-13</v>
      </c>
      <c r="N368" s="4">
        <f t="shared" si="69"/>
        <v>2.6186858666648597E-12</v>
      </c>
      <c r="O368" s="4">
        <f t="shared" si="70"/>
        <v>4.1046199960682484E-11</v>
      </c>
      <c r="P368" s="20">
        <f>SUM(inventory[[#This Row],[CO2_temp_s1]:[CO2_temp_s2]])</f>
        <v>5.0692356080836876E-16</v>
      </c>
      <c r="Q368" s="20">
        <f>inventory[[#This Row],[CH4_temp_s1]]+inventory[[#This Row],[CH4_temp_s2]]</f>
        <v>1.165901384841793E-15</v>
      </c>
      <c r="R368" s="20">
        <f>inventory[[#This Row],[N2O_temp_s1]]+inventory[[#This Row],[N2O_temp_s2]]</f>
        <v>3.5325862759299119E-14</v>
      </c>
      <c r="S368" s="84">
        <f>inventory[[#This Row],[CO2_flux]]+S367</f>
        <v>1</v>
      </c>
      <c r="T368" s="84">
        <f>inventory[[#This Row],[CH4_flux]]+T367</f>
        <v>1</v>
      </c>
      <c r="U368" s="84">
        <f>inventory[[#This Row],[N2O_flux]]+U367</f>
        <v>1</v>
      </c>
      <c r="V368" s="1">
        <f t="shared" si="71"/>
        <v>3.4098489425289683E-16</v>
      </c>
      <c r="W368" s="1">
        <f t="shared" si="72"/>
        <v>1.6593866655547192E-16</v>
      </c>
      <c r="X368" s="1">
        <f t="shared" si="73"/>
        <v>7.9878825124077726E-26</v>
      </c>
      <c r="Y368" s="1">
        <f t="shared" si="74"/>
        <v>1.1659013847619141E-15</v>
      </c>
      <c r="Z368" s="1">
        <f t="shared" si="75"/>
        <v>1.2052011655849122E-14</v>
      </c>
      <c r="AA368" s="1">
        <f t="shared" si="76"/>
        <v>2.3273851103449994E-14</v>
      </c>
      <c r="AB368" s="1">
        <f>p_0*inventory[[#This Row],[CO2_flux]]+AB367</f>
        <v>0.21729999999999999</v>
      </c>
      <c r="AC368" s="1">
        <f>p_1*inventory[[#This Row],[CO2_flux]]+AC367*EXP(-1/life1_CO2)</f>
        <v>8.9233868240521264E-2</v>
      </c>
      <c r="AD368" s="1">
        <f>p_2*inventory[[#This Row],[CO2_flux]]+AD367*EXP(-1/life2_CO2)</f>
        <v>1.3691308693654643E-5</v>
      </c>
      <c r="AE368" s="1">
        <f>p_3*inventory[[#This Row],[CO2_flux]]+AE367*EXP(-1/life3_CO2)</f>
        <v>6.5000949717687365E-38</v>
      </c>
    </row>
    <row r="369" spans="1:31">
      <c r="A369">
        <v>364</v>
      </c>
      <c r="B369" s="70">
        <v>0</v>
      </c>
      <c r="C369" s="70">
        <v>0</v>
      </c>
      <c r="D369" s="70">
        <v>0</v>
      </c>
      <c r="E369" s="22">
        <f>SUM(inventory[[#This Row],[CO2_heat]:[N2O_heat]])</f>
        <v>4.3934560993632099E-11</v>
      </c>
      <c r="F369" s="23">
        <f>SUM(inventory[[#This Row],[CO2_temp]:[N2O_temp]])</f>
        <v>3.6858307739854154E-14</v>
      </c>
      <c r="G369" s="16">
        <f>SUM(inventory[[#This Row],[CO2_mass0]:[CO2_mass3]])</f>
        <v>0.30632122432340531</v>
      </c>
      <c r="H369" s="16">
        <f>inventory[[#This Row],[CH4_flux]]+H368*EXP(-1/life_CH4)</f>
        <v>1.7838384930269474E-13</v>
      </c>
      <c r="I369" s="16">
        <f t="shared" si="67"/>
        <v>4.9377300580546679E-2</v>
      </c>
      <c r="J369" s="18">
        <f>inventory[[#This Row],[CO2]]*A_CO2</f>
        <v>5.3658288864730895E-16</v>
      </c>
      <c r="K369" s="18">
        <f>inventory[[#This Row],[CH4]]*A_CH4</f>
        <v>3.7671876210510611E-26</v>
      </c>
      <c r="L369" s="18">
        <f>inventory[[#This Row],[N2O]]*A_N2O</f>
        <v>1.7627632727223621E-14</v>
      </c>
      <c r="M369" s="4">
        <f t="shared" si="68"/>
        <v>2.519744910194873E-13</v>
      </c>
      <c r="N369" s="4">
        <f t="shared" si="69"/>
        <v>2.6186858666648989E-12</v>
      </c>
      <c r="O369" s="4">
        <f t="shared" si="70"/>
        <v>4.1063900635947713E-11</v>
      </c>
      <c r="P369" s="20">
        <f>SUM(inventory[[#This Row],[CO2_temp_s1]:[CO2_temp_s2]])</f>
        <v>5.0682475773474898E-16</v>
      </c>
      <c r="Q369" s="20">
        <f>inventory[[#This Row],[CH4_temp_s1]]+inventory[[#This Row],[CH4_temp_s2]]</f>
        <v>1.1630577243330193E-15</v>
      </c>
      <c r="R369" s="20">
        <f>inventory[[#This Row],[N2O_temp_s1]]+inventory[[#This Row],[N2O_temp_s2]]</f>
        <v>3.5188425257786383E-14</v>
      </c>
      <c r="S369" s="84">
        <f>inventory[[#This Row],[CO2_flux]]+S368</f>
        <v>1</v>
      </c>
      <c r="T369" s="84">
        <f>inventory[[#This Row],[CH4_flux]]+T368</f>
        <v>1</v>
      </c>
      <c r="U369" s="84">
        <f>inventory[[#This Row],[N2O_flux]]+U368</f>
        <v>1</v>
      </c>
      <c r="V369" s="1">
        <f t="shared" si="71"/>
        <v>3.4072916353846514E-16</v>
      </c>
      <c r="W369" s="1">
        <f t="shared" si="72"/>
        <v>1.6609559419628384E-16</v>
      </c>
      <c r="X369" s="1">
        <f t="shared" si="73"/>
        <v>7.3689894448044036E-26</v>
      </c>
      <c r="Y369" s="1">
        <f t="shared" si="74"/>
        <v>1.1630577242593294E-15</v>
      </c>
      <c r="Z369" s="1">
        <f t="shared" si="75"/>
        <v>1.195281870653864E-14</v>
      </c>
      <c r="AA369" s="1">
        <f t="shared" si="76"/>
        <v>2.3235606551247742E-14</v>
      </c>
      <c r="AB369" s="1">
        <f>p_0*inventory[[#This Row],[CO2_flux]]+AB368</f>
        <v>0.21729999999999999</v>
      </c>
      <c r="AC369" s="1">
        <f>p_1*inventory[[#This Row],[CO2_flux]]+AC368*EXP(-1/life1_CO2)</f>
        <v>8.9007902627718183E-2</v>
      </c>
      <c r="AD369" s="1">
        <f>p_2*inventory[[#This Row],[CO2_flux]]+AD368*EXP(-1/life2_CO2)</f>
        <v>1.3321695687103982E-5</v>
      </c>
      <c r="AE369" s="1">
        <f>p_3*inventory[[#This Row],[CO2_flux]]+AE368*EXP(-1/life3_CO2)</f>
        <v>5.1524626270887731E-38</v>
      </c>
    </row>
    <row r="370" spans="1:31">
      <c r="A370">
        <v>365</v>
      </c>
      <c r="B370" s="70">
        <v>0</v>
      </c>
      <c r="C370" s="70">
        <v>0</v>
      </c>
      <c r="D370" s="70">
        <v>0</v>
      </c>
      <c r="E370" s="22">
        <f>SUM(inventory[[#This Row],[CO2_heat]:[N2O_heat]])</f>
        <v>4.3952652370231063E-11</v>
      </c>
      <c r="F370" s="23">
        <f>SUM(inventory[[#This Row],[CO2_temp]:[N2O_temp]])</f>
        <v>3.6718691817000554E-14</v>
      </c>
      <c r="G370" s="16">
        <f>SUM(inventory[[#This Row],[CO2_mass0]:[CO2_mass3]])</f>
        <v>0.30609547128513376</v>
      </c>
      <c r="H370" s="16">
        <f>inventory[[#This Row],[CH4_flux]]+H369*EXP(-1/life_CH4)</f>
        <v>1.6456284339068985E-13</v>
      </c>
      <c r="I370" s="16">
        <f t="shared" si="67"/>
        <v>4.8970905348494478E-2</v>
      </c>
      <c r="J370" s="18">
        <f>inventory[[#This Row],[CO2]]*A_CO2</f>
        <v>5.3618743705016874E-16</v>
      </c>
      <c r="K370" s="18">
        <f>inventory[[#This Row],[CH4]]*A_CH4</f>
        <v>3.475309614237628E-26</v>
      </c>
      <c r="L370" s="18">
        <f>inventory[[#This Row],[N2O]]*A_N2O</f>
        <v>1.748255015267046E-14</v>
      </c>
      <c r="M370" s="4">
        <f t="shared" si="68"/>
        <v>2.5251087609747692E-13</v>
      </c>
      <c r="N370" s="4">
        <f t="shared" si="69"/>
        <v>2.6186858666649352E-12</v>
      </c>
      <c r="O370" s="4">
        <f t="shared" si="70"/>
        <v>4.1081455627468647E-11</v>
      </c>
      <c r="P370" s="20">
        <f>SUM(inventory[[#This Row],[CO2_temp_s1]:[CO2_temp_s2]])</f>
        <v>5.0672581816180659E-16</v>
      </c>
      <c r="Q370" s="20">
        <f>inventory[[#This Row],[CH4_temp_s1]]+inventory[[#This Row],[CH4_temp_s2]]</f>
        <v>1.1602209995786031E-15</v>
      </c>
      <c r="R370" s="20">
        <f>inventory[[#This Row],[N2O_temp_s1]]+inventory[[#This Row],[N2O_temp_s2]]</f>
        <v>3.5051744999260144E-14</v>
      </c>
      <c r="S370" s="84">
        <f>inventory[[#This Row],[CO2_flux]]+S369</f>
        <v>1</v>
      </c>
      <c r="T370" s="84">
        <f>inventory[[#This Row],[CH4_flux]]+T369</f>
        <v>1</v>
      </c>
      <c r="U370" s="84">
        <f>inventory[[#This Row],[N2O_flux]]+U369</f>
        <v>1</v>
      </c>
      <c r="V370" s="1">
        <f t="shared" si="71"/>
        <v>3.4047409338511992E-16</v>
      </c>
      <c r="W370" s="1">
        <f t="shared" si="72"/>
        <v>1.6625172477668664E-16</v>
      </c>
      <c r="X370" s="1">
        <f t="shared" si="73"/>
        <v>6.7980475783467924E-26</v>
      </c>
      <c r="Y370" s="1">
        <f t="shared" si="74"/>
        <v>1.1602209995106226E-15</v>
      </c>
      <c r="Z370" s="1">
        <f t="shared" si="75"/>
        <v>1.185444215547551E-14</v>
      </c>
      <c r="AA370" s="1">
        <f t="shared" si="76"/>
        <v>2.3197302843784631E-14</v>
      </c>
      <c r="AB370" s="1">
        <f>p_0*inventory[[#This Row],[CO2_flux]]+AB369</f>
        <v>0.21729999999999999</v>
      </c>
      <c r="AC370" s="1">
        <f>p_1*inventory[[#This Row],[CO2_flux]]+AC369*EXP(-1/life1_CO2)</f>
        <v>8.8782509224314701E-2</v>
      </c>
      <c r="AD370" s="1">
        <f>p_2*inventory[[#This Row],[CO2_flux]]+AD369*EXP(-1/life2_CO2)</f>
        <v>1.2962060819069379E-5</v>
      </c>
      <c r="AE370" s="1">
        <f>p_3*inventory[[#This Row],[CO2_flux]]+AE369*EXP(-1/life3_CO2)</f>
        <v>4.0842281903340589E-38</v>
      </c>
    </row>
    <row r="371" spans="1:31">
      <c r="A371">
        <v>366</v>
      </c>
      <c r="B371" s="70">
        <v>0</v>
      </c>
      <c r="C371" s="70">
        <v>0</v>
      </c>
      <c r="D371" s="70">
        <v>0</v>
      </c>
      <c r="E371" s="22">
        <f>SUM(inventory[[#This Row],[CO2_heat]:[N2O_heat]])</f>
        <v>4.3970598867179138E-11</v>
      </c>
      <c r="F371" s="23">
        <f>SUM(inventory[[#This Row],[CO2_temp]:[N2O_temp]])</f>
        <v>3.6579834600049179E-14</v>
      </c>
      <c r="G371" s="16">
        <f>SUM(inventory[[#This Row],[CO2_mass0]:[CO2_mass3]])</f>
        <v>0.30587029871603127</v>
      </c>
      <c r="H371" s="16">
        <f>inventory[[#This Row],[CH4_flux]]+H370*EXP(-1/life_CH4)</f>
        <v>1.5181267547868538E-13</v>
      </c>
      <c r="I371" s="16">
        <f t="shared" si="67"/>
        <v>4.8567854914207509E-2</v>
      </c>
      <c r="J371" s="18">
        <f>inventory[[#This Row],[CO2]]*A_CO2</f>
        <v>5.3579300226087183E-16</v>
      </c>
      <c r="K371" s="18">
        <f>inventory[[#This Row],[CH4]]*A_CH4</f>
        <v>3.2060460294894309E-26</v>
      </c>
      <c r="L371" s="18">
        <f>inventory[[#This Row],[N2O]]*A_N2O</f>
        <v>1.7338661666612601E-14</v>
      </c>
      <c r="M371" s="4">
        <f t="shared" si="68"/>
        <v>2.5304686623252339E-13</v>
      </c>
      <c r="N371" s="4">
        <f t="shared" si="69"/>
        <v>2.6186858666649687E-12</v>
      </c>
      <c r="O371" s="4">
        <f t="shared" si="70"/>
        <v>4.1098866134281648E-11</v>
      </c>
      <c r="P371" s="20">
        <f>SUM(inventory[[#This Row],[CO2_temp_s1]:[CO2_temp_s2]])</f>
        <v>5.0662674307600593E-16</v>
      </c>
      <c r="Q371" s="20">
        <f>inventory[[#This Row],[CH4_temp_s1]]+inventory[[#This Row],[CH4_temp_s2]]</f>
        <v>1.1573911936620426E-15</v>
      </c>
      <c r="R371" s="20">
        <f>inventory[[#This Row],[N2O_temp_s1]]+inventory[[#This Row],[N2O_temp_s2]]</f>
        <v>3.491581666331113E-14</v>
      </c>
      <c r="S371" s="84">
        <f>inventory[[#This Row],[CO2_flux]]+S370</f>
        <v>1</v>
      </c>
      <c r="T371" s="84">
        <f>inventory[[#This Row],[CH4_flux]]+T370</f>
        <v>1</v>
      </c>
      <c r="U371" s="84">
        <f>inventory[[#This Row],[N2O_flux]]+U370</f>
        <v>1</v>
      </c>
      <c r="V371" s="1">
        <f t="shared" si="71"/>
        <v>3.4021968176977665E-16</v>
      </c>
      <c r="W371" s="1">
        <f t="shared" si="72"/>
        <v>1.6640706130622928E-16</v>
      </c>
      <c r="X371" s="1">
        <f t="shared" si="73"/>
        <v>6.2713417040271749E-26</v>
      </c>
      <c r="Y371" s="1">
        <f t="shared" si="74"/>
        <v>1.1573911935993292E-15</v>
      </c>
      <c r="Z371" s="1">
        <f t="shared" si="75"/>
        <v>1.1756875283370682E-14</v>
      </c>
      <c r="AA371" s="1">
        <f t="shared" si="76"/>
        <v>2.3158941379940448E-14</v>
      </c>
      <c r="AB371" s="1">
        <f>p_0*inventory[[#This Row],[CO2_flux]]+AB370</f>
        <v>0.21729999999999999</v>
      </c>
      <c r="AC371" s="1">
        <f>p_1*inventory[[#This Row],[CO2_flux]]+AC370*EXP(-1/life1_CO2)</f>
        <v>8.8557686581313369E-2</v>
      </c>
      <c r="AD371" s="1">
        <f>p_2*inventory[[#This Row],[CO2_flux]]+AD370*EXP(-1/life2_CO2)</f>
        <v>1.2612134717947346E-5</v>
      </c>
      <c r="AE371" s="1">
        <f>p_3*inventory[[#This Row],[CO2_flux]]+AE370*EXP(-1/life3_CO2)</f>
        <v>3.2374654835962229E-38</v>
      </c>
    </row>
    <row r="372" spans="1:31">
      <c r="A372">
        <v>367</v>
      </c>
      <c r="B372" s="70">
        <v>0</v>
      </c>
      <c r="C372" s="70">
        <v>0</v>
      </c>
      <c r="D372" s="70">
        <v>0</v>
      </c>
      <c r="E372" s="22">
        <f>SUM(inventory[[#This Row],[CO2_heat]:[N2O_heat]])</f>
        <v>4.3988401674659464E-11</v>
      </c>
      <c r="F372" s="23">
        <f>SUM(inventory[[#This Row],[CO2_temp]:[N2O_temp]])</f>
        <v>3.6441730794270811E-14</v>
      </c>
      <c r="G372" s="16">
        <f>SUM(inventory[[#This Row],[CO2_mass0]:[CO2_mass3]])</f>
        <v>0.3056457049086701</v>
      </c>
      <c r="H372" s="16">
        <f>inventory[[#This Row],[CH4_flux]]+H371*EXP(-1/life_CH4)</f>
        <v>1.4005037808735706E-13</v>
      </c>
      <c r="I372" s="16">
        <f t="shared" si="67"/>
        <v>4.8168121748642094E-2</v>
      </c>
      <c r="J372" s="18">
        <f>inventory[[#This Row],[CO2]]*A_CO2</f>
        <v>5.3539958128851728E-16</v>
      </c>
      <c r="K372" s="18">
        <f>inventory[[#This Row],[CH4]]*A_CH4</f>
        <v>2.9576447235363149E-26</v>
      </c>
      <c r="L372" s="18">
        <f>inventory[[#This Row],[N2O]]*A_N2O</f>
        <v>1.7195957441216901E-14</v>
      </c>
      <c r="M372" s="4">
        <f t="shared" si="68"/>
        <v>2.5358246243993744E-13</v>
      </c>
      <c r="N372" s="4">
        <f t="shared" si="69"/>
        <v>2.6186858666649994E-12</v>
      </c>
      <c r="O372" s="4">
        <f t="shared" si="70"/>
        <v>4.1116133345554526E-11</v>
      </c>
      <c r="P372" s="20">
        <f>SUM(inventory[[#This Row],[CO2_temp_s1]:[CO2_temp_s2]])</f>
        <v>5.0652753346791312E-16</v>
      </c>
      <c r="Q372" s="20">
        <f>inventory[[#This Row],[CH4_temp_s1]]+inventory[[#This Row],[CH4_temp_s2]]</f>
        <v>1.154568289708099E-15</v>
      </c>
      <c r="R372" s="20">
        <f>inventory[[#This Row],[N2O_temp_s1]]+inventory[[#This Row],[N2O_temp_s2]]</f>
        <v>3.4780634971094796E-14</v>
      </c>
      <c r="S372" s="84">
        <f>inventory[[#This Row],[CO2_flux]]+S371</f>
        <v>1</v>
      </c>
      <c r="T372" s="84">
        <f>inventory[[#This Row],[CH4_flux]]+T371</f>
        <v>1</v>
      </c>
      <c r="U372" s="84">
        <f>inventory[[#This Row],[N2O_flux]]+U371</f>
        <v>1</v>
      </c>
      <c r="V372" s="1">
        <f t="shared" si="71"/>
        <v>3.3996592668393234E-16</v>
      </c>
      <c r="W372" s="1">
        <f t="shared" si="72"/>
        <v>1.6656160678398081E-16</v>
      </c>
      <c r="X372" s="1">
        <f t="shared" si="73"/>
        <v>5.7854444632460386E-26</v>
      </c>
      <c r="Y372" s="1">
        <f t="shared" si="74"/>
        <v>1.1545682896502446E-15</v>
      </c>
      <c r="Z372" s="1">
        <f t="shared" si="75"/>
        <v>1.1660111426237581E-14</v>
      </c>
      <c r="AA372" s="1">
        <f t="shared" si="76"/>
        <v>2.3120523544857216E-14</v>
      </c>
      <c r="AB372" s="1">
        <f>p_0*inventory[[#This Row],[CO2_flux]]+AB371</f>
        <v>0.21729999999999999</v>
      </c>
      <c r="AC372" s="1">
        <f>p_1*inventory[[#This Row],[CO2_flux]]+AC371*EXP(-1/life1_CO2)</f>
        <v>8.8333433253385996E-2</v>
      </c>
      <c r="AD372" s="1">
        <f>p_2*inventory[[#This Row],[CO2_flux]]+AD371*EXP(-1/life2_CO2)</f>
        <v>1.2271655284138146E-5</v>
      </c>
      <c r="AE372" s="1">
        <f>p_3*inventory[[#This Row],[CO2_flux]]+AE371*EXP(-1/life3_CO2)</f>
        <v>2.5662578751799969E-38</v>
      </c>
    </row>
    <row r="373" spans="1:31">
      <c r="A373">
        <v>368</v>
      </c>
      <c r="B373" s="70">
        <v>0</v>
      </c>
      <c r="C373" s="70">
        <v>0</v>
      </c>
      <c r="D373" s="70">
        <v>0</v>
      </c>
      <c r="E373" s="22">
        <f>SUM(inventory[[#This Row],[CO2_heat]:[N2O_heat]])</f>
        <v>4.4006061973064834E-11</v>
      </c>
      <c r="F373" s="23">
        <f>SUM(inventory[[#This Row],[CO2_temp]:[N2O_temp]])</f>
        <v>3.6304375146209299E-14</v>
      </c>
      <c r="G373" s="16">
        <f>SUM(inventory[[#This Row],[CO2_mass0]:[CO2_mass3]])</f>
        <v>0.30542168816635817</v>
      </c>
      <c r="H373" s="16">
        <f>inventory[[#This Row],[CH4_flux]]+H372*EXP(-1/life_CH4)</f>
        <v>1.291994119764097E-13</v>
      </c>
      <c r="I373" s="16">
        <f t="shared" si="67"/>
        <v>4.7771678549329774E-2</v>
      </c>
      <c r="J373" s="18">
        <f>inventory[[#This Row],[CO2]]*A_CO2</f>
        <v>5.350071711610095E-16</v>
      </c>
      <c r="K373" s="18">
        <f>inventory[[#This Row],[CH4]]*A_CH4</f>
        <v>2.7284893074524222E-26</v>
      </c>
      <c r="L373" s="18">
        <f>inventory[[#This Row],[N2O]]*A_N2O</f>
        <v>1.7054427729537273E-14</v>
      </c>
      <c r="M373" s="4">
        <f t="shared" si="68"/>
        <v>2.541176657320485E-13</v>
      </c>
      <c r="N373" s="4">
        <f t="shared" si="69"/>
        <v>2.6186858666650277E-12</v>
      </c>
      <c r="O373" s="4">
        <f t="shared" si="70"/>
        <v>4.1133258440667758E-11</v>
      </c>
      <c r="P373" s="20">
        <f>SUM(inventory[[#This Row],[CO2_temp_s1]:[CO2_temp_s2]])</f>
        <v>5.0642819033194878E-16</v>
      </c>
      <c r="Q373" s="20">
        <f>inventory[[#This Row],[CH4_temp_s1]]+inventory[[#This Row],[CH4_temp_s2]]</f>
        <v>1.1517522708826953E-15</v>
      </c>
      <c r="R373" s="20">
        <f>inventory[[#This Row],[N2O_temp_s1]]+inventory[[#This Row],[N2O_temp_s2]]</f>
        <v>3.4646194684994657E-14</v>
      </c>
      <c r="S373" s="84">
        <f>inventory[[#This Row],[CO2_flux]]+S372</f>
        <v>1</v>
      </c>
      <c r="T373" s="84">
        <f>inventory[[#This Row],[CH4_flux]]+T372</f>
        <v>1</v>
      </c>
      <c r="U373" s="84">
        <f>inventory[[#This Row],[N2O_flux]]+U372</f>
        <v>1</v>
      </c>
      <c r="V373" s="1">
        <f t="shared" si="71"/>
        <v>3.3971282613337287E-16</v>
      </c>
      <c r="W373" s="1">
        <f t="shared" si="72"/>
        <v>1.6671536419857591E-16</v>
      </c>
      <c r="X373" s="1">
        <f t="shared" si="73"/>
        <v>5.3371940454833387E-26</v>
      </c>
      <c r="Y373" s="1">
        <f t="shared" si="74"/>
        <v>1.1517522708293234E-15</v>
      </c>
      <c r="Z373" s="1">
        <f t="shared" si="75"/>
        <v>1.1564143974936949E-14</v>
      </c>
      <c r="AA373" s="1">
        <f t="shared" si="76"/>
        <v>2.3082050710057706E-14</v>
      </c>
      <c r="AB373" s="1">
        <f>p_0*inventory[[#This Row],[CO2_flux]]+AB372</f>
        <v>0.21729999999999999</v>
      </c>
      <c r="AC373" s="1">
        <f>p_1*inventory[[#This Row],[CO2_flux]]+AC372*EXP(-1/life1_CO2)</f>
        <v>8.8109747798864407E-2</v>
      </c>
      <c r="AD373" s="1">
        <f>p_2*inventory[[#This Row],[CO2_flux]]+AD372*EXP(-1/life2_CO2)</f>
        <v>1.1940367493729494E-5</v>
      </c>
      <c r="AE373" s="1">
        <f>p_3*inventory[[#This Row],[CO2_flux]]+AE372*EXP(-1/life3_CO2)</f>
        <v>2.0342084001488367E-38</v>
      </c>
    </row>
    <row r="374" spans="1:31">
      <c r="A374">
        <v>369</v>
      </c>
      <c r="B374" s="70">
        <v>0</v>
      </c>
      <c r="C374" s="70">
        <v>0</v>
      </c>
      <c r="D374" s="70">
        <v>0</v>
      </c>
      <c r="E374" s="22">
        <f>SUM(inventory[[#This Row],[CO2_heat]:[N2O_heat]])</f>
        <v>4.4023580933078316E-11</v>
      </c>
      <c r="F374" s="23">
        <f>SUM(inventory[[#This Row],[CO2_temp]:[N2O_temp]])</f>
        <v>3.6167762443347305E-14</v>
      </c>
      <c r="G374" s="16">
        <f>SUM(inventory[[#This Row],[CO2_mass0]:[CO2_mass3]])</f>
        <v>0.30519824680293861</v>
      </c>
      <c r="H374" s="16">
        <f>inventory[[#This Row],[CH4_flux]]+H373*EXP(-1/life_CH4)</f>
        <v>1.1918916809091385E-13</v>
      </c>
      <c r="I374" s="16">
        <f t="shared" si="67"/>
        <v>4.7378498238512486E-2</v>
      </c>
      <c r="J374" s="18">
        <f>inventory[[#This Row],[CO2]]*A_CO2</f>
        <v>5.3461576892470742E-16</v>
      </c>
      <c r="K374" s="18">
        <f>inventory[[#This Row],[CH4]]*A_CH4</f>
        <v>2.5170886285425721E-26</v>
      </c>
      <c r="L374" s="18">
        <f>inventory[[#This Row],[N2O]]*A_N2O</f>
        <v>1.6914062864848956E-14</v>
      </c>
      <c r="M374" s="4">
        <f t="shared" si="68"/>
        <v>2.5465247711822299E-13</v>
      </c>
      <c r="N374" s="4">
        <f t="shared" si="69"/>
        <v>2.618685866665054E-12</v>
      </c>
      <c r="O374" s="4">
        <f t="shared" si="70"/>
        <v>4.1150242589295041E-11</v>
      </c>
      <c r="P374" s="20">
        <f>SUM(inventory[[#This Row],[CO2_temp_s1]:[CO2_temp_s2]])</f>
        <v>5.0632871466614837E-16</v>
      </c>
      <c r="Q374" s="20">
        <f>inventory[[#This Row],[CH4_temp_s1]]+inventory[[#This Row],[CH4_temp_s2]]</f>
        <v>1.1489431203928152E-15</v>
      </c>
      <c r="R374" s="20">
        <f>inventory[[#This Row],[N2O_temp_s1]]+inventory[[#This Row],[N2O_temp_s2]]</f>
        <v>3.4512490608288343E-14</v>
      </c>
      <c r="S374" s="84">
        <f>inventory[[#This Row],[CO2_flux]]+S373</f>
        <v>1</v>
      </c>
      <c r="T374" s="84">
        <f>inventory[[#This Row],[CH4_flux]]+T373</f>
        <v>1</v>
      </c>
      <c r="U374" s="84">
        <f>inventory[[#This Row],[N2O_flux]]+U373</f>
        <v>1</v>
      </c>
      <c r="V374" s="1">
        <f t="shared" si="71"/>
        <v>3.3946037813788854E-16</v>
      </c>
      <c r="W374" s="1">
        <f t="shared" si="72"/>
        <v>1.668683365282598E-16</v>
      </c>
      <c r="X374" s="1">
        <f t="shared" si="73"/>
        <v>4.9236736139279392E-26</v>
      </c>
      <c r="Y374" s="1">
        <f t="shared" si="74"/>
        <v>1.1489431203435784E-15</v>
      </c>
      <c r="Z374" s="1">
        <f t="shared" si="75"/>
        <v>1.1468966374725424E-14</v>
      </c>
      <c r="AA374" s="1">
        <f t="shared" si="76"/>
        <v>2.3043524233562919E-14</v>
      </c>
      <c r="AB374" s="1">
        <f>p_0*inventory[[#This Row],[CO2_flux]]+AB373</f>
        <v>0.21729999999999999</v>
      </c>
      <c r="AC374" s="1">
        <f>p_1*inventory[[#This Row],[CO2_flux]]+AC373*EXP(-1/life1_CO2)</f>
        <v>8.7886628779731107E-2</v>
      </c>
      <c r="AD374" s="1">
        <f>p_2*inventory[[#This Row],[CO2_flux]]+AD373*EXP(-1/life2_CO2)</f>
        <v>1.1618023207480033E-5</v>
      </c>
      <c r="AE374" s="1">
        <f>p_3*inventory[[#This Row],[CO2_flux]]+AE373*EXP(-1/life3_CO2)</f>
        <v>1.6124660951876673E-38</v>
      </c>
    </row>
    <row r="375" spans="1:31">
      <c r="A375">
        <v>370</v>
      </c>
      <c r="B375" s="70">
        <v>0</v>
      </c>
      <c r="C375" s="70">
        <v>0</v>
      </c>
      <c r="D375" s="70">
        <v>0</v>
      </c>
      <c r="E375" s="22">
        <f>SUM(inventory[[#This Row],[CO2_heat]:[N2O_heat]])</f>
        <v>4.4040959715753143E-11</v>
      </c>
      <c r="F375" s="23">
        <f>SUM(inventory[[#This Row],[CO2_temp]:[N2O_temp]])</f>
        <v>3.6031887513774802E-14</v>
      </c>
      <c r="G375" s="16">
        <f>SUM(inventory[[#This Row],[CO2_mass0]:[CO2_mass3]])</f>
        <v>0.30497537914259504</v>
      </c>
      <c r="H375" s="16">
        <f>inventory[[#This Row],[CH4_flux]]+H374*EXP(-1/life_CH4)</f>
        <v>1.0995450809635245E-13</v>
      </c>
      <c r="I375" s="16">
        <f t="shared" si="67"/>
        <v>4.6988553961293117E-2</v>
      </c>
      <c r="J375" s="18">
        <f>inventory[[#This Row],[CO2]]*A_CO2</f>
        <v>5.342253716440836E-16</v>
      </c>
      <c r="K375" s="18">
        <f>inventory[[#This Row],[CH4]]*A_CH4</f>
        <v>2.3220670671617817E-26</v>
      </c>
      <c r="L375" s="18">
        <f>inventory[[#This Row],[N2O]]*A_N2O</f>
        <v>1.677485325998826E-14</v>
      </c>
      <c r="M375" s="4">
        <f t="shared" si="68"/>
        <v>2.5518689760488291E-13</v>
      </c>
      <c r="N375" s="4">
        <f t="shared" si="69"/>
        <v>2.6186858666650782E-12</v>
      </c>
      <c r="O375" s="4">
        <f t="shared" si="70"/>
        <v>4.1167086951483185E-11</v>
      </c>
      <c r="P375" s="20">
        <f>SUM(inventory[[#This Row],[CO2_temp_s1]:[CO2_temp_s2]])</f>
        <v>5.0622910747192948E-16</v>
      </c>
      <c r="Q375" s="20">
        <f>inventory[[#This Row],[CH4_temp_s1]]+inventory[[#This Row],[CH4_temp_s2]]</f>
        <v>1.146140821486403E-15</v>
      </c>
      <c r="R375" s="20">
        <f>inventory[[#This Row],[N2O_temp_s1]]+inventory[[#This Row],[N2O_temp_s2]]</f>
        <v>3.4379517584816472E-14</v>
      </c>
      <c r="S375" s="84">
        <f>inventory[[#This Row],[CO2_flux]]+S374</f>
        <v>1</v>
      </c>
      <c r="T375" s="84">
        <f>inventory[[#This Row],[CH4_flux]]+T374</f>
        <v>1</v>
      </c>
      <c r="U375" s="84">
        <f>inventory[[#This Row],[N2O_flux]]+U374</f>
        <v>1</v>
      </c>
      <c r="V375" s="1">
        <f t="shared" si="71"/>
        <v>3.3920858073099688E-16</v>
      </c>
      <c r="W375" s="1">
        <f t="shared" si="72"/>
        <v>1.670205267409326E-16</v>
      </c>
      <c r="X375" s="1">
        <f t="shared" si="73"/>
        <v>4.5421923251852561E-26</v>
      </c>
      <c r="Y375" s="1">
        <f t="shared" si="74"/>
        <v>1.146140821440981E-15</v>
      </c>
      <c r="Z375" s="1">
        <f t="shared" si="75"/>
        <v>1.1374572124807849E-14</v>
      </c>
      <c r="AA375" s="1">
        <f t="shared" si="76"/>
        <v>2.300494546000862E-14</v>
      </c>
      <c r="AB375" s="1">
        <f>p_0*inventory[[#This Row],[CO2_flux]]+AB374</f>
        <v>0.21729999999999999</v>
      </c>
      <c r="AC375" s="1">
        <f>p_1*inventory[[#This Row],[CO2_flux]]+AC374*EXP(-1/life1_CO2)</f>
        <v>8.7664074761610103E-2</v>
      </c>
      <c r="AD375" s="1">
        <f>p_2*inventory[[#This Row],[CO2_flux]]+AD374*EXP(-1/life2_CO2)</f>
        <v>1.1304380984959535E-5</v>
      </c>
      <c r="AE375" s="1">
        <f>p_3*inventory[[#This Row],[CO2_flux]]+AE374*EXP(-1/life3_CO2)</f>
        <v>1.278161523637168E-38</v>
      </c>
    </row>
    <row r="376" spans="1:31">
      <c r="A376">
        <v>371</v>
      </c>
      <c r="B376" s="70">
        <v>0</v>
      </c>
      <c r="C376" s="70">
        <v>0</v>
      </c>
      <c r="D376" s="70">
        <v>0</v>
      </c>
      <c r="E376" s="22">
        <f>SUM(inventory[[#This Row],[CO2_heat]:[N2O_heat]])</f>
        <v>4.4058199472591964E-11</v>
      </c>
      <c r="F376" s="23">
        <f>SUM(inventory[[#This Row],[CO2_temp]:[N2O_temp]])</f>
        <v>3.589674522586027E-14</v>
      </c>
      <c r="G376" s="16">
        <f>SUM(inventory[[#This Row],[CO2_mass0]:[CO2_mass3]])</f>
        <v>0.30475308351966129</v>
      </c>
      <c r="H376" s="16">
        <f>inventory[[#This Row],[CH4_flux]]+H375*EXP(-1/life_CH4)</f>
        <v>1.0143534051256201E-13</v>
      </c>
      <c r="I376" s="16">
        <f t="shared" si="67"/>
        <v>4.6601819083801246E-2</v>
      </c>
      <c r="J376" s="18">
        <f>inventory[[#This Row],[CO2]]*A_CO2</f>
        <v>5.3383597640139054E-16</v>
      </c>
      <c r="K376" s="18">
        <f>inventory[[#This Row],[CH4]]*A_CH4</f>
        <v>2.1421555853277027E-26</v>
      </c>
      <c r="L376" s="18">
        <f>inventory[[#This Row],[N2O]]*A_N2O</f>
        <v>1.6636789406697741E-14</v>
      </c>
      <c r="M376" s="4">
        <f t="shared" si="68"/>
        <v>2.5572092819552358E-13</v>
      </c>
      <c r="N376" s="4">
        <f t="shared" si="69"/>
        <v>2.6186858666651004E-12</v>
      </c>
      <c r="O376" s="4">
        <f t="shared" si="70"/>
        <v>4.1183792677731337E-11</v>
      </c>
      <c r="P376" s="20">
        <f>SUM(inventory[[#This Row],[CO2_temp_s1]:[CO2_temp_s2]])</f>
        <v>5.0612936975386605E-16</v>
      </c>
      <c r="Q376" s="20">
        <f>inventory[[#This Row],[CH4_temp_s1]]+inventory[[#This Row],[CH4_temp_s2]]</f>
        <v>1.1433453574522642E-15</v>
      </c>
      <c r="R376" s="20">
        <f>inventory[[#This Row],[N2O_temp_s1]]+inventory[[#This Row],[N2O_temp_s2]]</f>
        <v>3.4247270498654142E-14</v>
      </c>
      <c r="S376" s="84">
        <f>inventory[[#This Row],[CO2_flux]]+S375</f>
        <v>1</v>
      </c>
      <c r="T376" s="84">
        <f>inventory[[#This Row],[CH4_flux]]+T375</f>
        <v>1</v>
      </c>
      <c r="U376" s="84">
        <f>inventory[[#This Row],[N2O_flux]]+U375</f>
        <v>1</v>
      </c>
      <c r="V376" s="1">
        <f t="shared" si="71"/>
        <v>3.3895743195967259E-16</v>
      </c>
      <c r="W376" s="1">
        <f t="shared" si="72"/>
        <v>1.6717193779419348E-16</v>
      </c>
      <c r="X376" s="1">
        <f t="shared" si="73"/>
        <v>4.1902678195559234E-26</v>
      </c>
      <c r="Y376" s="1">
        <f t="shared" si="74"/>
        <v>1.1433453574103615E-15</v>
      </c>
      <c r="Z376" s="1">
        <f t="shared" si="75"/>
        <v>1.1280954777893245E-14</v>
      </c>
      <c r="AA376" s="1">
        <f t="shared" si="76"/>
        <v>2.2966315720760897E-14</v>
      </c>
      <c r="AB376" s="1">
        <f>p_0*inventory[[#This Row],[CO2_flux]]+AB375</f>
        <v>0.21729999999999999</v>
      </c>
      <c r="AC376" s="1">
        <f>p_1*inventory[[#This Row],[CO2_flux]]+AC375*EXP(-1/life1_CO2)</f>
        <v>8.7442084313757634E-2</v>
      </c>
      <c r="AD376" s="1">
        <f>p_2*inventory[[#This Row],[CO2_flux]]+AD375*EXP(-1/life2_CO2)</f>
        <v>1.0999205903706604E-5</v>
      </c>
      <c r="AE376" s="1">
        <f>p_3*inventory[[#This Row],[CO2_flux]]+AE375*EXP(-1/life3_CO2)</f>
        <v>1.0131666553375492E-38</v>
      </c>
    </row>
    <row r="377" spans="1:31">
      <c r="A377">
        <v>372</v>
      </c>
      <c r="B377" s="70">
        <v>0</v>
      </c>
      <c r="C377" s="70">
        <v>0</v>
      </c>
      <c r="D377" s="70">
        <v>0</v>
      </c>
      <c r="E377" s="22">
        <f>SUM(inventory[[#This Row],[CO2_heat]:[N2O_heat]])</f>
        <v>4.4075301345625424E-11</v>
      </c>
      <c r="F377" s="23">
        <f>SUM(inventory[[#This Row],[CO2_temp]:[N2O_temp]])</f>
        <v>3.5762330487924626E-14</v>
      </c>
      <c r="G377" s="16">
        <f>SUM(inventory[[#This Row],[CO2_mass0]:[CO2_mass3]])</f>
        <v>0.30453135827843625</v>
      </c>
      <c r="H377" s="16">
        <f>inventory[[#This Row],[CH4_flux]]+H376*EXP(-1/life_CH4)</f>
        <v>9.3576229688400814E-14</v>
      </c>
      <c r="I377" s="16">
        <f t="shared" si="67"/>
        <v>4.6218267191374035E-2</v>
      </c>
      <c r="J377" s="18">
        <f>inventory[[#This Row],[CO2]]*A_CO2</f>
        <v>5.3344758029633665E-16</v>
      </c>
      <c r="K377" s="18">
        <f>inventory[[#This Row],[CH4]]*A_CH4</f>
        <v>1.9761834688778018E-26</v>
      </c>
      <c r="L377" s="18">
        <f>inventory[[#This Row],[N2O]]*A_N2O</f>
        <v>1.6499861874976775E-14</v>
      </c>
      <c r="M377" s="4">
        <f t="shared" si="68"/>
        <v>2.562545698907314E-13</v>
      </c>
      <c r="N377" s="4">
        <f t="shared" si="69"/>
        <v>2.618685866665121E-12</v>
      </c>
      <c r="O377" s="4">
        <f t="shared" si="70"/>
        <v>4.1200360909069572E-11</v>
      </c>
      <c r="P377" s="20">
        <f>SUM(inventory[[#This Row],[CO2_temp_s1]:[CO2_temp_s2]])</f>
        <v>5.0602950251946884E-16</v>
      </c>
      <c r="Q377" s="20">
        <f>inventory[[#This Row],[CH4_temp_s1]]+inventory[[#This Row],[CH4_temp_s2]]</f>
        <v>1.1405567116199649E-15</v>
      </c>
      <c r="R377" s="20">
        <f>inventory[[#This Row],[N2O_temp_s1]]+inventory[[#This Row],[N2O_temp_s2]]</f>
        <v>3.411574427378519E-14</v>
      </c>
      <c r="S377" s="84">
        <f>inventory[[#This Row],[CO2_flux]]+S376</f>
        <v>1</v>
      </c>
      <c r="T377" s="84">
        <f>inventory[[#This Row],[CH4_flux]]+T376</f>
        <v>1</v>
      </c>
      <c r="U377" s="84">
        <f>inventory[[#This Row],[N2O_flux]]+U376</f>
        <v>1</v>
      </c>
      <c r="V377" s="1">
        <f t="shared" si="71"/>
        <v>3.3870692988408473E-16</v>
      </c>
      <c r="W377" s="1">
        <f t="shared" si="72"/>
        <v>1.6732257263538414E-16</v>
      </c>
      <c r="X377" s="1">
        <f t="shared" si="73"/>
        <v>3.8656100679474578E-26</v>
      </c>
      <c r="Y377" s="1">
        <f t="shared" si="74"/>
        <v>1.1405567115813087E-15</v>
      </c>
      <c r="Z377" s="1">
        <f t="shared" si="75"/>
        <v>1.1188107939754457E-14</v>
      </c>
      <c r="AA377" s="1">
        <f t="shared" si="76"/>
        <v>2.2927636334030733E-14</v>
      </c>
      <c r="AB377" s="1">
        <f>p_0*inventory[[#This Row],[CO2_flux]]+AB376</f>
        <v>0.21729999999999999</v>
      </c>
      <c r="AC377" s="1">
        <f>p_1*inventory[[#This Row],[CO2_flux]]+AC376*EXP(-1/life1_CO2)</f>
        <v>8.7220656009052988E-2</v>
      </c>
      <c r="AD377" s="1">
        <f>p_2*inventory[[#This Row],[CO2_flux]]+AD376*EXP(-1/life2_CO2)</f>
        <v>1.0702269383268425E-5</v>
      </c>
      <c r="AE377" s="1">
        <f>p_3*inventory[[#This Row],[CO2_flux]]+AE376*EXP(-1/life3_CO2)</f>
        <v>8.0311185441322263E-39</v>
      </c>
    </row>
    <row r="378" spans="1:31">
      <c r="A378">
        <v>373</v>
      </c>
      <c r="B378" s="70">
        <v>0</v>
      </c>
      <c r="C378" s="70">
        <v>0</v>
      </c>
      <c r="D378" s="70">
        <v>0</v>
      </c>
      <c r="E378" s="22">
        <f>SUM(inventory[[#This Row],[CO2_heat]:[N2O_heat]])</f>
        <v>4.4092266467490173E-11</v>
      </c>
      <c r="F378" s="23">
        <f>SUM(inventory[[#This Row],[CO2_temp]:[N2O_temp]])</f>
        <v>3.5628638247917773E-14</v>
      </c>
      <c r="G378" s="16">
        <f>SUM(inventory[[#This Row],[CO2_mass0]:[CO2_mass3]])</f>
        <v>0.30431020177300327</v>
      </c>
      <c r="H378" s="16">
        <f>inventory[[#This Row],[CH4_flux]]+H377*EXP(-1/life_CH4)</f>
        <v>8.6326035072676831E-14</v>
      </c>
      <c r="I378" s="16">
        <f t="shared" si="67"/>
        <v>4.5837872086752038E-2</v>
      </c>
      <c r="J378" s="18">
        <f>inventory[[#This Row],[CO2]]*A_CO2</f>
        <v>5.3306018044576971E-16</v>
      </c>
      <c r="K378" s="18">
        <f>inventory[[#This Row],[CH4]]*A_CH4</f>
        <v>1.8230707094361104E-26</v>
      </c>
      <c r="L378" s="18">
        <f>inventory[[#This Row],[N2O]]*A_N2O</f>
        <v>1.6364061312437475E-14</v>
      </c>
      <c r="M378" s="4">
        <f t="shared" si="68"/>
        <v>2.5678782368820092E-13</v>
      </c>
      <c r="N378" s="4">
        <f t="shared" si="69"/>
        <v>2.61868586666514E-12</v>
      </c>
      <c r="O378" s="4">
        <f t="shared" si="70"/>
        <v>4.1216792777136829E-11</v>
      </c>
      <c r="P378" s="20">
        <f>SUM(inventory[[#This Row],[CO2_temp_s1]:[CO2_temp_s2]])</f>
        <v>5.0592950677897237E-16</v>
      </c>
      <c r="Q378" s="20">
        <f>inventory[[#This Row],[CH4_temp_s1]]+inventory[[#This Row],[CH4_temp_s2]]</f>
        <v>1.1377748673597323E-15</v>
      </c>
      <c r="R378" s="20">
        <f>inventory[[#This Row],[N2O_temp_s1]]+inventory[[#This Row],[N2O_temp_s2]]</f>
        <v>3.3984933873779067E-14</v>
      </c>
      <c r="S378" s="84">
        <f>inventory[[#This Row],[CO2_flux]]+S377</f>
        <v>1</v>
      </c>
      <c r="T378" s="84">
        <f>inventory[[#This Row],[CH4_flux]]+T377</f>
        <v>1</v>
      </c>
      <c r="U378" s="84">
        <f>inventory[[#This Row],[N2O_flux]]+U377</f>
        <v>1</v>
      </c>
      <c r="V378" s="1">
        <f t="shared" si="71"/>
        <v>3.3845707257734043E-16</v>
      </c>
      <c r="W378" s="1">
        <f t="shared" si="72"/>
        <v>1.6747243420163196E-16</v>
      </c>
      <c r="X378" s="1">
        <f t="shared" si="73"/>
        <v>3.5661064703086787E-26</v>
      </c>
      <c r="Y378" s="1">
        <f t="shared" si="74"/>
        <v>1.1377748673240713E-15</v>
      </c>
      <c r="Z378" s="1">
        <f t="shared" si="75"/>
        <v>1.1096025268791417E-14</v>
      </c>
      <c r="AA378" s="1">
        <f t="shared" si="76"/>
        <v>2.288890860498765E-14</v>
      </c>
      <c r="AB378" s="1">
        <f>p_0*inventory[[#This Row],[CO2_flux]]+AB377</f>
        <v>0.21729999999999999</v>
      </c>
      <c r="AC378" s="1">
        <f>p_1*inventory[[#This Row],[CO2_flux]]+AC377*EXP(-1/life1_CO2)</f>
        <v>8.6999788423989338E-2</v>
      </c>
      <c r="AD378" s="1">
        <f>p_2*inventory[[#This Row],[CO2_flux]]+AD377*EXP(-1/life2_CO2)</f>
        <v>1.041334901399078E-5</v>
      </c>
      <c r="AE378" s="1">
        <f>p_3*inventory[[#This Row],[CO2_flux]]+AE377*EXP(-1/life3_CO2)</f>
        <v>6.3660667008840638E-39</v>
      </c>
    </row>
    <row r="379" spans="1:31">
      <c r="A379">
        <v>374</v>
      </c>
      <c r="B379" s="70">
        <v>0</v>
      </c>
      <c r="C379" s="70">
        <v>0</v>
      </c>
      <c r="D379" s="70">
        <v>0</v>
      </c>
      <c r="E379" s="22">
        <f>SUM(inventory[[#This Row],[CO2_heat]:[N2O_heat]])</f>
        <v>4.4109095961506102E-11</v>
      </c>
      <c r="F379" s="23">
        <f>SUM(inventory[[#This Row],[CO2_temp]:[N2O_temp]])</f>
        <v>3.5495663493097873E-14</v>
      </c>
      <c r="G379" s="16">
        <f>SUM(inventory[[#This Row],[CO2_mass0]:[CO2_mass3]])</f>
        <v>0.30408961236705501</v>
      </c>
      <c r="H379" s="16">
        <f>inventory[[#This Row],[CH4_flux]]+H378*EXP(-1/life_CH4)</f>
        <v>7.9637578434010806E-14</v>
      </c>
      <c r="I379" s="16">
        <f t="shared" si="67"/>
        <v>4.5460607788289892E-2</v>
      </c>
      <c r="J379" s="18">
        <f>inventory[[#This Row],[CO2]]*A_CO2</f>
        <v>5.3267377398337015E-16</v>
      </c>
      <c r="K379" s="18">
        <f>inventory[[#This Row],[CH4]]*A_CH4</f>
        <v>1.6818209766177322E-26</v>
      </c>
      <c r="L379" s="18">
        <f>inventory[[#This Row],[N2O]]*A_N2O</f>
        <v>1.6229378443665899E-14</v>
      </c>
      <c r="M379" s="4">
        <f t="shared" si="68"/>
        <v>2.5732069058275215E-13</v>
      </c>
      <c r="N379" s="4">
        <f t="shared" si="69"/>
        <v>2.6186858666651574E-12</v>
      </c>
      <c r="O379" s="4">
        <f t="shared" si="70"/>
        <v>4.1233089404258193E-11</v>
      </c>
      <c r="P379" s="20">
        <f>SUM(inventory[[#This Row],[CO2_temp_s1]:[CO2_temp_s2]])</f>
        <v>5.0582938354512838E-16</v>
      </c>
      <c r="Q379" s="20">
        <f>inventory[[#This Row],[CH4_temp_s1]]+inventory[[#This Row],[CH4_temp_s2]]</f>
        <v>1.134999808082356E-15</v>
      </c>
      <c r="R379" s="20">
        <f>inventory[[#This Row],[N2O_temp_s1]]+inventory[[#This Row],[N2O_temp_s2]]</f>
        <v>3.3854834301470386E-14</v>
      </c>
      <c r="S379" s="84">
        <f>inventory[[#This Row],[CO2_flux]]+S378</f>
        <v>1</v>
      </c>
      <c r="T379" s="84">
        <f>inventory[[#This Row],[CH4_flux]]+T378</f>
        <v>1</v>
      </c>
      <c r="U379" s="84">
        <f>inventory[[#This Row],[N2O_flux]]+U378</f>
        <v>1</v>
      </c>
      <c r="V379" s="1">
        <f t="shared" si="71"/>
        <v>3.3820785812523569E-16</v>
      </c>
      <c r="W379" s="1">
        <f t="shared" si="72"/>
        <v>1.6762152541989266E-16</v>
      </c>
      <c r="X379" s="1">
        <f t="shared" si="73"/>
        <v>3.2898081086204229E-26</v>
      </c>
      <c r="Y379" s="1">
        <f t="shared" si="74"/>
        <v>1.1349998080494579E-15</v>
      </c>
      <c r="Z379" s="1">
        <f t="shared" si="75"/>
        <v>1.1004700475598001E-14</v>
      </c>
      <c r="AA379" s="1">
        <f t="shared" si="76"/>
        <v>2.2850133825872384E-14</v>
      </c>
      <c r="AB379" s="1">
        <f>p_0*inventory[[#This Row],[CO2_flux]]+AB378</f>
        <v>0.21729999999999999</v>
      </c>
      <c r="AC379" s="1">
        <f>p_1*inventory[[#This Row],[CO2_flux]]+AC378*EXP(-1/life1_CO2)</f>
        <v>8.6779480138664586E-2</v>
      </c>
      <c r="AD379" s="1">
        <f>p_2*inventory[[#This Row],[CO2_flux]]+AD378*EXP(-1/life2_CO2)</f>
        <v>1.013222839043006E-5</v>
      </c>
      <c r="AE379" s="1">
        <f>p_3*inventory[[#This Row],[CO2_flux]]+AE378*EXP(-1/life3_CO2)</f>
        <v>5.0462217706542257E-39</v>
      </c>
    </row>
    <row r="380" spans="1:31">
      <c r="A380">
        <v>375</v>
      </c>
      <c r="B380" s="70">
        <v>0</v>
      </c>
      <c r="C380" s="70">
        <v>0</v>
      </c>
      <c r="D380" s="70">
        <v>0</v>
      </c>
      <c r="E380" s="22">
        <f>SUM(inventory[[#This Row],[CO2_heat]:[N2O_heat]])</f>
        <v>4.412579094175307E-11</v>
      </c>
      <c r="F380" s="23">
        <f>SUM(inventory[[#This Row],[CO2_temp]:[N2O_temp]])</f>
        <v>3.5363401249713175E-14</v>
      </c>
      <c r="G380" s="16">
        <f>SUM(inventory[[#This Row],[CO2_mass0]:[CO2_mass3]])</f>
        <v>0.30386958843372147</v>
      </c>
      <c r="H380" s="16">
        <f>inventory[[#This Row],[CH4_flux]]+H379*EXP(-1/life_CH4)</f>
        <v>7.3467336864178342E-14</v>
      </c>
      <c r="I380" s="16">
        <f t="shared" si="67"/>
        <v>4.5086448528181722E-2</v>
      </c>
      <c r="J380" s="18">
        <f>inventory[[#This Row],[CO2]]*A_CO2</f>
        <v>5.3228835805934983E-16</v>
      </c>
      <c r="K380" s="18">
        <f>inventory[[#This Row],[CH4]]*A_CH4</f>
        <v>1.5515151347400596E-26</v>
      </c>
      <c r="L380" s="18">
        <f>inventory[[#This Row],[N2O]]*A_N2O</f>
        <v>1.6095804069588532E-14</v>
      </c>
      <c r="M380" s="4">
        <f t="shared" si="68"/>
        <v>2.5785317156634695E-13</v>
      </c>
      <c r="N380" s="4">
        <f t="shared" si="69"/>
        <v>2.6186858666651735E-12</v>
      </c>
      <c r="O380" s="4">
        <f t="shared" si="70"/>
        <v>4.1249251903521551E-11</v>
      </c>
      <c r="P380" s="20">
        <f>SUM(inventory[[#This Row],[CO2_temp_s1]:[CO2_temp_s2]])</f>
        <v>5.0572913383300473E-16</v>
      </c>
      <c r="Q380" s="20">
        <f>inventory[[#This Row],[CH4_temp_s1]]+inventory[[#This Row],[CH4_temp_s2]]</f>
        <v>1.1322315172390882E-15</v>
      </c>
      <c r="R380" s="20">
        <f>inventory[[#This Row],[N2O_temp_s1]]+inventory[[#This Row],[N2O_temp_s2]]</f>
        <v>3.3725440598641082E-14</v>
      </c>
      <c r="S380" s="84">
        <f>inventory[[#This Row],[CO2_flux]]+S379</f>
        <v>1</v>
      </c>
      <c r="T380" s="84">
        <f>inventory[[#This Row],[CH4_flux]]+T379</f>
        <v>1</v>
      </c>
      <c r="U380" s="84">
        <f>inventory[[#This Row],[N2O_flux]]+U379</f>
        <v>1</v>
      </c>
      <c r="V380" s="1">
        <f t="shared" si="71"/>
        <v>3.3795928462601219E-16</v>
      </c>
      <c r="W380" s="1">
        <f t="shared" si="72"/>
        <v>1.6776984920699259E-16</v>
      </c>
      <c r="X380" s="1">
        <f t="shared" si="73"/>
        <v>3.0349170649889379E-26</v>
      </c>
      <c r="Y380" s="1">
        <f t="shared" si="74"/>
        <v>1.1322315172087389E-15</v>
      </c>
      <c r="Z380" s="1">
        <f t="shared" si="75"/>
        <v>1.091412732253245E-14</v>
      </c>
      <c r="AA380" s="1">
        <f t="shared" si="76"/>
        <v>2.2811313276108634E-14</v>
      </c>
      <c r="AB380" s="1">
        <f>p_0*inventory[[#This Row],[CO2_flux]]+AB379</f>
        <v>0.21729999999999999</v>
      </c>
      <c r="AC380" s="1">
        <f>p_1*inventory[[#This Row],[CO2_flux]]+AC379*EXP(-1/life1_CO2)</f>
        <v>8.6559729736772215E-2</v>
      </c>
      <c r="AD380" s="1">
        <f>p_2*inventory[[#This Row],[CO2_flux]]+AD379*EXP(-1/life2_CO2)</f>
        <v>9.8586969492625345E-6</v>
      </c>
      <c r="AE380" s="1">
        <f>p_3*inventory[[#This Row],[CO2_flux]]+AE379*EXP(-1/life3_CO2)</f>
        <v>4.0000137219876129E-39</v>
      </c>
    </row>
    <row r="381" spans="1:31">
      <c r="A381">
        <v>376</v>
      </c>
      <c r="B381" s="70">
        <v>0</v>
      </c>
      <c r="C381" s="70">
        <v>0</v>
      </c>
      <c r="D381" s="70">
        <v>0</v>
      </c>
      <c r="E381" s="22">
        <f>SUM(inventory[[#This Row],[CO2_heat]:[N2O_heat]])</f>
        <v>4.4142352513146937E-11</v>
      </c>
      <c r="F381" s="23">
        <f>SUM(inventory[[#This Row],[CO2_temp]:[N2O_temp]])</f>
        <v>3.5231846582686523E-14</v>
      </c>
      <c r="G381" s="16">
        <f>SUM(inventory[[#This Row],[CO2_mass0]:[CO2_mass3]])</f>
        <v>0.30365012835540378</v>
      </c>
      <c r="H381" s="16">
        <f>inventory[[#This Row],[CH4_flux]]+H380*EXP(-1/life_CH4)</f>
        <v>6.7775159567252367E-14</v>
      </c>
      <c r="I381" s="16">
        <f t="shared" si="67"/>
        <v>4.4715368750701166E-2</v>
      </c>
      <c r="J381" s="18">
        <f>inventory[[#This Row],[CO2]]*A_CO2</f>
        <v>5.3190392984016071E-16</v>
      </c>
      <c r="K381" s="18">
        <f>inventory[[#This Row],[CH4]]*A_CH4</f>
        <v>1.4313052618528538E-26</v>
      </c>
      <c r="L381" s="18">
        <f>inventory[[#This Row],[N2O]]*A_N2O</f>
        <v>1.5963329066843967E-14</v>
      </c>
      <c r="M381" s="4">
        <f t="shared" si="68"/>
        <v>2.5838526762810562E-13</v>
      </c>
      <c r="N381" s="4">
        <f t="shared" si="69"/>
        <v>2.6186858666651885E-12</v>
      </c>
      <c r="O381" s="4">
        <f t="shared" si="70"/>
        <v>4.1265281378853645E-11</v>
      </c>
      <c r="P381" s="20">
        <f>SUM(inventory[[#This Row],[CO2_temp_s1]:[CO2_temp_s2]])</f>
        <v>5.0562875865979151E-16</v>
      </c>
      <c r="Q381" s="20">
        <f>inventory[[#This Row],[CH4_temp_s1]]+inventory[[#This Row],[CH4_temp_s2]]</f>
        <v>1.1294699783215446E-15</v>
      </c>
      <c r="R381" s="20">
        <f>inventory[[#This Row],[N2O_temp_s1]]+inventory[[#This Row],[N2O_temp_s2]]</f>
        <v>3.3596747845705189E-14</v>
      </c>
      <c r="S381" s="84">
        <f>inventory[[#This Row],[CO2_flux]]+S380</f>
        <v>1</v>
      </c>
      <c r="T381" s="84">
        <f>inventory[[#This Row],[CH4_flux]]+T380</f>
        <v>1</v>
      </c>
      <c r="U381" s="84">
        <f>inventory[[#This Row],[N2O_flux]]+U380</f>
        <v>1</v>
      </c>
      <c r="V381" s="1">
        <f t="shared" si="71"/>
        <v>3.3771135019012087E-16</v>
      </c>
      <c r="W381" s="1">
        <f t="shared" si="72"/>
        <v>1.6791740846967058E-16</v>
      </c>
      <c r="X381" s="1">
        <f t="shared" si="73"/>
        <v>2.7997747223190772E-26</v>
      </c>
      <c r="Y381" s="1">
        <f t="shared" si="74"/>
        <v>1.1294699782935469E-15</v>
      </c>
      <c r="Z381" s="1">
        <f t="shared" si="75"/>
        <v>1.0824299623291327E-14</v>
      </c>
      <c r="AA381" s="1">
        <f t="shared" si="76"/>
        <v>2.2772448222413865E-14</v>
      </c>
      <c r="AB381" s="1">
        <f>p_0*inventory[[#This Row],[CO2_flux]]+AB380</f>
        <v>0.21729999999999999</v>
      </c>
      <c r="AC381" s="1">
        <f>p_1*inventory[[#This Row],[CO2_flux]]+AC380*EXP(-1/life1_CO2)</f>
        <v>8.6340535805592214E-2</v>
      </c>
      <c r="AD381" s="1">
        <f>p_2*inventory[[#This Row],[CO2_flux]]+AD380*EXP(-1/life2_CO2)</f>
        <v>9.5925498115694404E-6</v>
      </c>
      <c r="AE381" s="1">
        <f>p_3*inventory[[#This Row],[CO2_flux]]+AE380*EXP(-1/life3_CO2)</f>
        <v>3.170710781903435E-39</v>
      </c>
    </row>
    <row r="382" spans="1:31">
      <c r="A382">
        <v>377</v>
      </c>
      <c r="B382" s="70">
        <v>0</v>
      </c>
      <c r="C382" s="70">
        <v>0</v>
      </c>
      <c r="D382" s="70">
        <v>0</v>
      </c>
      <c r="E382" s="22">
        <f>SUM(inventory[[#This Row],[CO2_heat]:[N2O_heat]])</f>
        <v>4.4158781771514963E-11</v>
      </c>
      <c r="F382" s="23">
        <f>SUM(inventory[[#This Row],[CO2_temp]:[N2O_temp]])</f>
        <v>3.510099459530241E-14</v>
      </c>
      <c r="G382" s="16">
        <f>SUM(inventory[[#This Row],[CO2_mass0]:[CO2_mass3]])</f>
        <v>0.30343123052361137</v>
      </c>
      <c r="H382" s="16">
        <f>inventory[[#This Row],[CH4_flux]]+H381*EXP(-1/life_CH4)</f>
        <v>6.2524006591645407E-14</v>
      </c>
      <c r="I382" s="16">
        <f t="shared" si="67"/>
        <v>4.4347343110455857E-2</v>
      </c>
      <c r="J382" s="18">
        <f>inventory[[#This Row],[CO2]]*A_CO2</f>
        <v>5.3152048650820997E-16</v>
      </c>
      <c r="K382" s="18">
        <f>inventory[[#This Row],[CH4]]*A_CH4</f>
        <v>1.3204091321680172E-26</v>
      </c>
      <c r="L382" s="18">
        <f>inventory[[#This Row],[N2O]]*A_N2O</f>
        <v>1.5831944387159765E-14</v>
      </c>
      <c r="M382" s="4">
        <f t="shared" si="68"/>
        <v>2.5891697975432285E-13</v>
      </c>
      <c r="N382" s="4">
        <f t="shared" si="69"/>
        <v>2.6186858666652022E-12</v>
      </c>
      <c r="O382" s="4">
        <f t="shared" si="70"/>
        <v>4.1281178925095436E-11</v>
      </c>
      <c r="P382" s="20">
        <f>SUM(inventory[[#This Row],[CO2_temp_s1]:[CO2_temp_s2]])</f>
        <v>5.0552825904461063E-16</v>
      </c>
      <c r="Q382" s="20">
        <f>inventory[[#This Row],[CH4_temp_s1]]+inventory[[#This Row],[CH4_temp_s2]]</f>
        <v>1.1267151748616079E-15</v>
      </c>
      <c r="R382" s="20">
        <f>inventory[[#This Row],[N2O_temp_s1]]+inventory[[#This Row],[N2O_temp_s2]]</f>
        <v>3.3468751161396188E-14</v>
      </c>
      <c r="S382" s="84">
        <f>inventory[[#This Row],[CO2_flux]]+S381</f>
        <v>1</v>
      </c>
      <c r="T382" s="84">
        <f>inventory[[#This Row],[CH4_flux]]+T381</f>
        <v>1</v>
      </c>
      <c r="U382" s="84">
        <f>inventory[[#This Row],[N2O_flux]]+U381</f>
        <v>1</v>
      </c>
      <c r="V382" s="1">
        <f t="shared" si="71"/>
        <v>3.3746405293999124E-16</v>
      </c>
      <c r="W382" s="1">
        <f t="shared" si="72"/>
        <v>1.6806420610461936E-16</v>
      </c>
      <c r="X382" s="1">
        <f t="shared" si="73"/>
        <v>2.5828509714381969E-26</v>
      </c>
      <c r="Y382" s="1">
        <f t="shared" si="74"/>
        <v>1.1267151748357794E-15</v>
      </c>
      <c r="Z382" s="1">
        <f t="shared" si="75"/>
        <v>1.0735211242486989E-14</v>
      </c>
      <c r="AA382" s="1">
        <f t="shared" si="76"/>
        <v>2.2733539918909199E-14</v>
      </c>
      <c r="AB382" s="1">
        <f>p_0*inventory[[#This Row],[CO2_flux]]+AB381</f>
        <v>0.21729999999999999</v>
      </c>
      <c r="AC382" s="1">
        <f>p_1*inventory[[#This Row],[CO2_flux]]+AC381*EXP(-1/life1_CO2)</f>
        <v>8.6121896935981976E-2</v>
      </c>
      <c r="AD382" s="1">
        <f>p_2*inventory[[#This Row],[CO2_flux]]+AD381*EXP(-1/life2_CO2)</f>
        <v>9.3335876293797738E-6</v>
      </c>
      <c r="AE382" s="1">
        <f>p_3*inventory[[#This Row],[CO2_flux]]+AE381*EXP(-1/life3_CO2)</f>
        <v>2.5133430936039737E-39</v>
      </c>
    </row>
    <row r="383" spans="1:31">
      <c r="A383">
        <v>378</v>
      </c>
      <c r="B383" s="70">
        <v>0</v>
      </c>
      <c r="C383" s="70">
        <v>0</v>
      </c>
      <c r="D383" s="70">
        <v>0</v>
      </c>
      <c r="E383" s="22">
        <f>SUM(inventory[[#This Row],[CO2_heat]:[N2O_heat]])</f>
        <v>4.4175079803670594E-11</v>
      </c>
      <c r="F383" s="23">
        <f>SUM(inventory[[#This Row],[CO2_temp]:[N2O_temp]])</f>
        <v>3.4970840428896557E-14</v>
      </c>
      <c r="G383" s="16">
        <f>SUM(inventory[[#This Row],[CO2_mass0]:[CO2_mass3]])</f>
        <v>0.30321289333880358</v>
      </c>
      <c r="H383" s="16">
        <f>inventory[[#This Row],[CH4_flux]]+H382*EXP(-1/life_CH4)</f>
        <v>5.7679707804937319E-14</v>
      </c>
      <c r="I383" s="16">
        <f t="shared" si="67"/>
        <v>4.3982346470656304E-2</v>
      </c>
      <c r="J383" s="18">
        <f>inventory[[#This Row],[CO2]]*A_CO2</f>
        <v>5.3113802526158208E-16</v>
      </c>
      <c r="K383" s="18">
        <f>inventory[[#This Row],[CH4]]*A_CH4</f>
        <v>1.2181051259853021E-26</v>
      </c>
      <c r="L383" s="18">
        <f>inventory[[#This Row],[N2O]]*A_N2O</f>
        <v>1.5701641056734447E-14</v>
      </c>
      <c r="M383" s="4">
        <f t="shared" si="68"/>
        <v>2.5944830892848363E-13</v>
      </c>
      <c r="N383" s="4">
        <f t="shared" si="69"/>
        <v>2.6186858666652147E-12</v>
      </c>
      <c r="O383" s="4">
        <f t="shared" si="70"/>
        <v>4.1296945628076898E-11</v>
      </c>
      <c r="P383" s="20">
        <f>SUM(inventory[[#This Row],[CO2_temp_s1]:[CO2_temp_s2]])</f>
        <v>5.0542763600833359E-16</v>
      </c>
      <c r="Q383" s="20">
        <f>inventory[[#This Row],[CH4_temp_s1]]+inventory[[#This Row],[CH4_temp_s2]]</f>
        <v>1.123967090431327E-15</v>
      </c>
      <c r="R383" s="20">
        <f>inventory[[#This Row],[N2O_temp_s1]]+inventory[[#This Row],[N2O_temp_s2]]</f>
        <v>3.3341445702456899E-14</v>
      </c>
      <c r="S383" s="84">
        <f>inventory[[#This Row],[CO2_flux]]+S382</f>
        <v>1</v>
      </c>
      <c r="T383" s="84">
        <f>inventory[[#This Row],[CH4_flux]]+T382</f>
        <v>1</v>
      </c>
      <c r="U383" s="84">
        <f>inventory[[#This Row],[N2O_flux]]+U382</f>
        <v>1</v>
      </c>
      <c r="V383" s="1">
        <f t="shared" si="71"/>
        <v>3.3721739100980695E-16</v>
      </c>
      <c r="W383" s="1">
        <f t="shared" si="72"/>
        <v>1.6821024499852661E-16</v>
      </c>
      <c r="X383" s="1">
        <f t="shared" si="73"/>
        <v>2.3827342544400215E-26</v>
      </c>
      <c r="Y383" s="1">
        <f t="shared" si="74"/>
        <v>1.1239670904074996E-15</v>
      </c>
      <c r="Z383" s="1">
        <f t="shared" si="75"/>
        <v>1.064685609522852E-14</v>
      </c>
      <c r="AA383" s="1">
        <f t="shared" si="76"/>
        <v>2.2694589607228379E-14</v>
      </c>
      <c r="AB383" s="1">
        <f>p_0*inventory[[#This Row],[CO2_flux]]+AB382</f>
        <v>0.21729999999999999</v>
      </c>
      <c r="AC383" s="1">
        <f>p_1*inventory[[#This Row],[CO2_flux]]+AC382*EXP(-1/life1_CO2)</f>
        <v>8.5903811722367246E-2</v>
      </c>
      <c r="AD383" s="1">
        <f>p_2*inventory[[#This Row],[CO2_flux]]+AD382*EXP(-1/life2_CO2)</f>
        <v>9.0816164363558397E-6</v>
      </c>
      <c r="AE383" s="1">
        <f>p_3*inventory[[#This Row],[CO2_flux]]+AE382*EXP(-1/life3_CO2)</f>
        <v>1.9922641769220742E-39</v>
      </c>
    </row>
    <row r="384" spans="1:31">
      <c r="A384">
        <v>379</v>
      </c>
      <c r="B384" s="70">
        <v>0</v>
      </c>
      <c r="C384" s="70">
        <v>0</v>
      </c>
      <c r="D384" s="70">
        <v>0</v>
      </c>
      <c r="E384" s="22">
        <f>SUM(inventory[[#This Row],[CO2_heat]:[N2O_heat]])</f>
        <v>4.4191247687487702E-11</v>
      </c>
      <c r="F384" s="23">
        <f>SUM(inventory[[#This Row],[CO2_temp]:[N2O_temp]])</f>
        <v>3.4841379262548185E-14</v>
      </c>
      <c r="G384" s="16">
        <f>SUM(inventory[[#This Row],[CO2_mass0]:[CO2_mass3]])</f>
        <v>0.30299511521023559</v>
      </c>
      <c r="H384" s="16">
        <f>inventory[[#This Row],[CH4_flux]]+H383*EXP(-1/life_CH4)</f>
        <v>5.3210740543097261E-14</v>
      </c>
      <c r="I384" s="16">
        <f t="shared" si="67"/>
        <v>4.3620353901398998E-2</v>
      </c>
      <c r="J384" s="18">
        <f>inventory[[#This Row],[CO2]]*A_CO2</f>
        <v>5.3075654331376958E-16</v>
      </c>
      <c r="K384" s="18">
        <f>inventory[[#This Row],[CH4]]*A_CH4</f>
        <v>1.1237275339919894E-26</v>
      </c>
      <c r="L384" s="18">
        <f>inventory[[#This Row],[N2O]]*A_N2O</f>
        <v>1.5572410175624559E-14</v>
      </c>
      <c r="M384" s="4">
        <f t="shared" si="68"/>
        <v>2.5997925613127878E-13</v>
      </c>
      <c r="N384" s="4">
        <f t="shared" si="69"/>
        <v>2.6186858666652264E-12</v>
      </c>
      <c r="O384" s="4">
        <f t="shared" si="70"/>
        <v>4.1312582564691197E-11</v>
      </c>
      <c r="P384" s="20">
        <f>SUM(inventory[[#This Row],[CO2_temp_s1]:[CO2_temp_s2]])</f>
        <v>5.0532689057340272E-16</v>
      </c>
      <c r="Q384" s="20">
        <f>inventory[[#This Row],[CH4_temp_s1]]+inventory[[#This Row],[CH4_temp_s2]]</f>
        <v>1.1212257086428203E-15</v>
      </c>
      <c r="R384" s="20">
        <f>inventory[[#This Row],[N2O_temp_s1]]+inventory[[#This Row],[N2O_temp_s2]]</f>
        <v>3.3214826663331962E-14</v>
      </c>
      <c r="S384" s="84">
        <f>inventory[[#This Row],[CO2_flux]]+S383</f>
        <v>1</v>
      </c>
      <c r="T384" s="84">
        <f>inventory[[#This Row],[CH4_flux]]+T383</f>
        <v>1</v>
      </c>
      <c r="U384" s="84">
        <f>inventory[[#This Row],[N2O_flux]]+U383</f>
        <v>1</v>
      </c>
      <c r="V384" s="1">
        <f t="shared" si="71"/>
        <v>3.3697136254528706E-16</v>
      </c>
      <c r="W384" s="1">
        <f t="shared" si="72"/>
        <v>1.6835552802811571E-16</v>
      </c>
      <c r="X384" s="1">
        <f t="shared" si="73"/>
        <v>2.1981223794591495E-26</v>
      </c>
      <c r="Y384" s="1">
        <f t="shared" si="74"/>
        <v>1.1212257086208391E-15</v>
      </c>
      <c r="Z384" s="1">
        <f t="shared" si="75"/>
        <v>1.055922814670613E-14</v>
      </c>
      <c r="AA384" s="1">
        <f t="shared" si="76"/>
        <v>2.2655598516625829E-14</v>
      </c>
      <c r="AB384" s="1">
        <f>p_0*inventory[[#This Row],[CO2_flux]]+AB383</f>
        <v>0.21729999999999999</v>
      </c>
      <c r="AC384" s="1">
        <f>p_1*inventory[[#This Row],[CO2_flux]]+AC383*EXP(-1/life1_CO2)</f>
        <v>8.568627876273309E-2</v>
      </c>
      <c r="AD384" s="1">
        <f>p_2*inventory[[#This Row],[CO2_flux]]+AD383*EXP(-1/life2_CO2)</f>
        <v>8.8364475025097219E-6</v>
      </c>
      <c r="AE384" s="1">
        <f>p_3*inventory[[#This Row],[CO2_flux]]+AE383*EXP(-1/life3_CO2)</f>
        <v>1.5792179590393802E-39</v>
      </c>
    </row>
    <row r="385" spans="1:31">
      <c r="A385">
        <v>380</v>
      </c>
      <c r="B385" s="70">
        <v>0</v>
      </c>
      <c r="C385" s="70">
        <v>0</v>
      </c>
      <c r="D385" s="70">
        <v>0</v>
      </c>
      <c r="E385" s="22">
        <f>SUM(inventory[[#This Row],[CO2_heat]:[N2O_heat]])</f>
        <v>4.4207286491974076E-11</v>
      </c>
      <c r="F385" s="23">
        <f>SUM(inventory[[#This Row],[CO2_temp]:[N2O_temp]])</f>
        <v>3.4712606312774604E-14</v>
      </c>
      <c r="G385" s="16">
        <f>SUM(inventory[[#This Row],[CO2_mass0]:[CO2_mass3]])</f>
        <v>0.30277789455580767</v>
      </c>
      <c r="H385" s="16">
        <f>inventory[[#This Row],[CH4_flux]]+H384*EXP(-1/life_CH4)</f>
        <v>4.9088024487226191E-14</v>
      </c>
      <c r="I385" s="16">
        <f t="shared" si="67"/>
        <v>4.3261340677963653E-2</v>
      </c>
      <c r="J385" s="18">
        <f>inventory[[#This Row],[CO2]]*A_CO2</f>
        <v>5.3037603789340816E-16</v>
      </c>
      <c r="K385" s="18">
        <f>inventory[[#This Row],[CH4]]*A_CH4</f>
        <v>1.0366622253808283E-26</v>
      </c>
      <c r="L385" s="18">
        <f>inventory[[#This Row],[N2O]]*A_N2O</f>
        <v>1.5444242917136796E-14</v>
      </c>
      <c r="M385" s="4">
        <f t="shared" si="68"/>
        <v>2.6050982234062015E-13</v>
      </c>
      <c r="N385" s="4">
        <f t="shared" si="69"/>
        <v>2.6186858666652373E-12</v>
      </c>
      <c r="O385" s="4">
        <f t="shared" si="70"/>
        <v>4.1328090802968219E-11</v>
      </c>
      <c r="P385" s="20">
        <f>SUM(inventory[[#This Row],[CO2_temp_s1]:[CO2_temp_s2]])</f>
        <v>5.0522602376365878E-16</v>
      </c>
      <c r="Q385" s="20">
        <f>inventory[[#This Row],[CH4_temp_s1]]+inventory[[#This Row],[CH4_temp_s2]]</f>
        <v>1.1184910131481776E-15</v>
      </c>
      <c r="R385" s="20">
        <f>inventory[[#This Row],[N2O_temp_s1]]+inventory[[#This Row],[N2O_temp_s2]]</f>
        <v>3.3088889275862771E-14</v>
      </c>
      <c r="S385" s="84">
        <f>inventory[[#This Row],[CO2_flux]]+S384</f>
        <v>1</v>
      </c>
      <c r="T385" s="84">
        <f>inventory[[#This Row],[CH4_flux]]+T384</f>
        <v>1</v>
      </c>
      <c r="U385" s="84">
        <f>inventory[[#This Row],[N2O_flux]]+U384</f>
        <v>1</v>
      </c>
      <c r="V385" s="1">
        <f t="shared" si="71"/>
        <v>3.3672596570347291E-16</v>
      </c>
      <c r="W385" s="1">
        <f t="shared" si="72"/>
        <v>1.6850005806018585E-16</v>
      </c>
      <c r="X385" s="1">
        <f t="shared" si="73"/>
        <v>2.0278140471066539E-26</v>
      </c>
      <c r="Y385" s="1">
        <f t="shared" si="74"/>
        <v>1.1184910131278995E-15</v>
      </c>
      <c r="Z385" s="1">
        <f t="shared" si="75"/>
        <v>1.0472321411778962E-14</v>
      </c>
      <c r="AA385" s="1">
        <f t="shared" si="76"/>
        <v>2.2616567864083812E-14</v>
      </c>
      <c r="AB385" s="1">
        <f>p_0*inventory[[#This Row],[CO2_flux]]+AB384</f>
        <v>0.21729999999999999</v>
      </c>
      <c r="AC385" s="1">
        <f>p_1*inventory[[#This Row],[CO2_flux]]+AC384*EXP(-1/life1_CO2)</f>
        <v>8.5469296658614871E-2</v>
      </c>
      <c r="AD385" s="1">
        <f>p_2*inventory[[#This Row],[CO2_flux]]+AD384*EXP(-1/life2_CO2)</f>
        <v>8.5978971928418528E-6</v>
      </c>
      <c r="AE385" s="1">
        <f>p_3*inventory[[#This Row],[CO2_flux]]+AE384*EXP(-1/life3_CO2)</f>
        <v>1.251806558106904E-39</v>
      </c>
    </row>
    <row r="386" spans="1:31">
      <c r="A386">
        <v>381</v>
      </c>
      <c r="B386" s="70">
        <v>0</v>
      </c>
      <c r="C386" s="70">
        <v>0</v>
      </c>
      <c r="D386" s="70">
        <v>0</v>
      </c>
      <c r="E386" s="22">
        <f>SUM(inventory[[#This Row],[CO2_heat]:[N2O_heat]])</f>
        <v>4.4223197277344438E-11</v>
      </c>
      <c r="F386" s="23">
        <f>SUM(inventory[[#This Row],[CO2_temp]:[N2O_temp]])</f>
        <v>3.458451683322851E-14</v>
      </c>
      <c r="G386" s="16">
        <f>SUM(inventory[[#This Row],[CO2_mass0]:[CO2_mass3]])</f>
        <v>0.30256122980191902</v>
      </c>
      <c r="H386" s="16">
        <f>inventory[[#This Row],[CH4_flux]]+H385*EXP(-1/life_CH4)</f>
        <v>4.5284732433048366E-14</v>
      </c>
      <c r="I386" s="16">
        <f t="shared" si="67"/>
        <v>4.2905282279124476E-2</v>
      </c>
      <c r="J386" s="18">
        <f>inventory[[#This Row],[CO2]]*A_CO2</f>
        <v>5.2999650624402139E-16</v>
      </c>
      <c r="K386" s="18">
        <f>inventory[[#This Row],[CH4]]*A_CH4</f>
        <v>9.5634265159795613E-27</v>
      </c>
      <c r="L386" s="18">
        <f>inventory[[#This Row],[N2O]]*A_N2O</f>
        <v>1.5317130527225124E-14</v>
      </c>
      <c r="M386" s="4">
        <f t="shared" si="68"/>
        <v>2.6104000853165576E-13</v>
      </c>
      <c r="N386" s="4">
        <f t="shared" si="69"/>
        <v>2.6186858666652474E-12</v>
      </c>
      <c r="O386" s="4">
        <f t="shared" si="70"/>
        <v>4.1343471402147532E-11</v>
      </c>
      <c r="P386" s="20">
        <f>SUM(inventory[[#This Row],[CO2_temp_s1]:[CO2_temp_s2]])</f>
        <v>5.051250366041728E-16</v>
      </c>
      <c r="Q386" s="20">
        <f>inventory[[#This Row],[CH4_temp_s1]]+inventory[[#This Row],[CH4_temp_s2]]</f>
        <v>1.1157629876393628E-15</v>
      </c>
      <c r="R386" s="20">
        <f>inventory[[#This Row],[N2O_temp_s1]]+inventory[[#This Row],[N2O_temp_s2]]</f>
        <v>3.2963628808984976E-14</v>
      </c>
      <c r="S386" s="84">
        <f>inventory[[#This Row],[CO2_flux]]+S385</f>
        <v>1</v>
      </c>
      <c r="T386" s="84">
        <f>inventory[[#This Row],[CH4_flux]]+T385</f>
        <v>1</v>
      </c>
      <c r="U386" s="84">
        <f>inventory[[#This Row],[N2O_flux]]+U385</f>
        <v>1</v>
      </c>
      <c r="V386" s="1">
        <f t="shared" si="71"/>
        <v>3.3648119865252063E-16</v>
      </c>
      <c r="W386" s="1">
        <f t="shared" si="72"/>
        <v>1.6864383795165212E-16</v>
      </c>
      <c r="X386" s="1">
        <f t="shared" si="73"/>
        <v>1.8707010334281063E-26</v>
      </c>
      <c r="Y386" s="1">
        <f t="shared" si="74"/>
        <v>1.1157629876206557E-15</v>
      </c>
      <c r="Z386" s="1">
        <f t="shared" si="75"/>
        <v>1.0386129954566296E-14</v>
      </c>
      <c r="AA386" s="1">
        <f t="shared" si="76"/>
        <v>2.2577498854418679E-14</v>
      </c>
      <c r="AB386" s="1">
        <f>p_0*inventory[[#This Row],[CO2_flux]]+AB385</f>
        <v>0.21729999999999999</v>
      </c>
      <c r="AC386" s="1">
        <f>p_1*inventory[[#This Row],[CO2_flux]]+AC385*EXP(-1/life1_CO2)</f>
        <v>8.5252864015089261E-2</v>
      </c>
      <c r="AD386" s="1">
        <f>p_2*inventory[[#This Row],[CO2_flux]]+AD385*EXP(-1/life2_CO2)</f>
        <v>8.3657868297957985E-6</v>
      </c>
      <c r="AE386" s="1">
        <f>p_3*inventory[[#This Row],[CO2_flux]]+AE385*EXP(-1/life3_CO2)</f>
        <v>9.9227573366291575E-40</v>
      </c>
    </row>
    <row r="387" spans="1:31">
      <c r="A387">
        <v>382</v>
      </c>
      <c r="B387" s="70">
        <v>0</v>
      </c>
      <c r="C387" s="70">
        <v>0</v>
      </c>
      <c r="D387" s="70">
        <v>0</v>
      </c>
      <c r="E387" s="22">
        <f>SUM(inventory[[#This Row],[CO2_heat]:[N2O_heat]])</f>
        <v>4.4238981095092781E-11</v>
      </c>
      <c r="F387" s="23">
        <f>SUM(inventory[[#This Row],[CO2_temp]:[N2O_temp]])</f>
        <v>3.4457106114397582E-14</v>
      </c>
      <c r="G387" s="16">
        <f>SUM(inventory[[#This Row],[CO2_mass0]:[CO2_mass3]])</f>
        <v>0.3023451193833247</v>
      </c>
      <c r="H387" s="16">
        <f>inventory[[#This Row],[CH4_flux]]+H386*EXP(-1/life_CH4)</f>
        <v>4.1776115721797333E-14</v>
      </c>
      <c r="I387" s="16">
        <f t="shared" si="67"/>
        <v>4.255215438547532E-2</v>
      </c>
      <c r="J387" s="18">
        <f>inventory[[#This Row],[CO2]]*A_CO2</f>
        <v>5.2961794562376976E-16</v>
      </c>
      <c r="K387" s="18">
        <f>inventory[[#This Row],[CH4]]*A_CH4</f>
        <v>8.8224615971651244E-27</v>
      </c>
      <c r="L387" s="18">
        <f>inventory[[#This Row],[N2O]]*A_N2O</f>
        <v>1.5191064323892862E-14</v>
      </c>
      <c r="M387" s="4">
        <f t="shared" si="68"/>
        <v>2.6156981567678442E-13</v>
      </c>
      <c r="N387" s="4">
        <f t="shared" si="69"/>
        <v>2.6186858666652567E-12</v>
      </c>
      <c r="O387" s="4">
        <f t="shared" si="70"/>
        <v>4.1358725412750738E-11</v>
      </c>
      <c r="P387" s="20">
        <f>SUM(inventory[[#This Row],[CO2_temp_s1]:[CO2_temp_s2]])</f>
        <v>5.0502393012108379E-16</v>
      </c>
      <c r="Q387" s="20">
        <f>inventory[[#This Row],[CH4_temp_s1]]+inventory[[#This Row],[CH4_temp_s2]]</f>
        <v>1.1130416158481155E-15</v>
      </c>
      <c r="R387" s="20">
        <f>inventory[[#This Row],[N2O_temp_s1]]+inventory[[#This Row],[N2O_temp_s2]]</f>
        <v>3.2839040568428384E-14</v>
      </c>
      <c r="S387" s="84">
        <f>inventory[[#This Row],[CO2_flux]]+S386</f>
        <v>1</v>
      </c>
      <c r="T387" s="84">
        <f>inventory[[#This Row],[CH4_flux]]+T386</f>
        <v>1</v>
      </c>
      <c r="U387" s="84">
        <f>inventory[[#This Row],[N2O_flux]]+U386</f>
        <v>1</v>
      </c>
      <c r="V387" s="1">
        <f t="shared" si="71"/>
        <v>3.3623705957149875E-16</v>
      </c>
      <c r="W387" s="1">
        <f t="shared" si="72"/>
        <v>1.6878687054958499E-16</v>
      </c>
      <c r="X387" s="1">
        <f t="shared" si="73"/>
        <v>1.7257609785174275E-26</v>
      </c>
      <c r="Y387" s="1">
        <f t="shared" si="74"/>
        <v>1.113041615830858E-15</v>
      </c>
      <c r="Z387" s="1">
        <f t="shared" si="75"/>
        <v>1.0300647888042126E-14</v>
      </c>
      <c r="AA387" s="1">
        <f t="shared" si="76"/>
        <v>2.2538392680386258E-14</v>
      </c>
      <c r="AB387" s="1">
        <f>p_0*inventory[[#This Row],[CO2_flux]]+AB386</f>
        <v>0.21729999999999999</v>
      </c>
      <c r="AC387" s="1">
        <f>p_1*inventory[[#This Row],[CO2_flux]]+AC386*EXP(-1/life1_CO2)</f>
        <v>8.5036979440765284E-2</v>
      </c>
      <c r="AD387" s="1">
        <f>p_2*inventory[[#This Row],[CO2_flux]]+AD386*EXP(-1/life2_CO2)</f>
        <v>8.1399425594262453E-6</v>
      </c>
      <c r="AE387" s="1">
        <f>p_3*inventory[[#This Row],[CO2_flux]]+AE386*EXP(-1/life3_CO2)</f>
        <v>7.8655214357184427E-40</v>
      </c>
    </row>
    <row r="388" spans="1:31">
      <c r="A388">
        <v>383</v>
      </c>
      <c r="B388" s="70">
        <v>0</v>
      </c>
      <c r="C388" s="70">
        <v>0</v>
      </c>
      <c r="D388" s="70">
        <v>0</v>
      </c>
      <c r="E388" s="22">
        <f>SUM(inventory[[#This Row],[CO2_heat]:[N2O_heat]])</f>
        <v>4.425463898806415E-11</v>
      </c>
      <c r="F388" s="23">
        <f>SUM(inventory[[#This Row],[CO2_temp]:[N2O_temp]])</f>
        <v>3.4330369483306684E-14</v>
      </c>
      <c r="G388" s="16">
        <f>SUM(inventory[[#This Row],[CO2_mass0]:[CO2_mass3]])</f>
        <v>0.30212956174299649</v>
      </c>
      <c r="H388" s="16">
        <f>inventory[[#This Row],[CH4_flux]]+H387*EXP(-1/life_CH4)</f>
        <v>3.853934319654586E-14</v>
      </c>
      <c r="I388" s="16">
        <f t="shared" si="67"/>
        <v>4.2201932877768612E-2</v>
      </c>
      <c r="J388" s="18">
        <f>inventory[[#This Row],[CO2]]*A_CO2</f>
        <v>5.2924035330520683E-16</v>
      </c>
      <c r="K388" s="18">
        <f>inventory[[#This Row],[CH4]]*A_CH4</f>
        <v>8.138905914464576E-27</v>
      </c>
      <c r="L388" s="18">
        <f>inventory[[#This Row],[N2O]]*A_N2O</f>
        <v>1.5066035696599684E-14</v>
      </c>
      <c r="M388" s="4">
        <f t="shared" si="68"/>
        <v>2.6209924474567038E-13</v>
      </c>
      <c r="N388" s="4">
        <f t="shared" si="69"/>
        <v>2.6186858666652652E-12</v>
      </c>
      <c r="O388" s="4">
        <f t="shared" si="70"/>
        <v>4.1373853876653215E-11</v>
      </c>
      <c r="P388" s="20">
        <f>SUM(inventory[[#This Row],[CO2_temp_s1]:[CO2_temp_s2]])</f>
        <v>5.0492270534144092E-16</v>
      </c>
      <c r="Q388" s="20">
        <f>inventory[[#This Row],[CH4_temp_s1]]+inventory[[#This Row],[CH4_temp_s2]]</f>
        <v>1.110326881545856E-15</v>
      </c>
      <c r="R388" s="20">
        <f>inventory[[#This Row],[N2O_temp_s1]]+inventory[[#This Row],[N2O_temp_s2]]</f>
        <v>3.2715119896419389E-14</v>
      </c>
      <c r="S388" s="84">
        <f>inventory[[#This Row],[CO2_flux]]+S387</f>
        <v>1</v>
      </c>
      <c r="T388" s="84">
        <f>inventory[[#This Row],[CH4_flux]]+T387</f>
        <v>1</v>
      </c>
      <c r="U388" s="84">
        <f>inventory[[#This Row],[N2O_flux]]+U387</f>
        <v>1</v>
      </c>
      <c r="V388" s="1">
        <f t="shared" si="71"/>
        <v>3.3599354665019142E-16</v>
      </c>
      <c r="W388" s="1">
        <f t="shared" si="72"/>
        <v>1.689291586912495E-16</v>
      </c>
      <c r="X388" s="1">
        <f t="shared" si="73"/>
        <v>1.5920507338610486E-26</v>
      </c>
      <c r="Y388" s="1">
        <f t="shared" si="74"/>
        <v>1.1103268815299354E-15</v>
      </c>
      <c r="Z388" s="1">
        <f t="shared" si="75"/>
        <v>1.0215869373633055E-14</v>
      </c>
      <c r="AA388" s="1">
        <f t="shared" si="76"/>
        <v>2.2499250522786334E-14</v>
      </c>
      <c r="AB388" s="1">
        <f>p_0*inventory[[#This Row],[CO2_flux]]+AB387</f>
        <v>0.21729999999999999</v>
      </c>
      <c r="AC388" s="1">
        <f>p_1*inventory[[#This Row],[CO2_flux]]+AC387*EXP(-1/life1_CO2)</f>
        <v>8.4821641547775356E-2</v>
      </c>
      <c r="AD388" s="1">
        <f>p_2*inventory[[#This Row],[CO2_flux]]+AD387*EXP(-1/life2_CO2)</f>
        <v>7.9201952211799322E-6</v>
      </c>
      <c r="AE388" s="1">
        <f>p_3*inventory[[#This Row],[CO2_flux]]+AE387*EXP(-1/life3_CO2)</f>
        <v>6.2348020169122519E-40</v>
      </c>
    </row>
    <row r="389" spans="1:31">
      <c r="A389">
        <v>384</v>
      </c>
      <c r="B389" s="70">
        <v>0</v>
      </c>
      <c r="C389" s="70">
        <v>0</v>
      </c>
      <c r="D389" s="70">
        <v>0</v>
      </c>
      <c r="E389" s="22">
        <f>SUM(inventory[[#This Row],[CO2_heat]:[N2O_heat]])</f>
        <v>4.4270171990525818E-11</v>
      </c>
      <c r="F389" s="23">
        <f>SUM(inventory[[#This Row],[CO2_temp]:[N2O_temp]])</f>
        <v>3.4204302303222434E-14</v>
      </c>
      <c r="G389" s="16">
        <f>SUM(inventory[[#This Row],[CO2_mass0]:[CO2_mass3]])</f>
        <v>0.30191455533198752</v>
      </c>
      <c r="H389" s="16">
        <f>inventory[[#This Row],[CH4_flux]]+H388*EXP(-1/life_CH4)</f>
        <v>3.5553352636041685E-14</v>
      </c>
      <c r="I389" s="16">
        <f t="shared" si="67"/>
        <v>4.1854593835267996E-2</v>
      </c>
      <c r="J389" s="18">
        <f>inventory[[#This Row],[CO2]]*A_CO2</f>
        <v>5.2886372657504244E-16</v>
      </c>
      <c r="K389" s="18">
        <f>inventory[[#This Row],[CH4]]*A_CH4</f>
        <v>7.5083114564977631E-27</v>
      </c>
      <c r="L389" s="18">
        <f>inventory[[#This Row],[N2O]]*A_N2O</f>
        <v>1.4942036105673513E-14</v>
      </c>
      <c r="M389" s="4">
        <f t="shared" si="68"/>
        <v>2.6262829670525747E-13</v>
      </c>
      <c r="N389" s="4">
        <f t="shared" si="69"/>
        <v>2.6186858666652729E-12</v>
      </c>
      <c r="O389" s="4">
        <f t="shared" si="70"/>
        <v>4.1388857827155285E-11</v>
      </c>
      <c r="P389" s="20">
        <f>SUM(inventory[[#This Row],[CO2_temp_s1]:[CO2_temp_s2]])</f>
        <v>5.0482136329305058E-16</v>
      </c>
      <c r="Q389" s="20">
        <f>inventory[[#This Row],[CH4_temp_s1]]+inventory[[#This Row],[CH4_temp_s2]]</f>
        <v>1.1076187685435855E-15</v>
      </c>
      <c r="R389" s="20">
        <f>inventory[[#This Row],[N2O_temp_s1]]+inventory[[#This Row],[N2O_temp_s2]]</f>
        <v>3.2591862171385796E-14</v>
      </c>
      <c r="S389" s="84">
        <f>inventory[[#This Row],[CO2_flux]]+S388</f>
        <v>1</v>
      </c>
      <c r="T389" s="84">
        <f>inventory[[#This Row],[CH4_flux]]+T388</f>
        <v>1</v>
      </c>
      <c r="U389" s="84">
        <f>inventory[[#This Row],[N2O_flux]]+U388</f>
        <v>1</v>
      </c>
      <c r="V389" s="1">
        <f t="shared" si="71"/>
        <v>3.3575065808890642E-16</v>
      </c>
      <c r="W389" s="1">
        <f t="shared" si="72"/>
        <v>1.6907070520414414E-16</v>
      </c>
      <c r="X389" s="1">
        <f t="shared" si="73"/>
        <v>1.4687002251225989E-26</v>
      </c>
      <c r="Y389" s="1">
        <f t="shared" si="74"/>
        <v>1.1076187685288985E-15</v>
      </c>
      <c r="Z389" s="1">
        <f t="shared" si="75"/>
        <v>1.0131788620819521E-14</v>
      </c>
      <c r="AA389" s="1">
        <f t="shared" si="76"/>
        <v>2.2460073550566277E-14</v>
      </c>
      <c r="AB389" s="1">
        <f>p_0*inventory[[#This Row],[CO2_flux]]+AB388</f>
        <v>0.21729999999999999</v>
      </c>
      <c r="AC389" s="1">
        <f>p_1*inventory[[#This Row],[CO2_flux]]+AC388*EXP(-1/life1_CO2)</f>
        <v>8.4606848951766359E-2</v>
      </c>
      <c r="AD389" s="1">
        <f>p_2*inventory[[#This Row],[CO2_flux]]+AD388*EXP(-1/life2_CO2)</f>
        <v>7.7063802211920035E-6</v>
      </c>
      <c r="AE389" s="1">
        <f>p_3*inventory[[#This Row],[CO2_flux]]+AE388*EXP(-1/life3_CO2)</f>
        <v>4.9421715404100752E-40</v>
      </c>
    </row>
    <row r="390" spans="1:31">
      <c r="A390">
        <v>385</v>
      </c>
      <c r="B390" s="70">
        <v>0</v>
      </c>
      <c r="C390" s="70">
        <v>0</v>
      </c>
      <c r="D390" s="70">
        <v>0</v>
      </c>
      <c r="E390" s="22">
        <f>SUM(inventory[[#This Row],[CO2_heat]:[N2O_heat]])</f>
        <v>4.4285581128237847E-11</v>
      </c>
      <c r="F390" s="23">
        <f>SUM(inventory[[#This Row],[CO2_temp]:[N2O_temp]])</f>
        <v>3.40788999733602E-14</v>
      </c>
      <c r="G390" s="16">
        <f>SUM(inventory[[#This Row],[CO2_mass0]:[CO2_mass3]])</f>
        <v>0.30170009860929975</v>
      </c>
      <c r="H390" s="16">
        <f>inventory[[#This Row],[CH4_flux]]+H389*EXP(-1/life_CH4)</f>
        <v>3.2798713699304134E-14</v>
      </c>
      <c r="I390" s="16">
        <f t="shared" si="67"/>
        <v>4.1510113534114483E-2</v>
      </c>
      <c r="J390" s="18">
        <f>inventory[[#This Row],[CO2]]*A_CO2</f>
        <v>5.2848806273391026E-16</v>
      </c>
      <c r="K390" s="18">
        <f>inventory[[#This Row],[CH4]]*A_CH4</f>
        <v>6.9265748394493158E-27</v>
      </c>
      <c r="L390" s="18">
        <f>inventory[[#This Row],[N2O]]*A_N2O</f>
        <v>1.4819057081727236E-14</v>
      </c>
      <c r="M390" s="4">
        <f t="shared" si="68"/>
        <v>2.6315697251978333E-13</v>
      </c>
      <c r="N390" s="4">
        <f t="shared" si="69"/>
        <v>2.6186858666652801E-12</v>
      </c>
      <c r="O390" s="4">
        <f t="shared" si="70"/>
        <v>4.1403738289052785E-11</v>
      </c>
      <c r="P390" s="20">
        <f>SUM(inventory[[#This Row],[CO2_temp_s1]:[CO2_temp_s2]])</f>
        <v>5.0471990500432736E-16</v>
      </c>
      <c r="Q390" s="20">
        <f>inventory[[#This Row],[CH4_temp_s1]]+inventory[[#This Row],[CH4_temp_s2]]</f>
        <v>1.1049172606917927E-15</v>
      </c>
      <c r="R390" s="20">
        <f>inventory[[#This Row],[N2O_temp_s1]]+inventory[[#This Row],[N2O_temp_s2]]</f>
        <v>3.246926280766408E-14</v>
      </c>
      <c r="S390" s="84">
        <f>inventory[[#This Row],[CO2_flux]]+S389</f>
        <v>1</v>
      </c>
      <c r="T390" s="84">
        <f>inventory[[#This Row],[CH4_flux]]+T389</f>
        <v>1</v>
      </c>
      <c r="U390" s="84">
        <f>inventory[[#This Row],[N2O_flux]]+U389</f>
        <v>1</v>
      </c>
      <c r="V390" s="1">
        <f t="shared" si="71"/>
        <v>3.3550839209828806E-16</v>
      </c>
      <c r="W390" s="1">
        <f t="shared" si="72"/>
        <v>1.6921151290603935E-16</v>
      </c>
      <c r="X390" s="1">
        <f t="shared" si="73"/>
        <v>1.3549067904323735E-26</v>
      </c>
      <c r="Y390" s="1">
        <f t="shared" si="74"/>
        <v>1.1049172606782436E-15</v>
      </c>
      <c r="Z390" s="1">
        <f t="shared" si="75"/>
        <v>1.0048399886740283E-14</v>
      </c>
      <c r="AA390" s="1">
        <f t="shared" si="76"/>
        <v>2.2420862920923797E-14</v>
      </c>
      <c r="AB390" s="1">
        <f>p_0*inventory[[#This Row],[CO2_flux]]+AB389</f>
        <v>0.21729999999999999</v>
      </c>
      <c r="AC390" s="1">
        <f>p_1*inventory[[#This Row],[CO2_flux]]+AC389*EXP(-1/life1_CO2)</f>
        <v>8.4392600271890772E-2</v>
      </c>
      <c r="AD390" s="1">
        <f>p_2*inventory[[#This Row],[CO2_flux]]+AD389*EXP(-1/life2_CO2)</f>
        <v>7.4983374090028786E-6</v>
      </c>
      <c r="AE390" s="1">
        <f>p_3*inventory[[#This Row],[CO2_flux]]+AE389*EXP(-1/life3_CO2)</f>
        <v>3.9175357082045183E-40</v>
      </c>
    </row>
    <row r="391" spans="1:31">
      <c r="A391">
        <v>386</v>
      </c>
      <c r="B391" s="70">
        <v>0</v>
      </c>
      <c r="C391" s="70">
        <v>0</v>
      </c>
      <c r="D391" s="70">
        <v>0</v>
      </c>
      <c r="E391" s="22">
        <f>SUM(inventory[[#This Row],[CO2_heat]:[N2O_heat]])</f>
        <v>4.4300867418523154E-11</v>
      </c>
      <c r="F391" s="23">
        <f>SUM(inventory[[#This Row],[CO2_temp]:[N2O_temp]])</f>
        <v>3.3954157928593534E-14</v>
      </c>
      <c r="G391" s="16">
        <f>SUM(inventory[[#This Row],[CO2_mass0]:[CO2_mass3]])</f>
        <v>0.30148619004175536</v>
      </c>
      <c r="H391" s="16">
        <f>inventory[[#This Row],[CH4_flux]]+H390*EXP(-1/life_CH4)</f>
        <v>3.0257501489139153E-14</v>
      </c>
      <c r="I391" s="16">
        <f t="shared" si="67"/>
        <v>4.1168468445706069E-2</v>
      </c>
      <c r="J391" s="18">
        <f>inventory[[#This Row],[CO2]]*A_CO2</f>
        <v>5.281133590961428E-16</v>
      </c>
      <c r="K391" s="18">
        <f>inventory[[#This Row],[CH4]]*A_CH4</f>
        <v>6.3899106056625015E-27</v>
      </c>
      <c r="L391" s="18">
        <f>inventory[[#This Row],[N2O]]*A_N2O</f>
        <v>1.4697090225080236E-14</v>
      </c>
      <c r="M391" s="4">
        <f t="shared" si="68"/>
        <v>2.6368527315079297E-13</v>
      </c>
      <c r="N391" s="4">
        <f t="shared" si="69"/>
        <v>2.6186858666652866E-12</v>
      </c>
      <c r="O391" s="4">
        <f t="shared" si="70"/>
        <v>4.1418496278707071E-11</v>
      </c>
      <c r="P391" s="20">
        <f>SUM(inventory[[#This Row],[CO2_temp_s1]:[CO2_temp_s2]])</f>
        <v>5.0461833150415078E-16</v>
      </c>
      <c r="Q391" s="20">
        <f>inventory[[#This Row],[CH4_temp_s1]]+inventory[[#This Row],[CH4_temp_s2]]</f>
        <v>1.1022223418803552E-15</v>
      </c>
      <c r="R391" s="20">
        <f>inventory[[#This Row],[N2O_temp_s1]]+inventory[[#This Row],[N2O_temp_s2]]</f>
        <v>3.2347317255209029E-14</v>
      </c>
      <c r="S391" s="84">
        <f>inventory[[#This Row],[CO2_flux]]+S390</f>
        <v>1</v>
      </c>
      <c r="T391" s="84">
        <f>inventory[[#This Row],[CH4_flux]]+T390</f>
        <v>1</v>
      </c>
      <c r="U391" s="84">
        <f>inventory[[#This Row],[N2O_flux]]+U390</f>
        <v>1</v>
      </c>
      <c r="V391" s="1">
        <f t="shared" si="71"/>
        <v>3.3526674689913512E-16</v>
      </c>
      <c r="W391" s="1">
        <f t="shared" si="72"/>
        <v>1.6935158460501566E-16</v>
      </c>
      <c r="X391" s="1">
        <f t="shared" si="73"/>
        <v>1.2499299573400124E-26</v>
      </c>
      <c r="Y391" s="1">
        <f t="shared" si="74"/>
        <v>1.1022223418678559E-15</v>
      </c>
      <c r="Z391" s="1">
        <f t="shared" si="75"/>
        <v>9.9656974758001857E-15</v>
      </c>
      <c r="AA391" s="1">
        <f t="shared" si="76"/>
        <v>2.2381619779408841E-14</v>
      </c>
      <c r="AB391" s="1">
        <f>p_0*inventory[[#This Row],[CO2_flux]]+AB390</f>
        <v>0.21729999999999999</v>
      </c>
      <c r="AC391" s="1">
        <f>p_1*inventory[[#This Row],[CO2_flux]]+AC390*EXP(-1/life1_CO2)</f>
        <v>8.4178894130797779E-2</v>
      </c>
      <c r="AD391" s="1">
        <f>p_2*inventory[[#This Row],[CO2_flux]]+AD390*EXP(-1/life2_CO2)</f>
        <v>7.2959109576032896E-6</v>
      </c>
      <c r="AE391" s="1">
        <f>p_3*inventory[[#This Row],[CO2_flux]]+AE390*EXP(-1/life3_CO2)</f>
        <v>3.1053325242903356E-40</v>
      </c>
    </row>
    <row r="392" spans="1:31">
      <c r="A392">
        <v>387</v>
      </c>
      <c r="B392" s="70">
        <v>0</v>
      </c>
      <c r="C392" s="70">
        <v>0</v>
      </c>
      <c r="D392" s="70">
        <v>0</v>
      </c>
      <c r="E392" s="22">
        <f>SUM(inventory[[#This Row],[CO2_heat]:[N2O_heat]])</f>
        <v>4.4316031870336879E-11</v>
      </c>
      <c r="F392" s="23">
        <f>SUM(inventory[[#This Row],[CO2_temp]:[N2O_temp]])</f>
        <v>3.3830071639165927E-14</v>
      </c>
      <c r="G392" s="16">
        <f>SUM(inventory[[#This Row],[CO2_mass0]:[CO2_mass3]])</f>
        <v>0.30127282810387107</v>
      </c>
      <c r="H392" s="16">
        <f>inventory[[#This Row],[CH4_flux]]+H391*EXP(-1/life_CH4)</f>
        <v>2.7913179911829341E-14</v>
      </c>
      <c r="I392" s="16">
        <f t="shared" si="67"/>
        <v>4.0829635235090707E-2</v>
      </c>
      <c r="J392" s="18">
        <f>inventory[[#This Row],[CO2]]*A_CO2</f>
        <v>5.2773961298955085E-16</v>
      </c>
      <c r="K392" s="18">
        <f>inventory[[#This Row],[CH4]]*A_CH4</f>
        <v>5.8948265910318675E-27</v>
      </c>
      <c r="L392" s="18">
        <f>inventory[[#This Row],[N2O]]*A_N2O</f>
        <v>1.4576127205184677E-14</v>
      </c>
      <c r="M392" s="4">
        <f t="shared" si="68"/>
        <v>2.6421319955715254E-13</v>
      </c>
      <c r="N392" s="4">
        <f t="shared" si="69"/>
        <v>2.6186858666652927E-12</v>
      </c>
      <c r="O392" s="4">
        <f t="shared" si="70"/>
        <v>4.1433132804114434E-11</v>
      </c>
      <c r="P392" s="20">
        <f>SUM(inventory[[#This Row],[CO2_temp_s1]:[CO2_temp_s2]])</f>
        <v>5.0451664382172479E-16</v>
      </c>
      <c r="Q392" s="20">
        <f>inventory[[#This Row],[CH4_temp_s1]]+inventory[[#This Row],[CH4_temp_s2]]</f>
        <v>1.0995339960384445E-15</v>
      </c>
      <c r="R392" s="20">
        <f>inventory[[#This Row],[N2O_temp_s1]]+inventory[[#This Row],[N2O_temp_s2]]</f>
        <v>3.222602099930576E-14</v>
      </c>
      <c r="S392" s="84">
        <f>inventory[[#This Row],[CO2_flux]]+S391</f>
        <v>1</v>
      </c>
      <c r="T392" s="84">
        <f>inventory[[#This Row],[CH4_flux]]+T391</f>
        <v>1</v>
      </c>
      <c r="U392" s="84">
        <f>inventory[[#This Row],[N2O_flux]]+U391</f>
        <v>1</v>
      </c>
      <c r="V392" s="1">
        <f t="shared" si="71"/>
        <v>3.3502572072222319E-16</v>
      </c>
      <c r="W392" s="1">
        <f t="shared" si="72"/>
        <v>1.694909230995016E-16</v>
      </c>
      <c r="X392" s="1">
        <f t="shared" si="73"/>
        <v>1.1530866244432559E-26</v>
      </c>
      <c r="Y392" s="1">
        <f t="shared" si="74"/>
        <v>1.0995339960269137E-15</v>
      </c>
      <c r="Z392" s="1">
        <f t="shared" si="75"/>
        <v>9.8836757392811305E-15</v>
      </c>
      <c r="AA392" s="1">
        <f t="shared" si="76"/>
        <v>2.2342345260024631E-14</v>
      </c>
      <c r="AB392" s="1">
        <f>p_0*inventory[[#This Row],[CO2_flux]]+AB391</f>
        <v>0.21729999999999999</v>
      </c>
      <c r="AC392" s="1">
        <f>p_1*inventory[[#This Row],[CO2_flux]]+AC391*EXP(-1/life1_CO2)</f>
        <v>8.3965729154624386E-2</v>
      </c>
      <c r="AD392" s="1">
        <f>p_2*inventory[[#This Row],[CO2_flux]]+AD391*EXP(-1/life2_CO2)</f>
        <v>7.0989492467176487E-6</v>
      </c>
      <c r="AE392" s="1">
        <f>p_3*inventory[[#This Row],[CO2_flux]]+AE391*EXP(-1/life3_CO2)</f>
        <v>2.4615193848060675E-40</v>
      </c>
    </row>
    <row r="393" spans="1:31">
      <c r="A393">
        <v>388</v>
      </c>
      <c r="B393" s="70">
        <v>0</v>
      </c>
      <c r="C393" s="70">
        <v>0</v>
      </c>
      <c r="D393" s="70">
        <v>0</v>
      </c>
      <c r="E393" s="22">
        <f>SUM(inventory[[#This Row],[CO2_heat]:[N2O_heat]])</f>
        <v>4.4331075484335307E-11</v>
      </c>
      <c r="F393" s="23">
        <f>SUM(inventory[[#This Row],[CO2_temp]:[N2O_temp]])</f>
        <v>3.3706636610405008E-14</v>
      </c>
      <c r="G393" s="16">
        <f>SUM(inventory[[#This Row],[CO2_mass0]:[CO2_mass3]])</f>
        <v>0.30106001127773585</v>
      </c>
      <c r="H393" s="16">
        <f>inventory[[#This Row],[CH4_flux]]+H392*EXP(-1/life_CH4)</f>
        <v>2.5750494074000965E-14</v>
      </c>
      <c r="I393" s="16">
        <f t="shared" si="67"/>
        <v>4.0493590759372478E-2</v>
      </c>
      <c r="J393" s="18">
        <f>inventory[[#This Row],[CO2]]*A_CO2</f>
        <v>5.273668217552098E-16</v>
      </c>
      <c r="K393" s="18">
        <f>inventory[[#This Row],[CH4]]*A_CH4</f>
        <v>5.4381012009061801E-27</v>
      </c>
      <c r="L393" s="18">
        <f>inventory[[#This Row],[N2O]]*A_N2O</f>
        <v>1.445615976005652E-14</v>
      </c>
      <c r="M393" s="4">
        <f t="shared" si="68"/>
        <v>2.647407526950627E-13</v>
      </c>
      <c r="N393" s="4">
        <f t="shared" si="69"/>
        <v>2.6186858666652983E-12</v>
      </c>
      <c r="O393" s="4">
        <f t="shared" si="70"/>
        <v>4.1447648864974943E-11</v>
      </c>
      <c r="P393" s="20">
        <f>SUM(inventory[[#This Row],[CO2_temp_s1]:[CO2_temp_s2]])</f>
        <v>5.0441484298644305E-16</v>
      </c>
      <c r="Q393" s="20">
        <f>inventory[[#This Row],[CH4_temp_s1]]+inventory[[#This Row],[CH4_temp_s2]]</f>
        <v>1.0968522071344293E-15</v>
      </c>
      <c r="R393" s="20">
        <f>inventory[[#This Row],[N2O_temp_s1]]+inventory[[#This Row],[N2O_temp_s2]]</f>
        <v>3.2105369560284137E-14</v>
      </c>
      <c r="S393" s="84">
        <f>inventory[[#This Row],[CO2_flux]]+S392</f>
        <v>1</v>
      </c>
      <c r="T393" s="84">
        <f>inventory[[#This Row],[CH4_flux]]+T392</f>
        <v>1</v>
      </c>
      <c r="U393" s="84">
        <f>inventory[[#This Row],[N2O_flux]]+U392</f>
        <v>1</v>
      </c>
      <c r="V393" s="1">
        <f t="shared" si="71"/>
        <v>3.3478531180813183E-16</v>
      </c>
      <c r="W393" s="1">
        <f t="shared" si="72"/>
        <v>1.6962953117831122E-16</v>
      </c>
      <c r="X393" s="1">
        <f t="shared" si="73"/>
        <v>1.0637466163389299E-26</v>
      </c>
      <c r="Y393" s="1">
        <f t="shared" si="74"/>
        <v>1.0968522071237919E-15</v>
      </c>
      <c r="Z393" s="1">
        <f t="shared" si="75"/>
        <v>9.8023290749562634E-15</v>
      </c>
      <c r="AA393" s="1">
        <f t="shared" si="76"/>
        <v>2.2303040485327874E-14</v>
      </c>
      <c r="AB393" s="1">
        <f>p_0*inventory[[#This Row],[CO2_flux]]+AB392</f>
        <v>0.21729999999999999</v>
      </c>
      <c r="AC393" s="1">
        <f>p_1*inventory[[#This Row],[CO2_flux]]+AC392*EXP(-1/life1_CO2)</f>
        <v>8.3753103972986617E-2</v>
      </c>
      <c r="AD393" s="1">
        <f>p_2*inventory[[#This Row],[CO2_flux]]+AD392*EXP(-1/life2_CO2)</f>
        <v>6.9073047492383162E-6</v>
      </c>
      <c r="AE393" s="1">
        <f>p_3*inventory[[#This Row],[CO2_flux]]+AE392*EXP(-1/life3_CO2)</f>
        <v>1.9511848197837452E-40</v>
      </c>
    </row>
    <row r="394" spans="1:31">
      <c r="A394">
        <v>389</v>
      </c>
      <c r="B394" s="70">
        <v>0</v>
      </c>
      <c r="C394" s="70">
        <v>0</v>
      </c>
      <c r="D394" s="70">
        <v>0</v>
      </c>
      <c r="E394" s="22">
        <f>SUM(inventory[[#This Row],[CO2_heat]:[N2O_heat]])</f>
        <v>4.4345999252944107E-11</v>
      </c>
      <c r="F394" s="23">
        <f>SUM(inventory[[#This Row],[CO2_temp]:[N2O_temp]])</f>
        <v>3.3583848382438993E-14</v>
      </c>
      <c r="G394" s="16">
        <f>SUM(inventory[[#This Row],[CO2_mass0]:[CO2_mass3]])</f>
        <v>0.30084773805289144</v>
      </c>
      <c r="H394" s="16">
        <f>inventory[[#This Row],[CH4_flux]]+H393*EXP(-1/life_CH4)</f>
        <v>2.3755371016476286E-14</v>
      </c>
      <c r="I394" s="16">
        <f t="shared" si="67"/>
        <v>4.0160312066130882E-2</v>
      </c>
      <c r="J394" s="18">
        <f>inventory[[#This Row],[CO2]]*A_CO2</f>
        <v>5.2699498274724981E-16</v>
      </c>
      <c r="K394" s="18">
        <f>inventory[[#This Row],[CH4]]*A_CH4</f>
        <v>5.0167624466321419E-27</v>
      </c>
      <c r="L394" s="18">
        <f>inventory[[#This Row],[N2O]]*A_N2O</f>
        <v>1.4337179695711195E-14</v>
      </c>
      <c r="M394" s="4">
        <f t="shared" si="68"/>
        <v>2.6526793351807164E-13</v>
      </c>
      <c r="N394" s="4">
        <f t="shared" si="69"/>
        <v>2.6186858666653036E-12</v>
      </c>
      <c r="O394" s="4">
        <f t="shared" si="70"/>
        <v>4.1462045452760729E-11</v>
      </c>
      <c r="P394" s="20">
        <f>SUM(inventory[[#This Row],[CO2_temp_s1]:[CO2_temp_s2]])</f>
        <v>5.0431293002775722E-16</v>
      </c>
      <c r="Q394" s="20">
        <f>inventory[[#This Row],[CH4_temp_s1]]+inventory[[#This Row],[CH4_temp_s2]]</f>
        <v>1.0941769591757805E-15</v>
      </c>
      <c r="R394" s="20">
        <f>inventory[[#This Row],[N2O_temp_s1]]+inventory[[#This Row],[N2O_temp_s2]]</f>
        <v>3.1985358493235452E-14</v>
      </c>
      <c r="S394" s="84">
        <f>inventory[[#This Row],[CO2_flux]]+S393</f>
        <v>1</v>
      </c>
      <c r="T394" s="84">
        <f>inventory[[#This Row],[CH4_flux]]+T393</f>
        <v>1</v>
      </c>
      <c r="U394" s="84">
        <f>inventory[[#This Row],[N2O_flux]]+U393</f>
        <v>1</v>
      </c>
      <c r="V394" s="1">
        <f t="shared" si="71"/>
        <v>3.3454551840707595E-16</v>
      </c>
      <c r="W394" s="1">
        <f t="shared" si="72"/>
        <v>1.697674116206813E-16</v>
      </c>
      <c r="X394" s="1">
        <f t="shared" si="73"/>
        <v>9.8132858297157212E-27</v>
      </c>
      <c r="Y394" s="1">
        <f t="shared" si="74"/>
        <v>1.0941769591659673E-15</v>
      </c>
      <c r="Z394" s="1">
        <f t="shared" si="75"/>
        <v>9.7216519267073318E-15</v>
      </c>
      <c r="AA394" s="1">
        <f t="shared" si="76"/>
        <v>2.226370656652812E-14</v>
      </c>
      <c r="AB394" s="1">
        <f>p_0*inventory[[#This Row],[CO2_flux]]+AB393</f>
        <v>0.21729999999999999</v>
      </c>
      <c r="AC394" s="1">
        <f>p_1*inventory[[#This Row],[CO2_flux]]+AC393*EXP(-1/life1_CO2)</f>
        <v>8.3541017218970712E-2</v>
      </c>
      <c r="AD394" s="1">
        <f>p_2*inventory[[#This Row],[CO2_flux]]+AD393*EXP(-1/life2_CO2)</f>
        <v>6.7208339207257093E-6</v>
      </c>
      <c r="AE394" s="1">
        <f>p_3*inventory[[#This Row],[CO2_flux]]+AE393*EXP(-1/life3_CO2)</f>
        <v>1.5466553805971645E-40</v>
      </c>
    </row>
    <row r="395" spans="1:31">
      <c r="A395">
        <v>390</v>
      </c>
      <c r="B395" s="70">
        <v>0</v>
      </c>
      <c r="C395" s="70">
        <v>0</v>
      </c>
      <c r="D395" s="70">
        <v>0</v>
      </c>
      <c r="E395" s="22">
        <f>SUM(inventory[[#This Row],[CO2_heat]:[N2O_heat]])</f>
        <v>4.4360804160426098E-11</v>
      </c>
      <c r="F395" s="23">
        <f>SUM(inventory[[#This Row],[CO2_temp]:[N2O_temp]])</f>
        <v>3.3461702529915514E-14</v>
      </c>
      <c r="G395" s="16">
        <f>SUM(inventory[[#This Row],[CO2_mass0]:[CO2_mass3]])</f>
        <v>0.30063600692621617</v>
      </c>
      <c r="H395" s="16">
        <f>inventory[[#This Row],[CH4_flux]]+H394*EXP(-1/life_CH4)</f>
        <v>2.19148281391698E-14</v>
      </c>
      <c r="I395" s="16">
        <f t="shared" si="67"/>
        <v>3.9829776391853179E-2</v>
      </c>
      <c r="J395" s="18">
        <f>inventory[[#This Row],[CO2]]*A_CO2</f>
        <v>5.2662409333265276E-16</v>
      </c>
      <c r="K395" s="18">
        <f>inventory[[#This Row],[CH4]]*A_CH4</f>
        <v>4.628068606326166E-27</v>
      </c>
      <c r="L395" s="18">
        <f>inventory[[#This Row],[N2O]]*A_N2O</f>
        <v>1.4219178885603968E-14</v>
      </c>
      <c r="M395" s="4">
        <f t="shared" si="68"/>
        <v>2.657947429770882E-13</v>
      </c>
      <c r="N395" s="4">
        <f t="shared" si="69"/>
        <v>2.6186858666653084E-12</v>
      </c>
      <c r="O395" s="4">
        <f t="shared" si="70"/>
        <v>4.1476323550783703E-11</v>
      </c>
      <c r="P395" s="20">
        <f>SUM(inventory[[#This Row],[CO2_temp_s1]:[CO2_temp_s2]])</f>
        <v>5.0421090597504983E-16</v>
      </c>
      <c r="Q395" s="20">
        <f>inventory[[#This Row],[CH4_temp_s1]]+inventory[[#This Row],[CH4_temp_s2]]</f>
        <v>1.0915082362089757E-15</v>
      </c>
      <c r="R395" s="20">
        <f>inventory[[#This Row],[N2O_temp_s1]]+inventory[[#This Row],[N2O_temp_s2]]</f>
        <v>3.1865983387731488E-14</v>
      </c>
      <c r="S395" s="84">
        <f>inventory[[#This Row],[CO2_flux]]+S394</f>
        <v>1</v>
      </c>
      <c r="T395" s="84">
        <f>inventory[[#This Row],[CH4_flux]]+T394</f>
        <v>1</v>
      </c>
      <c r="U395" s="84">
        <f>inventory[[#This Row],[N2O_flux]]+U394</f>
        <v>1</v>
      </c>
      <c r="V395" s="1">
        <f t="shared" si="71"/>
        <v>3.3430633877874163E-16</v>
      </c>
      <c r="W395" s="1">
        <f t="shared" si="72"/>
        <v>1.699045671963082E-16</v>
      </c>
      <c r="X395" s="1">
        <f t="shared" si="73"/>
        <v>9.0529621669615168E-27</v>
      </c>
      <c r="Y395" s="1">
        <f t="shared" si="74"/>
        <v>1.0915082361999227E-15</v>
      </c>
      <c r="Z395" s="1">
        <f t="shared" si="75"/>
        <v>9.6416387841451915E-15</v>
      </c>
      <c r="AA395" s="1">
        <f t="shared" si="76"/>
        <v>2.22243446035863E-14</v>
      </c>
      <c r="AB395" s="1">
        <f>p_0*inventory[[#This Row],[CO2_flux]]+AB394</f>
        <v>0.21729999999999999</v>
      </c>
      <c r="AC395" s="1">
        <f>p_1*inventory[[#This Row],[CO2_flux]]+AC394*EXP(-1/life1_CO2)</f>
        <v>8.3329467529124304E-2</v>
      </c>
      <c r="AD395" s="1">
        <f>p_2*inventory[[#This Row],[CO2_flux]]+AD394*EXP(-1/life2_CO2)</f>
        <v>6.5393970918914879E-6</v>
      </c>
      <c r="AE395" s="1">
        <f>p_3*inventory[[#This Row],[CO2_flux]]+AE394*EXP(-1/life3_CO2)</f>
        <v>1.2259950170149883E-40</v>
      </c>
    </row>
    <row r="396" spans="1:31">
      <c r="A396">
        <v>391</v>
      </c>
      <c r="B396" s="70">
        <v>0</v>
      </c>
      <c r="C396" s="70">
        <v>0</v>
      </c>
      <c r="D396" s="70">
        <v>0</v>
      </c>
      <c r="E396" s="22">
        <f>SUM(inventory[[#This Row],[CO2_heat]:[N2O_heat]])</f>
        <v>4.4375491182948435E-11</v>
      </c>
      <c r="F396" s="23">
        <f>SUM(inventory[[#This Row],[CO2_temp]:[N2O_temp]])</f>
        <v>3.3340194661722777E-14</v>
      </c>
      <c r="G396" s="16">
        <f>SUM(inventory[[#This Row],[CO2_mass0]:[CO2_mass3]])</f>
        <v>0.30042481640181168</v>
      </c>
      <c r="H396" s="16">
        <f>inventory[[#This Row],[CH4_flux]]+H395*EXP(-1/life_CH4)</f>
        <v>2.0216888721133811E-14</v>
      </c>
      <c r="I396" s="16">
        <f t="shared" si="67"/>
        <v>3.9501961160379559E-2</v>
      </c>
      <c r="J396" s="18">
        <f>inventory[[#This Row],[CO2]]*A_CO2</f>
        <v>5.2625415089105346E-16</v>
      </c>
      <c r="K396" s="18">
        <f>inventory[[#This Row],[CH4]]*A_CH4</f>
        <v>4.2694903840306123E-27</v>
      </c>
      <c r="L396" s="18">
        <f>inventory[[#This Row],[N2O]]*A_N2O</f>
        <v>1.4102149270074856E-14</v>
      </c>
      <c r="M396" s="4">
        <f t="shared" si="68"/>
        <v>2.6632118202039449E-13</v>
      </c>
      <c r="N396" s="4">
        <f t="shared" si="69"/>
        <v>2.6186858666653129E-12</v>
      </c>
      <c r="O396" s="4">
        <f t="shared" si="70"/>
        <v>4.1490484134262728E-11</v>
      </c>
      <c r="P396" s="20">
        <f>SUM(inventory[[#This Row],[CO2_temp_s1]:[CO2_temp_s2]])</f>
        <v>5.0410877185751051E-16</v>
      </c>
      <c r="Q396" s="20">
        <f>inventory[[#This Row],[CH4_temp_s1]]+inventory[[#This Row],[CH4_temp_s2]]</f>
        <v>1.0888460223194036E-15</v>
      </c>
      <c r="R396" s="20">
        <f>inventory[[#This Row],[N2O_temp_s1]]+inventory[[#This Row],[N2O_temp_s2]]</f>
        <v>3.1747239867545864E-14</v>
      </c>
      <c r="S396" s="84">
        <f>inventory[[#This Row],[CO2_flux]]+S395</f>
        <v>1</v>
      </c>
      <c r="T396" s="84">
        <f>inventory[[#This Row],[CH4_flux]]+T395</f>
        <v>1</v>
      </c>
      <c r="U396" s="84">
        <f>inventory[[#This Row],[N2O_flux]]+U395</f>
        <v>1</v>
      </c>
      <c r="V396" s="1">
        <f t="shared" si="71"/>
        <v>3.3406777119212594E-16</v>
      </c>
      <c r="W396" s="1">
        <f t="shared" si="72"/>
        <v>1.7004100066538462E-16</v>
      </c>
      <c r="X396" s="1">
        <f t="shared" si="73"/>
        <v>8.3515476243874435E-27</v>
      </c>
      <c r="Y396" s="1">
        <f t="shared" si="74"/>
        <v>1.0888460223110521E-15</v>
      </c>
      <c r="Z396" s="1">
        <f t="shared" si="75"/>
        <v>9.5622841822334416E-15</v>
      </c>
      <c r="AA396" s="1">
        <f t="shared" si="76"/>
        <v>2.2184955685312424E-14</v>
      </c>
      <c r="AB396" s="1">
        <f>p_0*inventory[[#This Row],[CO2_flux]]+AB395</f>
        <v>0.21729999999999999</v>
      </c>
      <c r="AC396" s="1">
        <f>p_1*inventory[[#This Row],[CO2_flux]]+AC395*EXP(-1/life1_CO2)</f>
        <v>8.3118453543447712E-2</v>
      </c>
      <c r="AD396" s="1">
        <f>p_2*inventory[[#This Row],[CO2_flux]]+AD395*EXP(-1/life2_CO2)</f>
        <v>6.3628583639842814E-6</v>
      </c>
      <c r="AE396" s="1">
        <f>p_3*inventory[[#This Row],[CO2_flux]]+AE395*EXP(-1/life3_CO2)</f>
        <v>9.7181557094202056E-41</v>
      </c>
    </row>
    <row r="397" spans="1:31">
      <c r="A397">
        <v>392</v>
      </c>
      <c r="B397" s="70">
        <v>0</v>
      </c>
      <c r="C397" s="70">
        <v>0</v>
      </c>
      <c r="D397" s="70">
        <v>0</v>
      </c>
      <c r="E397" s="22">
        <f>SUM(inventory[[#This Row],[CO2_heat]:[N2O_heat]])</f>
        <v>4.4390061288649183E-11</v>
      </c>
      <c r="F397" s="23">
        <f>SUM(inventory[[#This Row],[CO2_temp]:[N2O_temp]])</f>
        <v>3.3219320420712924E-14</v>
      </c>
      <c r="G397" s="16">
        <f>SUM(inventory[[#This Row],[CO2_mass0]:[CO2_mass3]])</f>
        <v>0.3002141649908921</v>
      </c>
      <c r="H397" s="16">
        <f>inventory[[#This Row],[CH4_flux]]+H396*EXP(-1/life_CH4)</f>
        <v>1.8650503986028117E-14</v>
      </c>
      <c r="I397" s="16">
        <f t="shared" si="67"/>
        <v>3.917684398136119E-2</v>
      </c>
      <c r="J397" s="18">
        <f>inventory[[#This Row],[CO2]]*A_CO2</f>
        <v>5.258851528145456E-16</v>
      </c>
      <c r="K397" s="18">
        <f>inventory[[#This Row],[CH4]]*A_CH4</f>
        <v>3.9386944511611238E-27</v>
      </c>
      <c r="L397" s="18">
        <f>inventory[[#This Row],[N2O]]*A_N2O</f>
        <v>1.3986082855798157E-14</v>
      </c>
      <c r="M397" s="4">
        <f t="shared" si="68"/>
        <v>2.6684725159365851E-13</v>
      </c>
      <c r="N397" s="4">
        <f t="shared" si="69"/>
        <v>2.6186858666653169E-12</v>
      </c>
      <c r="O397" s="4">
        <f t="shared" si="70"/>
        <v>4.1504528170390206E-11</v>
      </c>
      <c r="P397" s="20">
        <f>SUM(inventory[[#This Row],[CO2_temp_s1]:[CO2_temp_s2]])</f>
        <v>5.0400652870401692E-16</v>
      </c>
      <c r="Q397" s="20">
        <f>inventory[[#This Row],[CH4_temp_s1]]+inventory[[#This Row],[CH4_temp_s2]]</f>
        <v>1.0861903016312696E-15</v>
      </c>
      <c r="R397" s="20">
        <f>inventory[[#This Row],[N2O_temp_s1]]+inventory[[#This Row],[N2O_temp_s2]]</f>
        <v>3.1629123590377639E-14</v>
      </c>
      <c r="S397" s="84">
        <f>inventory[[#This Row],[CO2_flux]]+S396</f>
        <v>1</v>
      </c>
      <c r="T397" s="84">
        <f>inventory[[#This Row],[CH4_flux]]+T396</f>
        <v>1</v>
      </c>
      <c r="U397" s="84">
        <f>inventory[[#This Row],[N2O_flux]]+U396</f>
        <v>1</v>
      </c>
      <c r="V397" s="1">
        <f t="shared" si="71"/>
        <v>3.3382981392538116E-16</v>
      </c>
      <c r="W397" s="1">
        <f t="shared" si="72"/>
        <v>1.7017671477863573E-16</v>
      </c>
      <c r="X397" s="1">
        <f t="shared" si="73"/>
        <v>7.7044779824625949E-27</v>
      </c>
      <c r="Y397" s="1">
        <f t="shared" si="74"/>
        <v>1.0861903016235652E-15</v>
      </c>
      <c r="Z397" s="1">
        <f t="shared" si="75"/>
        <v>9.4835827009151446E-15</v>
      </c>
      <c r="AA397" s="1">
        <f t="shared" si="76"/>
        <v>2.2145540889462494E-14</v>
      </c>
      <c r="AB397" s="1">
        <f>p_0*inventory[[#This Row],[CO2_flux]]+AB396</f>
        <v>0.21729999999999999</v>
      </c>
      <c r="AC397" s="1">
        <f>p_1*inventory[[#This Row],[CO2_flux]]+AC396*EXP(-1/life1_CO2)</f>
        <v>8.2907973905385124E-2</v>
      </c>
      <c r="AD397" s="1">
        <f>p_2*inventory[[#This Row],[CO2_flux]]+AD396*EXP(-1/life2_CO2)</f>
        <v>6.191085506999601E-6</v>
      </c>
      <c r="AE397" s="1">
        <f>p_3*inventory[[#This Row],[CO2_flux]]+AE396*EXP(-1/life3_CO2)</f>
        <v>7.703338845738713E-41</v>
      </c>
    </row>
    <row r="398" spans="1:31">
      <c r="A398">
        <v>393</v>
      </c>
      <c r="B398" s="70">
        <v>0</v>
      </c>
      <c r="C398" s="70">
        <v>0</v>
      </c>
      <c r="D398" s="70">
        <v>0</v>
      </c>
      <c r="E398" s="22">
        <f>SUM(inventory[[#This Row],[CO2_heat]:[N2O_heat]])</f>
        <v>4.4404515437703434E-11</v>
      </c>
      <c r="F398" s="23">
        <f>SUM(inventory[[#This Row],[CO2_temp]:[N2O_temp]])</f>
        <v>3.3099075483427728E-14</v>
      </c>
      <c r="G398" s="16">
        <f>SUM(inventory[[#This Row],[CO2_mass0]:[CO2_mass3]])</f>
        <v>0.30000405121167661</v>
      </c>
      <c r="H398" s="16">
        <f>inventory[[#This Row],[CH4_flux]]+H397*EXP(-1/life_CH4)</f>
        <v>1.7205481205880771E-14</v>
      </c>
      <c r="I398" s="16">
        <f t="shared" si="67"/>
        <v>3.8854402648730899E-2</v>
      </c>
      <c r="J398" s="18">
        <f>inventory[[#This Row],[CO2]]*A_CO2</f>
        <v>5.255170965074938E-16</v>
      </c>
      <c r="K398" s="18">
        <f>inventory[[#This Row],[CH4]]*A_CH4</f>
        <v>3.6335282631464989E-27</v>
      </c>
      <c r="L398" s="18">
        <f>inventory[[#This Row],[N2O]]*A_N2O</f>
        <v>1.3870971715236483E-14</v>
      </c>
      <c r="M398" s="4">
        <f t="shared" si="68"/>
        <v>2.6737295263994656E-13</v>
      </c>
      <c r="N398" s="4">
        <f t="shared" si="69"/>
        <v>2.6186858666653205E-12</v>
      </c>
      <c r="O398" s="4">
        <f t="shared" si="70"/>
        <v>4.1518456618398167E-11</v>
      </c>
      <c r="P398" s="20">
        <f>SUM(inventory[[#This Row],[CO2_temp_s1]:[CO2_temp_s2]])</f>
        <v>5.0390417754301797E-16</v>
      </c>
      <c r="Q398" s="20">
        <f>inventory[[#This Row],[CH4_temp_s1]]+inventory[[#This Row],[CH4_temp_s2]]</f>
        <v>1.083541058307501E-15</v>
      </c>
      <c r="R398" s="20">
        <f>inventory[[#This Row],[N2O_temp_s1]]+inventory[[#This Row],[N2O_temp_s2]]</f>
        <v>3.1511630247577211E-14</v>
      </c>
      <c r="S398" s="84">
        <f>inventory[[#This Row],[CO2_flux]]+S397</f>
        <v>1</v>
      </c>
      <c r="T398" s="84">
        <f>inventory[[#This Row],[CH4_flux]]+T397</f>
        <v>1</v>
      </c>
      <c r="U398" s="84">
        <f>inventory[[#This Row],[N2O_flux]]+U397</f>
        <v>1</v>
      </c>
      <c r="V398" s="1">
        <f t="shared" si="71"/>
        <v>3.3359246526566263E-16</v>
      </c>
      <c r="W398" s="1">
        <f t="shared" si="72"/>
        <v>1.7031171227735539E-16</v>
      </c>
      <c r="X398" s="1">
        <f t="shared" si="73"/>
        <v>7.1075426527576857E-27</v>
      </c>
      <c r="Y398" s="1">
        <f t="shared" si="74"/>
        <v>1.0835410583003933E-15</v>
      </c>
      <c r="Z398" s="1">
        <f t="shared" si="75"/>
        <v>9.4055289647426363E-15</v>
      </c>
      <c r="AA398" s="1">
        <f t="shared" si="76"/>
        <v>2.2106101282834571E-14</v>
      </c>
      <c r="AB398" s="1">
        <f>p_0*inventory[[#This Row],[CO2_flux]]+AB397</f>
        <v>0.21729999999999999</v>
      </c>
      <c r="AC398" s="1">
        <f>p_1*inventory[[#This Row],[CO2_flux]]+AC397*EXP(-1/life1_CO2)</f>
        <v>8.2698027261815951E-2</v>
      </c>
      <c r="AD398" s="1">
        <f>p_2*inventory[[#This Row],[CO2_flux]]+AD397*EXP(-1/life2_CO2)</f>
        <v>6.0239498606376948E-6</v>
      </c>
      <c r="AE398" s="1">
        <f>p_3*inventory[[#This Row],[CO2_flux]]+AE397*EXP(-1/life3_CO2)</f>
        <v>6.1062439362589115E-41</v>
      </c>
    </row>
    <row r="399" spans="1:31">
      <c r="A399">
        <v>394</v>
      </c>
      <c r="B399" s="70">
        <v>0</v>
      </c>
      <c r="C399" s="70">
        <v>0</v>
      </c>
      <c r="D399" s="70">
        <v>0</v>
      </c>
      <c r="E399" s="22">
        <f>SUM(inventory[[#This Row],[CO2_heat]:[N2O_heat]])</f>
        <v>4.4418854582388825E-11</v>
      </c>
      <c r="F399" s="23">
        <f>SUM(inventory[[#This Row],[CO2_temp]:[N2O_temp]])</f>
        <v>3.29794555598265E-14</v>
      </c>
      <c r="G399" s="16">
        <f>SUM(inventory[[#This Row],[CO2_mass0]:[CO2_mass3]])</f>
        <v>0.29979447358928396</v>
      </c>
      <c r="H399" s="16">
        <f>inventory[[#This Row],[CH4_flux]]+H398*EXP(-1/life_CH4)</f>
        <v>1.5872417375299026E-14</v>
      </c>
      <c r="I399" s="16">
        <f t="shared" si="67"/>
        <v>3.8534615139186455E-2</v>
      </c>
      <c r="J399" s="18">
        <f>inventory[[#This Row],[CO2]]*A_CO2</f>
        <v>5.2514997938634862E-16</v>
      </c>
      <c r="K399" s="18">
        <f>inventory[[#This Row],[CH4]]*A_CH4</f>
        <v>3.3520060524604331E-27</v>
      </c>
      <c r="L399" s="18">
        <f>inventory[[#This Row],[N2O]]*A_N2O</f>
        <v>1.3756807986099297E-14</v>
      </c>
      <c r="M399" s="4">
        <f t="shared" si="68"/>
        <v>2.6789828609973531E-13</v>
      </c>
      <c r="N399" s="4">
        <f t="shared" si="69"/>
        <v>2.6186858666653242E-12</v>
      </c>
      <c r="O399" s="4">
        <f t="shared" si="70"/>
        <v>4.1532270429623764E-11</v>
      </c>
      <c r="P399" s="20">
        <f>SUM(inventory[[#This Row],[CO2_temp_s1]:[CO2_temp_s2]])</f>
        <v>5.0380171940242239E-16</v>
      </c>
      <c r="Q399" s="20">
        <f>inventory[[#This Row],[CH4_temp_s1]]+inventory[[#This Row],[CH4_temp_s2]]</f>
        <v>1.0808982765496518E-15</v>
      </c>
      <c r="R399" s="20">
        <f>inventory[[#This Row],[N2O_temp_s1]]+inventory[[#This Row],[N2O_temp_s2]]</f>
        <v>3.1394755563874425E-14</v>
      </c>
      <c r="S399" s="84">
        <f>inventory[[#This Row],[CO2_flux]]+S398</f>
        <v>1</v>
      </c>
      <c r="T399" s="84">
        <f>inventory[[#This Row],[CH4_flux]]+T398</f>
        <v>1</v>
      </c>
      <c r="U399" s="84">
        <f>inventory[[#This Row],[N2O_flux]]+U398</f>
        <v>1</v>
      </c>
      <c r="V399" s="1">
        <f t="shared" si="71"/>
        <v>3.3335572350898065E-16</v>
      </c>
      <c r="W399" s="1">
        <f t="shared" si="72"/>
        <v>1.7044599589344174E-16</v>
      </c>
      <c r="X399" s="1">
        <f t="shared" si="73"/>
        <v>6.5568572789713017E-27</v>
      </c>
      <c r="Y399" s="1">
        <f t="shared" si="74"/>
        <v>1.0808982765430949E-15</v>
      </c>
      <c r="Z399" s="1">
        <f t="shared" si="75"/>
        <v>9.3281176425103678E-15</v>
      </c>
      <c r="AA399" s="1">
        <f t="shared" si="76"/>
        <v>2.2066637921364058E-14</v>
      </c>
      <c r="AB399" s="1">
        <f>p_0*inventory[[#This Row],[CO2_flux]]+AB398</f>
        <v>0.21729999999999999</v>
      </c>
      <c r="AC399" s="1">
        <f>p_1*inventory[[#This Row],[CO2_flux]]+AC398*EXP(-1/life1_CO2)</f>
        <v>8.248861226304606E-2</v>
      </c>
      <c r="AD399" s="1">
        <f>p_2*inventory[[#This Row],[CO2_flux]]+AD398*EXP(-1/life2_CO2)</f>
        <v>5.8613262379351662E-6</v>
      </c>
      <c r="AE399" s="1">
        <f>p_3*inventory[[#This Row],[CO2_flux]]+AE398*EXP(-1/life3_CO2)</f>
        <v>4.8402667668869956E-41</v>
      </c>
    </row>
    <row r="400" spans="1:31">
      <c r="A400">
        <v>395</v>
      </c>
      <c r="B400" s="70">
        <v>0</v>
      </c>
      <c r="C400" s="70">
        <v>0</v>
      </c>
      <c r="D400" s="70">
        <v>0</v>
      </c>
      <c r="E400" s="22">
        <f>SUM(inventory[[#This Row],[CO2_heat]:[N2O_heat]])</f>
        <v>4.4433079667150512E-11</v>
      </c>
      <c r="F400" s="23">
        <f>SUM(inventory[[#This Row],[CO2_temp]:[N2O_temp]])</f>
        <v>3.2860456393016263E-14</v>
      </c>
      <c r="G400" s="16">
        <f>SUM(inventory[[#This Row],[CO2_mass0]:[CO2_mass3]])</f>
        <v>0.29958543065563065</v>
      </c>
      <c r="H400" s="16">
        <f>inventory[[#This Row],[CH4_flux]]+H399*EXP(-1/life_CH4)</f>
        <v>1.4642638024537461E-14</v>
      </c>
      <c r="I400" s="16">
        <f t="shared" si="67"/>
        <v>3.8217459610686351E-2</v>
      </c>
      <c r="J400" s="18">
        <f>inventory[[#This Row],[CO2]]*A_CO2</f>
        <v>5.2478379887946807E-16</v>
      </c>
      <c r="K400" s="18">
        <f>inventory[[#This Row],[CH4]]*A_CH4</f>
        <v>3.0922959068994478E-27</v>
      </c>
      <c r="L400" s="18">
        <f>inventory[[#This Row],[N2O]]*A_N2O</f>
        <v>1.3643583870805904E-14</v>
      </c>
      <c r="M400" s="4">
        <f t="shared" si="68"/>
        <v>2.6842325291092389E-13</v>
      </c>
      <c r="N400" s="4">
        <f t="shared" si="69"/>
        <v>2.6186858666653274E-12</v>
      </c>
      <c r="O400" s="4">
        <f t="shared" si="70"/>
        <v>4.1545970547574264E-11</v>
      </c>
      <c r="P400" s="20">
        <f>SUM(inventory[[#This Row],[CO2_temp_s1]:[CO2_temp_s2]])</f>
        <v>5.036991553094889E-16</v>
      </c>
      <c r="Q400" s="20">
        <f>inventory[[#This Row],[CH4_temp_s1]]+inventory[[#This Row],[CH4_temp_s2]]</f>
        <v>1.07826194059781E-15</v>
      </c>
      <c r="R400" s="20">
        <f>inventory[[#This Row],[N2O_temp_s1]]+inventory[[#This Row],[N2O_temp_s2]]</f>
        <v>3.1278495297108967E-14</v>
      </c>
      <c r="S400" s="84">
        <f>inventory[[#This Row],[CO2_flux]]+S399</f>
        <v>1</v>
      </c>
      <c r="T400" s="84">
        <f>inventory[[#This Row],[CH4_flux]]+T399</f>
        <v>1</v>
      </c>
      <c r="U400" s="84">
        <f>inventory[[#This Row],[N2O_flux]]+U399</f>
        <v>1</v>
      </c>
      <c r="V400" s="1">
        <f t="shared" si="71"/>
        <v>3.3311958696005612E-16</v>
      </c>
      <c r="W400" s="1">
        <f t="shared" si="72"/>
        <v>1.7057956834943278E-16</v>
      </c>
      <c r="X400" s="1">
        <f t="shared" si="73"/>
        <v>6.0488384607998046E-27</v>
      </c>
      <c r="Y400" s="1">
        <f t="shared" si="74"/>
        <v>1.0782619405917612E-15</v>
      </c>
      <c r="Z400" s="1">
        <f t="shared" si="75"/>
        <v>9.2513434468907769E-15</v>
      </c>
      <c r="AA400" s="1">
        <f t="shared" si="76"/>
        <v>2.2027151850218188E-14</v>
      </c>
      <c r="AB400" s="1">
        <f>p_0*inventory[[#This Row],[CO2_flux]]+AB399</f>
        <v>0.21729999999999999</v>
      </c>
      <c r="AC400" s="1">
        <f>p_1*inventory[[#This Row],[CO2_flux]]+AC399*EXP(-1/life1_CO2)</f>
        <v>8.2279727562799138E-2</v>
      </c>
      <c r="AD400" s="1">
        <f>p_2*inventory[[#This Row],[CO2_flux]]+AD399*EXP(-1/life2_CO2)</f>
        <v>5.7030928314981651E-6</v>
      </c>
      <c r="AE400" s="1">
        <f>p_3*inventory[[#This Row],[CO2_flux]]+AE399*EXP(-1/life3_CO2)</f>
        <v>3.836758344276751E-41</v>
      </c>
    </row>
    <row r="401" spans="1:31">
      <c r="A401">
        <v>396</v>
      </c>
      <c r="B401" s="70">
        <v>0</v>
      </c>
      <c r="C401" s="70">
        <v>0</v>
      </c>
      <c r="D401" s="70">
        <v>0</v>
      </c>
      <c r="E401" s="22">
        <f>SUM(inventory[[#This Row],[CO2_heat]:[N2O_heat]])</f>
        <v>4.4447191628665653E-11</v>
      </c>
      <c r="F401" s="23">
        <f>SUM(inventory[[#This Row],[CO2_temp]:[N2O_temp]])</f>
        <v>3.2742073758984099E-14</v>
      </c>
      <c r="G401" s="16">
        <f>SUM(inventory[[#This Row],[CO2_mass0]:[CO2_mass3]])</f>
        <v>0.29937692094933033</v>
      </c>
      <c r="H401" s="16">
        <f>inventory[[#This Row],[CH4_flux]]+H400*EXP(-1/life_CH4)</f>
        <v>1.3508140773269643E-14</v>
      </c>
      <c r="I401" s="16">
        <f t="shared" si="67"/>
        <v>3.790291440095795E-2</v>
      </c>
      <c r="J401" s="18">
        <f>inventory[[#This Row],[CO2]]*A_CO2</f>
        <v>5.2441855242694183E-16</v>
      </c>
      <c r="K401" s="18">
        <f>inventory[[#This Row],[CH4]]*A_CH4</f>
        <v>2.8527078490231779E-27</v>
      </c>
      <c r="L401" s="18">
        <f>inventory[[#This Row],[N2O]]*A_N2O</f>
        <v>1.3531291635952867E-14</v>
      </c>
      <c r="M401" s="4">
        <f t="shared" si="68"/>
        <v>2.6894785400884562E-13</v>
      </c>
      <c r="N401" s="4">
        <f t="shared" si="69"/>
        <v>2.6186858666653302E-12</v>
      </c>
      <c r="O401" s="4">
        <f t="shared" si="70"/>
        <v>4.1559557907991479E-11</v>
      </c>
      <c r="P401" s="20">
        <f>SUM(inventory[[#This Row],[CO2_temp_s1]:[CO2_temp_s2]])</f>
        <v>5.0359648629072128E-16</v>
      </c>
      <c r="Q401" s="20">
        <f>inventory[[#This Row],[CH4_temp_s1]]+inventory[[#This Row],[CH4_temp_s2]]</f>
        <v>1.075632034730502E-15</v>
      </c>
      <c r="R401" s="20">
        <f>inventory[[#This Row],[N2O_temp_s1]]+inventory[[#This Row],[N2O_temp_s2]]</f>
        <v>3.1162845237962873E-14</v>
      </c>
      <c r="S401" s="84">
        <f>inventory[[#This Row],[CO2_flux]]+S400</f>
        <v>1</v>
      </c>
      <c r="T401" s="84">
        <f>inventory[[#This Row],[CH4_flux]]+T400</f>
        <v>1</v>
      </c>
      <c r="U401" s="84">
        <f>inventory[[#This Row],[N2O_flux]]+U400</f>
        <v>1</v>
      </c>
      <c r="V401" s="1">
        <f t="shared" si="71"/>
        <v>3.3288405393217979E-16</v>
      </c>
      <c r="W401" s="1">
        <f t="shared" si="72"/>
        <v>1.7071243235854149E-16</v>
      </c>
      <c r="X401" s="1">
        <f t="shared" si="73"/>
        <v>5.5801804361752996E-27</v>
      </c>
      <c r="Y401" s="1">
        <f t="shared" si="74"/>
        <v>1.0756320347249218E-15</v>
      </c>
      <c r="Z401" s="1">
        <f t="shared" si="75"/>
        <v>9.175201134073155E-15</v>
      </c>
      <c r="AA401" s="1">
        <f t="shared" si="76"/>
        <v>2.1987644103889716E-14</v>
      </c>
      <c r="AB401" s="1">
        <f>p_0*inventory[[#This Row],[CO2_flux]]+AB400</f>
        <v>0.21729999999999999</v>
      </c>
      <c r="AC401" s="1">
        <f>p_1*inventory[[#This Row],[CO2_flux]]+AC400*EXP(-1/life1_CO2)</f>
        <v>8.2071371818208033E-2</v>
      </c>
      <c r="AD401" s="1">
        <f>p_2*inventory[[#This Row],[CO2_flux]]+AD400*EXP(-1/life2_CO2)</f>
        <v>5.549131122266928E-6</v>
      </c>
      <c r="AE401" s="1">
        <f>p_3*inventory[[#This Row],[CO2_flux]]+AE400*EXP(-1/life3_CO2)</f>
        <v>3.0413023292608443E-41</v>
      </c>
    </row>
    <row r="402" spans="1:31">
      <c r="A402">
        <v>397</v>
      </c>
      <c r="B402" s="70">
        <v>0</v>
      </c>
      <c r="C402" s="70">
        <v>0</v>
      </c>
      <c r="D402" s="70">
        <v>0</v>
      </c>
      <c r="E402" s="22">
        <f>SUM(inventory[[#This Row],[CO2_heat]:[N2O_heat]])</f>
        <v>4.4461191395907308E-11</v>
      </c>
      <c r="F402" s="23">
        <f>SUM(inventory[[#This Row],[CO2_temp]:[N2O_temp]])</f>
        <v>3.2624303466331677E-14</v>
      </c>
      <c r="G402" s="16">
        <f>SUM(inventory[[#This Row],[CO2_mass0]:[CO2_mass3]])</f>
        <v>0.29916894301559688</v>
      </c>
      <c r="H402" s="16">
        <f>inventory[[#This Row],[CH4_flux]]+H401*EXP(-1/life_CH4)</f>
        <v>1.2461543257758278E-14</v>
      </c>
      <c r="I402" s="16">
        <f t="shared" si="67"/>
        <v>3.7590958026017911E-2</v>
      </c>
      <c r="J402" s="18">
        <f>inventory[[#This Row],[CO2]]*A_CO2</f>
        <v>5.240542374804209E-16</v>
      </c>
      <c r="K402" s="18">
        <f>inventory[[#This Row],[CH4]]*A_CH4</f>
        <v>2.6316828391879603E-27</v>
      </c>
      <c r="L402" s="18">
        <f>inventory[[#This Row],[N2O]]*A_N2O</f>
        <v>1.3419923611785794E-14</v>
      </c>
      <c r="M402" s="4">
        <f t="shared" si="68"/>
        <v>2.6947209032627966E-13</v>
      </c>
      <c r="N402" s="4">
        <f t="shared" si="69"/>
        <v>2.6186858666653331E-12</v>
      </c>
      <c r="O402" s="4">
        <f t="shared" si="70"/>
        <v>4.1573033438915692E-11</v>
      </c>
      <c r="P402" s="20">
        <f>SUM(inventory[[#This Row],[CO2_temp_s1]:[CO2_temp_s2]])</f>
        <v>5.0349371337176589E-16</v>
      </c>
      <c r="Q402" s="20">
        <f>inventory[[#This Row],[CH4_temp_s1]]+inventory[[#This Row],[CH4_temp_s2]]</f>
        <v>1.0730085432645996E-15</v>
      </c>
      <c r="R402" s="20">
        <f>inventory[[#This Row],[N2O_temp_s1]]+inventory[[#This Row],[N2O_temp_s2]]</f>
        <v>3.1047801209695311E-14</v>
      </c>
      <c r="S402" s="84">
        <f>inventory[[#This Row],[CO2_flux]]+S401</f>
        <v>1</v>
      </c>
      <c r="T402" s="84">
        <f>inventory[[#This Row],[CH4_flux]]+T401</f>
        <v>1</v>
      </c>
      <c r="U402" s="84">
        <f>inventory[[#This Row],[N2O_flux]]+U401</f>
        <v>1</v>
      </c>
      <c r="V402" s="1">
        <f t="shared" si="71"/>
        <v>3.3264912274707513E-16</v>
      </c>
      <c r="W402" s="1">
        <f t="shared" si="72"/>
        <v>1.7084459062469076E-16</v>
      </c>
      <c r="X402" s="1">
        <f t="shared" si="73"/>
        <v>5.1478335701393977E-27</v>
      </c>
      <c r="Y402" s="1">
        <f t="shared" si="74"/>
        <v>1.0730085432594517E-15</v>
      </c>
      <c r="Z402" s="1">
        <f t="shared" si="75"/>
        <v>9.0996855034054812E-15</v>
      </c>
      <c r="AA402" s="1">
        <f t="shared" si="76"/>
        <v>2.1948115706289827E-14</v>
      </c>
      <c r="AB402" s="1">
        <f>p_0*inventory[[#This Row],[CO2_flux]]+AB401</f>
        <v>0.21729999999999999</v>
      </c>
      <c r="AC402" s="1">
        <f>p_1*inventory[[#This Row],[CO2_flux]]+AC401*EXP(-1/life1_CO2)</f>
        <v>8.1863543689806126E-2</v>
      </c>
      <c r="AD402" s="1">
        <f>p_2*inventory[[#This Row],[CO2_flux]]+AD401*EXP(-1/life2_CO2)</f>
        <v>5.3993257907433246E-6</v>
      </c>
      <c r="AE402" s="1">
        <f>p_3*inventory[[#This Row],[CO2_flux]]+AE401*EXP(-1/life3_CO2)</f>
        <v>2.4107642514845483E-41</v>
      </c>
    </row>
    <row r="403" spans="1:31">
      <c r="A403">
        <v>398</v>
      </c>
      <c r="B403" s="70">
        <v>0</v>
      </c>
      <c r="C403" s="70">
        <v>0</v>
      </c>
      <c r="D403" s="70">
        <v>0</v>
      </c>
      <c r="E403" s="22">
        <f>SUM(inventory[[#This Row],[CO2_heat]:[N2O_heat]])</f>
        <v>4.447507989020784E-11</v>
      </c>
      <c r="F403" s="23">
        <f>SUM(inventory[[#This Row],[CO2_temp]:[N2O_temp]])</f>
        <v>3.250714135601202E-14</v>
      </c>
      <c r="G403" s="16">
        <f>SUM(inventory[[#This Row],[CO2_mass0]:[CO2_mass3]])</f>
        <v>0.2989614954061493</v>
      </c>
      <c r="H403" s="16">
        <f>inventory[[#This Row],[CH4_flux]]+H402*EXP(-1/life_CH4)</f>
        <v>1.1496035092577204E-14</v>
      </c>
      <c r="I403" s="16">
        <f t="shared" si="67"/>
        <v>3.7281569178704808E-2</v>
      </c>
      <c r="J403" s="18">
        <f>inventory[[#This Row],[CO2]]*A_CO2</f>
        <v>5.2369085150295158E-16</v>
      </c>
      <c r="K403" s="18">
        <f>inventory[[#This Row],[CH4]]*A_CH4</f>
        <v>2.4277826306145985E-27</v>
      </c>
      <c r="L403" s="18">
        <f>inventory[[#This Row],[N2O]]*A_N2O</f>
        <v>1.3309472191675496E-14</v>
      </c>
      <c r="M403" s="4">
        <f t="shared" si="68"/>
        <v>2.6999596279346267E-13</v>
      </c>
      <c r="N403" s="4">
        <f t="shared" si="69"/>
        <v>2.6186858666653355E-12</v>
      </c>
      <c r="O403" s="4">
        <f t="shared" si="70"/>
        <v>4.1586398060749039E-11</v>
      </c>
      <c r="P403" s="20">
        <f>SUM(inventory[[#This Row],[CO2_temp_s1]:[CO2_temp_s2]])</f>
        <v>5.0339083757731264E-16</v>
      </c>
      <c r="Q403" s="20">
        <f>inventory[[#This Row],[CH4_temp_s1]]+inventory[[#This Row],[CH4_temp_s2]]</f>
        <v>1.0703914505552261E-15</v>
      </c>
      <c r="R403" s="20">
        <f>inventory[[#This Row],[N2O_temp_s1]]+inventory[[#This Row],[N2O_temp_s2]]</f>
        <v>3.0933359067879482E-14</v>
      </c>
      <c r="S403" s="84">
        <f>inventory[[#This Row],[CO2_flux]]+S402</f>
        <v>1</v>
      </c>
      <c r="T403" s="84">
        <f>inventory[[#This Row],[CH4_flux]]+T402</f>
        <v>1</v>
      </c>
      <c r="U403" s="84">
        <f>inventory[[#This Row],[N2O_flux]]+U402</f>
        <v>1</v>
      </c>
      <c r="V403" s="1">
        <f t="shared" si="71"/>
        <v>3.3241479173476458E-16</v>
      </c>
      <c r="W403" s="1">
        <f t="shared" si="72"/>
        <v>1.7097604584254811E-16</v>
      </c>
      <c r="X403" s="1">
        <f t="shared" si="73"/>
        <v>4.7489845103765942E-27</v>
      </c>
      <c r="Y403" s="1">
        <f t="shared" si="74"/>
        <v>1.0703914505504772E-15</v>
      </c>
      <c r="Z403" s="1">
        <f t="shared" si="75"/>
        <v>9.0247913970392167E-15</v>
      </c>
      <c r="AA403" s="1">
        <f t="shared" si="76"/>
        <v>2.1908567670840265E-14</v>
      </c>
      <c r="AB403" s="1">
        <f>p_0*inventory[[#This Row],[CO2_flux]]+AB402</f>
        <v>0.21729999999999999</v>
      </c>
      <c r="AC403" s="1">
        <f>p_1*inventory[[#This Row],[CO2_flux]]+AC402*EXP(-1/life1_CO2)</f>
        <v>8.1656241841518679E-2</v>
      </c>
      <c r="AD403" s="1">
        <f>p_2*inventory[[#This Row],[CO2_flux]]+AD402*EXP(-1/life2_CO2)</f>
        <v>5.2535646306149228E-6</v>
      </c>
      <c r="AE403" s="1">
        <f>p_3*inventory[[#This Row],[CO2_flux]]+AE402*EXP(-1/life3_CO2)</f>
        <v>1.9109524956857367E-41</v>
      </c>
    </row>
    <row r="404" spans="1:31">
      <c r="A404">
        <v>399</v>
      </c>
      <c r="B404" s="70">
        <v>0</v>
      </c>
      <c r="C404" s="70">
        <v>0</v>
      </c>
      <c r="D404" s="70">
        <v>0</v>
      </c>
      <c r="E404" s="22">
        <f>SUM(inventory[[#This Row],[CO2_heat]:[N2O_heat]])</f>
        <v>4.4488858025321808E-11</v>
      </c>
      <c r="F404" s="23">
        <f>SUM(inventory[[#This Row],[CO2_temp]:[N2O_temp]])</f>
        <v>3.2390583301068371E-14</v>
      </c>
      <c r="G404" s="16">
        <f>SUM(inventory[[#This Row],[CO2_mass0]:[CO2_mass3]])</f>
        <v>0.29875457667911903</v>
      </c>
      <c r="H404" s="16">
        <f>inventory[[#This Row],[CH4_flux]]+H403*EXP(-1/life_CH4)</f>
        <v>1.0605333554292119E-14</v>
      </c>
      <c r="I404" s="16">
        <f t="shared" si="67"/>
        <v>3.6974726727223794E-2</v>
      </c>
      <c r="J404" s="18">
        <f>inventory[[#This Row],[CO2]]*A_CO2</f>
        <v>5.2332839196881268E-16</v>
      </c>
      <c r="K404" s="18">
        <f>inventory[[#This Row],[CH4]]*A_CH4</f>
        <v>2.2396804104755455E-27</v>
      </c>
      <c r="L404" s="18">
        <f>inventory[[#This Row],[N2O]]*A_N2O</f>
        <v>1.319992983159842E-14</v>
      </c>
      <c r="M404" s="4">
        <f t="shared" si="68"/>
        <v>2.7051947233809991E-13</v>
      </c>
      <c r="N404" s="4">
        <f t="shared" si="69"/>
        <v>2.6186858666653379E-12</v>
      </c>
      <c r="O404" s="4">
        <f t="shared" si="70"/>
        <v>4.1599652686318368E-11</v>
      </c>
      <c r="P404" s="20">
        <f>SUM(inventory[[#This Row],[CO2_temp_s1]:[CO2_temp_s2]])</f>
        <v>5.0328785993099945E-16</v>
      </c>
      <c r="Q404" s="20">
        <f>inventory[[#This Row],[CH4_temp_s1]]+inventory[[#This Row],[CH4_temp_s2]]</f>
        <v>1.067780740995664E-15</v>
      </c>
      <c r="R404" s="20">
        <f>inventory[[#This Row],[N2O_temp_s1]]+inventory[[#This Row],[N2O_temp_s2]]</f>
        <v>3.0819514700141708E-14</v>
      </c>
      <c r="S404" s="84">
        <f>inventory[[#This Row],[CO2_flux]]+S403</f>
        <v>1</v>
      </c>
      <c r="T404" s="84">
        <f>inventory[[#This Row],[CH4_flux]]+T403</f>
        <v>1</v>
      </c>
      <c r="U404" s="84">
        <f>inventory[[#This Row],[N2O_flux]]+U403</f>
        <v>1</v>
      </c>
      <c r="V404" s="1">
        <f t="shared" si="71"/>
        <v>3.3218105923343937E-16</v>
      </c>
      <c r="W404" s="1">
        <f t="shared" si="72"/>
        <v>1.7110680069756011E-16</v>
      </c>
      <c r="X404" s="1">
        <f t="shared" si="73"/>
        <v>4.3810378802762456E-27</v>
      </c>
      <c r="Y404" s="1">
        <f t="shared" si="74"/>
        <v>1.0677807409912828E-15</v>
      </c>
      <c r="Z404" s="1">
        <f t="shared" si="75"/>
        <v>8.9505136995770062E-15</v>
      </c>
      <c r="AA404" s="1">
        <f t="shared" si="76"/>
        <v>2.1869001000564701E-14</v>
      </c>
      <c r="AB404" s="1">
        <f>p_0*inventory[[#This Row],[CO2_flux]]+AB403</f>
        <v>0.21729999999999999</v>
      </c>
      <c r="AC404" s="1">
        <f>p_1*inventory[[#This Row],[CO2_flux]]+AC403*EXP(-1/life1_CO2)</f>
        <v>8.1449464940654304E-2</v>
      </c>
      <c r="AD404" s="1">
        <f>p_2*inventory[[#This Row],[CO2_flux]]+AD403*EXP(-1/life2_CO2)</f>
        <v>5.1117384647108744E-6</v>
      </c>
      <c r="AE404" s="1">
        <f>p_3*inventory[[#This Row],[CO2_flux]]+AE403*EXP(-1/life3_CO2)</f>
        <v>1.514764224050031E-41</v>
      </c>
    </row>
    <row r="405" spans="1:31">
      <c r="A405">
        <v>400</v>
      </c>
      <c r="B405" s="70">
        <v>0</v>
      </c>
      <c r="C405" s="70">
        <v>0</v>
      </c>
      <c r="D405" s="70">
        <v>0</v>
      </c>
      <c r="E405" s="22">
        <f>SUM(inventory[[#This Row],[CO2_heat]:[N2O_heat]])</f>
        <v>4.4502526707488307E-11</v>
      </c>
      <c r="F405" s="23">
        <f>SUM(inventory[[#This Row],[CO2_temp]:[N2O_temp]])</f>
        <v>3.2274625206375206E-14</v>
      </c>
      <c r="G405" s="16">
        <f>SUM(inventory[[#This Row],[CO2_mass0]:[CO2_mass3]])</f>
        <v>0.29854818539895955</v>
      </c>
      <c r="H405" s="16">
        <f>inventory[[#This Row],[CH4_flux]]+H404*EXP(-1/life_CH4)</f>
        <v>9.7836426987263013E-15</v>
      </c>
      <c r="I405" s="16">
        <f t="shared" si="67"/>
        <v>3.6670409713703278E-2</v>
      </c>
      <c r="J405" s="18">
        <f>inventory[[#This Row],[CO2]]*A_CO2</f>
        <v>5.2296685636335731E-16</v>
      </c>
      <c r="K405" s="18">
        <f>inventory[[#This Row],[CH4]]*A_CH4</f>
        <v>2.0661521661014824E-27</v>
      </c>
      <c r="L405" s="18">
        <f>inventory[[#This Row],[N2O]]*A_N2O</f>
        <v>1.3091289049621395E-14</v>
      </c>
      <c r="M405" s="4">
        <f t="shared" si="68"/>
        <v>2.7104261988537645E-13</v>
      </c>
      <c r="N405" s="4">
        <f t="shared" si="69"/>
        <v>2.6186858666653399E-12</v>
      </c>
      <c r="O405" s="4">
        <f t="shared" si="70"/>
        <v>4.1612798220937588E-11</v>
      </c>
      <c r="P405" s="20">
        <f>SUM(inventory[[#This Row],[CO2_temp_s1]:[CO2_temp_s2]])</f>
        <v>5.0318478145531875E-16</v>
      </c>
      <c r="Q405" s="20">
        <f>inventory[[#This Row],[CH4_temp_s1]]+inventory[[#This Row],[CH4_temp_s2]]</f>
        <v>1.0651763990172601E-15</v>
      </c>
      <c r="R405" s="20">
        <f>inventory[[#This Row],[N2O_temp_s1]]+inventory[[#This Row],[N2O_temp_s2]]</f>
        <v>3.0706264025902626E-14</v>
      </c>
      <c r="S405" s="84">
        <f>inventory[[#This Row],[CO2_flux]]+S404</f>
        <v>1</v>
      </c>
      <c r="T405" s="84">
        <f>inventory[[#This Row],[CH4_flux]]+T404</f>
        <v>1</v>
      </c>
      <c r="U405" s="84">
        <f>inventory[[#This Row],[N2O_flux]]+U404</f>
        <v>1</v>
      </c>
      <c r="V405" s="1">
        <f t="shared" si="71"/>
        <v>3.3194792358933224E-16</v>
      </c>
      <c r="W405" s="1">
        <f t="shared" si="72"/>
        <v>1.7123685786598647E-16</v>
      </c>
      <c r="X405" s="1">
        <f t="shared" si="73"/>
        <v>4.0415993903970912E-27</v>
      </c>
      <c r="Y405" s="1">
        <f t="shared" si="74"/>
        <v>1.0651763990132186E-15</v>
      </c>
      <c r="Z405" s="1">
        <f t="shared" si="75"/>
        <v>8.8768473377232957E-15</v>
      </c>
      <c r="AA405" s="1">
        <f t="shared" si="76"/>
        <v>2.1829416688179331E-14</v>
      </c>
      <c r="AB405" s="1">
        <f>p_0*inventory[[#This Row],[CO2_flux]]+AB404</f>
        <v>0.21729999999999999</v>
      </c>
      <c r="AC405" s="1">
        <f>p_1*inventory[[#This Row],[CO2_flux]]+AC404*EXP(-1/life1_CO2)</f>
        <v>8.1243211657896358E-2</v>
      </c>
      <c r="AD405" s="1">
        <f>p_2*inventory[[#This Row],[CO2_flux]]+AD404*EXP(-1/life2_CO2)</f>
        <v>4.9737410632266693E-6</v>
      </c>
      <c r="AE405" s="1">
        <f>p_3*inventory[[#This Row],[CO2_flux]]+AE404*EXP(-1/life3_CO2)</f>
        <v>1.2007156952577817E-41</v>
      </c>
    </row>
    <row r="406" spans="1:31">
      <c r="A406">
        <v>401</v>
      </c>
      <c r="B406" s="70">
        <v>0</v>
      </c>
      <c r="C406" s="70">
        <v>0</v>
      </c>
      <c r="D406" s="70">
        <v>0</v>
      </c>
      <c r="E406" s="22">
        <f>SUM(inventory[[#This Row],[CO2_heat]:[N2O_heat]])</f>
        <v>4.4516086835492822E-11</v>
      </c>
      <c r="F406" s="23">
        <f>SUM(inventory[[#This Row],[CO2_temp]:[N2O_temp]])</f>
        <v>3.2159263008381387E-14</v>
      </c>
      <c r="G406" s="16">
        <f>SUM(inventory[[#This Row],[CO2_mass0]:[CO2_mass3]])</f>
        <v>0.29834232013635853</v>
      </c>
      <c r="H406" s="16">
        <f>inventory[[#This Row],[CH4_flux]]+H405*EXP(-1/life_CH4)</f>
        <v>9.0256156457805559E-15</v>
      </c>
      <c r="I406" s="16">
        <f t="shared" si="67"/>
        <v>3.6368597352763467E-2</v>
      </c>
      <c r="J406" s="18">
        <f>inventory[[#This Row],[CO2]]*A_CO2</f>
        <v>5.2260624218285909E-16</v>
      </c>
      <c r="K406" s="18">
        <f>inventory[[#This Row],[CH4]]*A_CH4</f>
        <v>1.9060687201257546E-27</v>
      </c>
      <c r="L406" s="18">
        <f>inventory[[#This Row],[N2O]]*A_N2O</f>
        <v>1.2983542425390599E-14</v>
      </c>
      <c r="M406" s="4">
        <f t="shared" si="68"/>
        <v>2.7156540635796817E-13</v>
      </c>
      <c r="N406" s="4">
        <f t="shared" si="69"/>
        <v>2.6186858666653419E-12</v>
      </c>
      <c r="O406" s="4">
        <f t="shared" si="70"/>
        <v>4.1625835562469513E-11</v>
      </c>
      <c r="P406" s="20">
        <f>SUM(inventory[[#This Row],[CO2_temp_s1]:[CO2_temp_s2]])</f>
        <v>5.0308160317152779E-16</v>
      </c>
      <c r="Q406" s="20">
        <f>inventory[[#This Row],[CH4_temp_s1]]+inventory[[#This Row],[CH4_temp_s2]]</f>
        <v>1.0625784090893351E-15</v>
      </c>
      <c r="R406" s="20">
        <f>inventory[[#This Row],[N2O_temp_s1]]+inventory[[#This Row],[N2O_temp_s2]]</f>
        <v>3.0593602996120521E-14</v>
      </c>
      <c r="S406" s="84">
        <f>inventory[[#This Row],[CO2_flux]]+S405</f>
        <v>1</v>
      </c>
      <c r="T406" s="84">
        <f>inventory[[#This Row],[CH4_flux]]+T405</f>
        <v>1</v>
      </c>
      <c r="U406" s="84">
        <f>inventory[[#This Row],[N2O_flux]]+U405</f>
        <v>1</v>
      </c>
      <c r="V406" s="1">
        <f t="shared" si="71"/>
        <v>3.3171538315659377E-16</v>
      </c>
      <c r="W406" s="1">
        <f t="shared" si="72"/>
        <v>1.71366220014934E-16</v>
      </c>
      <c r="X406" s="1">
        <f t="shared" si="73"/>
        <v>3.7284602584379905E-27</v>
      </c>
      <c r="Y406" s="1">
        <f t="shared" si="74"/>
        <v>1.0625784090856066E-15</v>
      </c>
      <c r="Z406" s="1">
        <f t="shared" si="75"/>
        <v>8.8037872799378116E-15</v>
      </c>
      <c r="AA406" s="1">
        <f t="shared" si="76"/>
        <v>2.1789815716182708E-14</v>
      </c>
      <c r="AB406" s="1">
        <f>p_0*inventory[[#This Row],[CO2_flux]]+AB405</f>
        <v>0.21729999999999999</v>
      </c>
      <c r="AC406" s="1">
        <f>p_1*inventory[[#This Row],[CO2_flux]]+AC405*EXP(-1/life1_CO2)</f>
        <v>8.1037480667294409E-2</v>
      </c>
      <c r="AD406" s="1">
        <f>p_2*inventory[[#This Row],[CO2_flux]]+AD405*EXP(-1/life2_CO2)</f>
        <v>4.8394690641565076E-6</v>
      </c>
      <c r="AE406" s="1">
        <f>p_3*inventory[[#This Row],[CO2_flux]]+AE405*EXP(-1/life3_CO2)</f>
        <v>9.5177728516960257E-42</v>
      </c>
    </row>
    <row r="407" spans="1:31">
      <c r="A407">
        <v>402</v>
      </c>
      <c r="B407" s="70">
        <v>0</v>
      </c>
      <c r="C407" s="70">
        <v>0</v>
      </c>
      <c r="D407" s="70">
        <v>0</v>
      </c>
      <c r="E407" s="22">
        <f>SUM(inventory[[#This Row],[CO2_heat]:[N2O_heat]])</f>
        <v>4.4529539300728581E-11</v>
      </c>
      <c r="F407" s="23">
        <f>SUM(inventory[[#This Row],[CO2_temp]:[N2O_temp]])</f>
        <v>3.2044492674855397E-14</v>
      </c>
      <c r="G407" s="16">
        <f>SUM(inventory[[#This Row],[CO2_mass0]:[CO2_mass3]])</f>
        <v>0.29813697946815154</v>
      </c>
      <c r="H407" s="16">
        <f>inventory[[#This Row],[CH4_flux]]+H406*EXP(-1/life_CH4)</f>
        <v>8.3263197863883542E-15</v>
      </c>
      <c r="I407" s="16">
        <f t="shared" si="67"/>
        <v>3.6069269030096669E-2</v>
      </c>
      <c r="J407" s="18">
        <f>inventory[[#This Row],[CO2]]*A_CO2</f>
        <v>5.2224654693436098E-16</v>
      </c>
      <c r="K407" s="18">
        <f>inventory[[#This Row],[CH4]]*A_CH4</f>
        <v>1.758388382738015E-27</v>
      </c>
      <c r="L407" s="18">
        <f>inventory[[#This Row],[N2O]]*A_N2O</f>
        <v>1.287668259962473E-14</v>
      </c>
      <c r="M407" s="4">
        <f t="shared" si="68"/>
        <v>2.7208783267605273E-13</v>
      </c>
      <c r="N407" s="4">
        <f t="shared" si="69"/>
        <v>2.618685866665344E-12</v>
      </c>
      <c r="O407" s="4">
        <f t="shared" si="70"/>
        <v>4.1638765601387184E-11</v>
      </c>
      <c r="P407" s="20">
        <f>SUM(inventory[[#This Row],[CO2_temp_s1]:[CO2_temp_s2]])</f>
        <v>5.0297832609956181E-16</v>
      </c>
      <c r="Q407" s="20">
        <f>inventory[[#This Row],[CH4_temp_s1]]+inventory[[#This Row],[CH4_temp_s2]]</f>
        <v>1.059986755719088E-15</v>
      </c>
      <c r="R407" s="20">
        <f>inventory[[#This Row],[N2O_temp_s1]]+inventory[[#This Row],[N2O_temp_s2]]</f>
        <v>3.0481527593036746E-14</v>
      </c>
      <c r="S407" s="84">
        <f>inventory[[#This Row],[CO2_flux]]+S406</f>
        <v>1</v>
      </c>
      <c r="T407" s="84">
        <f>inventory[[#This Row],[CH4_flux]]+T406</f>
        <v>1</v>
      </c>
      <c r="U407" s="84">
        <f>inventory[[#This Row],[N2O_flux]]+U406</f>
        <v>1</v>
      </c>
      <c r="V407" s="1">
        <f t="shared" si="71"/>
        <v>3.3148343629717155E-16</v>
      </c>
      <c r="W407" s="1">
        <f t="shared" si="72"/>
        <v>1.7149488980239028E-16</v>
      </c>
      <c r="X407" s="1">
        <f t="shared" si="73"/>
        <v>3.4395828363332065E-27</v>
      </c>
      <c r="Y407" s="1">
        <f t="shared" si="74"/>
        <v>1.0599867557156484E-15</v>
      </c>
      <c r="Z407" s="1">
        <f t="shared" si="75"/>
        <v>8.7313285360918995E-15</v>
      </c>
      <c r="AA407" s="1">
        <f t="shared" si="76"/>
        <v>2.1750199056944847E-14</v>
      </c>
      <c r="AB407" s="1">
        <f>p_0*inventory[[#This Row],[CO2_flux]]+AB406</f>
        <v>0.21729999999999999</v>
      </c>
      <c r="AC407" s="1">
        <f>p_1*inventory[[#This Row],[CO2_flux]]+AC406*EXP(-1/life1_CO2)</f>
        <v>8.0832270646255699E-2</v>
      </c>
      <c r="AD407" s="1">
        <f>p_2*inventory[[#This Row],[CO2_flux]]+AD406*EXP(-1/life2_CO2)</f>
        <v>4.7088218958736967E-6</v>
      </c>
      <c r="AE407" s="1">
        <f>p_3*inventory[[#This Row],[CO2_flux]]+AE406*EXP(-1/life3_CO2)</f>
        <v>7.5445003687599463E-42</v>
      </c>
    </row>
    <row r="408" spans="1:31">
      <c r="A408">
        <v>403</v>
      </c>
      <c r="B408" s="70">
        <v>0</v>
      </c>
      <c r="C408" s="70">
        <v>0</v>
      </c>
      <c r="D408" s="70">
        <v>0</v>
      </c>
      <c r="E408" s="22">
        <f>SUM(inventory[[#This Row],[CO2_heat]:[N2O_heat]])</f>
        <v>4.4542884987257347E-11</v>
      </c>
      <c r="F408" s="23">
        <f>SUM(inventory[[#This Row],[CO2_temp]:[N2O_temp]])</f>
        <v>3.1930310204632693E-14</v>
      </c>
      <c r="G408" s="16">
        <f>SUM(inventory[[#This Row],[CO2_mass0]:[CO2_mass3]])</f>
        <v>0.29793216197723849</v>
      </c>
      <c r="H408" s="16">
        <f>inventory[[#This Row],[CH4_flux]]+H407*EXP(-1/life_CH4)</f>
        <v>7.6812046852020149E-15</v>
      </c>
      <c r="I408" s="16">
        <f t="shared" si="67"/>
        <v>3.5772404301059331E-2</v>
      </c>
      <c r="J408" s="18">
        <f>inventory[[#This Row],[CO2]]*A_CO2</f>
        <v>5.2188776813552853E-16</v>
      </c>
      <c r="K408" s="18">
        <f>inventory[[#This Row],[CH4]]*A_CH4</f>
        <v>1.6221501732340581E-27</v>
      </c>
      <c r="L408" s="18">
        <f>inventory[[#This Row],[N2O]]*A_N2O</f>
        <v>1.2770702273612363E-14</v>
      </c>
      <c r="M408" s="4">
        <f t="shared" si="68"/>
        <v>2.7260989975732001E-13</v>
      </c>
      <c r="N408" s="4">
        <f t="shared" si="69"/>
        <v>2.6186858666653456E-12</v>
      </c>
      <c r="O408" s="4">
        <f t="shared" si="70"/>
        <v>4.1651589220834682E-11</v>
      </c>
      <c r="P408" s="20">
        <f>SUM(inventory[[#This Row],[CO2_temp_s1]:[CO2_temp_s2]])</f>
        <v>5.0287495125794967E-16</v>
      </c>
      <c r="Q408" s="20">
        <f>inventory[[#This Row],[CH4_temp_s1]]+inventory[[#This Row],[CH4_temp_s2]]</f>
        <v>1.057401423451506E-15</v>
      </c>
      <c r="R408" s="20">
        <f>inventory[[#This Row],[N2O_temp_s1]]+inventory[[#This Row],[N2O_temp_s2]]</f>
        <v>3.0370033829923237E-14</v>
      </c>
      <c r="S408" s="84">
        <f>inventory[[#This Row],[CO2_flux]]+S407</f>
        <v>1</v>
      </c>
      <c r="T408" s="84">
        <f>inventory[[#This Row],[CH4_flux]]+T407</f>
        <v>1</v>
      </c>
      <c r="U408" s="84">
        <f>inventory[[#This Row],[N2O_flux]]+U407</f>
        <v>1</v>
      </c>
      <c r="V408" s="1">
        <f t="shared" si="71"/>
        <v>3.3125208138069254E-16</v>
      </c>
      <c r="W408" s="1">
        <f t="shared" si="72"/>
        <v>1.7162286987725708E-16</v>
      </c>
      <c r="X408" s="1">
        <f t="shared" si="73"/>
        <v>3.1730873509455075E-27</v>
      </c>
      <c r="Y408" s="1">
        <f t="shared" si="74"/>
        <v>1.057401423448333E-15</v>
      </c>
      <c r="Z408" s="1">
        <f t="shared" si="75"/>
        <v>8.6594661571276874E-15</v>
      </c>
      <c r="AA408" s="1">
        <f t="shared" si="76"/>
        <v>2.171056767279555E-14</v>
      </c>
      <c r="AB408" s="1">
        <f>p_0*inventory[[#This Row],[CO2_flux]]+AB407</f>
        <v>0.21729999999999999</v>
      </c>
      <c r="AC408" s="1">
        <f>p_1*inventory[[#This Row],[CO2_flux]]+AC407*EXP(-1/life1_CO2)</f>
        <v>8.0627580275536667E-2</v>
      </c>
      <c r="AD408" s="1">
        <f>p_2*inventory[[#This Row],[CO2_flux]]+AD407*EXP(-1/life2_CO2)</f>
        <v>4.5817017018010812E-6</v>
      </c>
      <c r="AE408" s="1">
        <f>p_3*inventory[[#This Row],[CO2_flux]]+AE407*EXP(-1/life3_CO2)</f>
        <v>5.9803366502990411E-42</v>
      </c>
    </row>
    <row r="409" spans="1:31">
      <c r="A409">
        <v>404</v>
      </c>
      <c r="B409" s="70">
        <v>0</v>
      </c>
      <c r="C409" s="70">
        <v>0</v>
      </c>
      <c r="D409" s="70">
        <v>0</v>
      </c>
      <c r="E409" s="22">
        <f>SUM(inventory[[#This Row],[CO2_heat]:[N2O_heat]])</f>
        <v>4.4556124771869783E-11</v>
      </c>
      <c r="F409" s="23">
        <f>SUM(inventory[[#This Row],[CO2_temp]:[N2O_temp]])</f>
        <v>3.1816711627365089E-14</v>
      </c>
      <c r="G409" s="16">
        <f>SUM(inventory[[#This Row],[CO2_mass0]:[CO2_mass3]])</f>
        <v>0.29772786625250153</v>
      </c>
      <c r="H409" s="16">
        <f>inventory[[#This Row],[CH4_flux]]+H408*EXP(-1/life_CH4)</f>
        <v>7.0860724701473142E-15</v>
      </c>
      <c r="I409" s="16">
        <f t="shared" si="67"/>
        <v>3.5477982889275603E-2</v>
      </c>
      <c r="J409" s="18">
        <f>inventory[[#This Row],[CO2]]*A_CO2</f>
        <v>5.2152990331450681E-16</v>
      </c>
      <c r="K409" s="18">
        <f>inventory[[#This Row],[CH4]]*A_CH4</f>
        <v>1.4964675667533325E-27</v>
      </c>
      <c r="L409" s="18">
        <f>inventory[[#This Row],[N2O]]*A_N2O</f>
        <v>1.266559420871343E-14</v>
      </c>
      <c r="M409" s="4">
        <f t="shared" si="68"/>
        <v>2.7313160851698292E-13</v>
      </c>
      <c r="N409" s="4">
        <f t="shared" si="69"/>
        <v>2.6186858666653472E-12</v>
      </c>
      <c r="O409" s="4">
        <f t="shared" si="70"/>
        <v>4.1664307296687455E-11</v>
      </c>
      <c r="P409" s="20">
        <f>SUM(inventory[[#This Row],[CO2_temp_s1]:[CO2_temp_s2]])</f>
        <v>5.0277147966373168E-16</v>
      </c>
      <c r="Q409" s="20">
        <f>inventory[[#This Row],[CH4_temp_s1]]+inventory[[#This Row],[CH4_temp_s2]]</f>
        <v>1.0548223968692718E-15</v>
      </c>
      <c r="R409" s="20">
        <f>inventory[[#This Row],[N2O_temp_s1]]+inventory[[#This Row],[N2O_temp_s2]]</f>
        <v>3.0259117750832082E-14</v>
      </c>
      <c r="S409" s="84">
        <f>inventory[[#This Row],[CO2_flux]]+S408</f>
        <v>1</v>
      </c>
      <c r="T409" s="84">
        <f>inventory[[#This Row],[CH4_flux]]+T408</f>
        <v>1</v>
      </c>
      <c r="U409" s="84">
        <f>inventory[[#This Row],[N2O_flux]]+U408</f>
        <v>1</v>
      </c>
      <c r="V409" s="1">
        <f t="shared" si="71"/>
        <v>3.3102131678434816E-16</v>
      </c>
      <c r="W409" s="1">
        <f t="shared" si="72"/>
        <v>1.7175016287938355E-16</v>
      </c>
      <c r="X409" s="1">
        <f t="shared" si="73"/>
        <v>2.9272396720767036E-27</v>
      </c>
      <c r="Y409" s="1">
        <f t="shared" si="74"/>
        <v>1.0548223968663445E-15</v>
      </c>
      <c r="Z409" s="1">
        <f t="shared" si="75"/>
        <v>8.5881952347200635E-15</v>
      </c>
      <c r="AA409" s="1">
        <f t="shared" si="76"/>
        <v>2.1670922516112022E-14</v>
      </c>
      <c r="AB409" s="1">
        <f>p_0*inventory[[#This Row],[CO2_flux]]+AB408</f>
        <v>0.21729999999999999</v>
      </c>
      <c r="AC409" s="1">
        <f>p_1*inventory[[#This Row],[CO2_flux]]+AC408*EXP(-1/life1_CO2)</f>
        <v>8.0423408239234453E-2</v>
      </c>
      <c r="AD409" s="1">
        <f>p_2*inventory[[#This Row],[CO2_flux]]+AD408*EXP(-1/life2_CO2)</f>
        <v>4.4580132671150799E-6</v>
      </c>
      <c r="AE409" s="1">
        <f>p_3*inventory[[#This Row],[CO2_flux]]+AE408*EXP(-1/life3_CO2)</f>
        <v>4.7404632119844918E-42</v>
      </c>
    </row>
    <row r="410" spans="1:31">
      <c r="A410">
        <v>405</v>
      </c>
      <c r="B410" s="70">
        <v>0</v>
      </c>
      <c r="C410" s="70">
        <v>0</v>
      </c>
      <c r="D410" s="70">
        <v>0</v>
      </c>
      <c r="E410" s="22">
        <f>SUM(inventory[[#This Row],[CO2_heat]:[N2O_heat]])</f>
        <v>4.4569259524145276E-11</v>
      </c>
      <c r="F410" s="23">
        <f>SUM(inventory[[#This Row],[CO2_temp]:[N2O_temp]])</f>
        <v>3.1703693003272205E-14</v>
      </c>
      <c r="G410" s="16">
        <f>SUM(inventory[[#This Row],[CO2_mass0]:[CO2_mass3]])</f>
        <v>0.29752409088872583</v>
      </c>
      <c r="H410" s="16">
        <f>inventory[[#This Row],[CH4_flux]]+H409*EXP(-1/life_CH4)</f>
        <v>6.5370505161664073E-15</v>
      </c>
      <c r="I410" s="16">
        <f t="shared" si="67"/>
        <v>3.5185984685252449E-2</v>
      </c>
      <c r="J410" s="18">
        <f>inventory[[#This Row],[CO2]]*A_CO2</f>
        <v>5.211729500097809E-16</v>
      </c>
      <c r="K410" s="18">
        <f>inventory[[#This Row],[CH4]]*A_CH4</f>
        <v>1.3805227255131064E-27</v>
      </c>
      <c r="L410" s="18">
        <f>inventory[[#This Row],[N2O]]*A_N2O</f>
        <v>1.256135122586481E-14</v>
      </c>
      <c r="M410" s="4">
        <f t="shared" si="68"/>
        <v>2.7365295986778764E-13</v>
      </c>
      <c r="N410" s="4">
        <f t="shared" si="69"/>
        <v>2.6186858666653488E-12</v>
      </c>
      <c r="O410" s="4">
        <f t="shared" si="70"/>
        <v>4.1676920697612138E-11</v>
      </c>
      <c r="P410" s="20">
        <f>SUM(inventory[[#This Row],[CO2_temp_s1]:[CO2_temp_s2]])</f>
        <v>5.0266791233238177E-16</v>
      </c>
      <c r="Q410" s="20">
        <f>inventory[[#This Row],[CH4_temp_s1]]+inventory[[#This Row],[CH4_temp_s2]]</f>
        <v>1.0522496605926708E-15</v>
      </c>
      <c r="R410" s="20">
        <f>inventory[[#This Row],[N2O_temp_s1]]+inventory[[#This Row],[N2O_temp_s2]]</f>
        <v>3.0148775430347153E-14</v>
      </c>
      <c r="S410" s="84">
        <f>inventory[[#This Row],[CO2_flux]]+S409</f>
        <v>1</v>
      </c>
      <c r="T410" s="84">
        <f>inventory[[#This Row],[CH4_flux]]+T409</f>
        <v>1</v>
      </c>
      <c r="U410" s="84">
        <f>inventory[[#This Row],[N2O_flux]]+U409</f>
        <v>1</v>
      </c>
      <c r="V410" s="1">
        <f t="shared" si="71"/>
        <v>3.3079114089278252E-16</v>
      </c>
      <c r="W410" s="1">
        <f t="shared" si="72"/>
        <v>1.7187677143959923E-16</v>
      </c>
      <c r="X410" s="1">
        <f t="shared" si="73"/>
        <v>2.7004400282001423E-27</v>
      </c>
      <c r="Y410" s="1">
        <f t="shared" si="74"/>
        <v>1.0522496605899703E-15</v>
      </c>
      <c r="Z410" s="1">
        <f t="shared" si="75"/>
        <v>8.5175109009414215E-15</v>
      </c>
      <c r="AA410" s="1">
        <f t="shared" si="76"/>
        <v>2.1631264529405732E-14</v>
      </c>
      <c r="AB410" s="1">
        <f>p_0*inventory[[#This Row],[CO2_flux]]+AB409</f>
        <v>0.21729999999999999</v>
      </c>
      <c r="AC410" s="1">
        <f>p_1*inventory[[#This Row],[CO2_flux]]+AC409*EXP(-1/life1_CO2)</f>
        <v>8.0219753224778423E-2</v>
      </c>
      <c r="AD410" s="1">
        <f>p_2*inventory[[#This Row],[CO2_flux]]+AD409*EXP(-1/life2_CO2)</f>
        <v>4.3376639474284383E-6</v>
      </c>
      <c r="AE410" s="1">
        <f>p_3*inventory[[#This Row],[CO2_flux]]+AE409*EXP(-1/life3_CO2)</f>
        <v>3.7576465637690536E-42</v>
      </c>
    </row>
    <row r="411" spans="1:31">
      <c r="A411">
        <v>406</v>
      </c>
      <c r="B411" s="70">
        <v>0</v>
      </c>
      <c r="C411" s="70">
        <v>0</v>
      </c>
      <c r="D411" s="70">
        <v>0</v>
      </c>
      <c r="E411" s="22">
        <f>SUM(inventory[[#This Row],[CO2_heat]:[N2O_heat]])</f>
        <v>4.4582290106511259E-11</v>
      </c>
      <c r="F411" s="23">
        <f>SUM(inventory[[#This Row],[CO2_temp]:[N2O_temp]])</f>
        <v>3.1591250422894968E-14</v>
      </c>
      <c r="G411" s="16">
        <f>SUM(inventory[[#This Row],[CO2_mass0]:[CO2_mass3]])</f>
        <v>0.29732083448652113</v>
      </c>
      <c r="H411" s="16">
        <f>inventory[[#This Row],[CH4_flux]]+H410*EXP(-1/life_CH4)</f>
        <v>6.0305662453975871E-15</v>
      </c>
      <c r="I411" s="16">
        <f t="shared" si="67"/>
        <v>3.4896389745006126E-2</v>
      </c>
      <c r="J411" s="18">
        <f>inventory[[#This Row],[CO2]]*A_CO2</f>
        <v>5.20816905770039E-16</v>
      </c>
      <c r="K411" s="18">
        <f>inventory[[#This Row],[CH4]]*A_CH4</f>
        <v>1.2735611770009591E-27</v>
      </c>
      <c r="L411" s="18">
        <f>inventory[[#This Row],[N2O]]*A_N2O</f>
        <v>1.2457966205089988E-14</v>
      </c>
      <c r="M411" s="4">
        <f t="shared" si="68"/>
        <v>2.7417395472002403E-13</v>
      </c>
      <c r="N411" s="4">
        <f t="shared" si="69"/>
        <v>2.61868586666535E-12</v>
      </c>
      <c r="O411" s="4">
        <f t="shared" si="70"/>
        <v>4.1689430285125888E-11</v>
      </c>
      <c r="P411" s="20">
        <f>SUM(inventory[[#This Row],[CO2_temp_s1]:[CO2_temp_s2]])</f>
        <v>5.0256425027772997E-16</v>
      </c>
      <c r="Q411" s="20">
        <f>inventory[[#This Row],[CH4_temp_s1]]+inventory[[#This Row],[CH4_temp_s2]]</f>
        <v>1.0496831992795003E-15</v>
      </c>
      <c r="R411" s="20">
        <f>inventory[[#This Row],[N2O_temp_s1]]+inventory[[#This Row],[N2O_temp_s2]]</f>
        <v>3.0039002973337739E-14</v>
      </c>
      <c r="S411" s="84">
        <f>inventory[[#This Row],[CO2_flux]]+S410</f>
        <v>1</v>
      </c>
      <c r="T411" s="84">
        <f>inventory[[#This Row],[CH4_flux]]+T410</f>
        <v>1</v>
      </c>
      <c r="U411" s="84">
        <f>inventory[[#This Row],[N2O_flux]]+U410</f>
        <v>1</v>
      </c>
      <c r="V411" s="1">
        <f t="shared" si="71"/>
        <v>3.3056155209798323E-16</v>
      </c>
      <c r="W411" s="1">
        <f t="shared" si="72"/>
        <v>1.7200269817974677E-16</v>
      </c>
      <c r="X411" s="1">
        <f t="shared" si="73"/>
        <v>2.4912125964866649E-27</v>
      </c>
      <c r="Y411" s="1">
        <f t="shared" si="74"/>
        <v>1.0496831992770091E-15</v>
      </c>
      <c r="Z411" s="1">
        <f t="shared" si="75"/>
        <v>8.4474083279291794E-15</v>
      </c>
      <c r="AA411" s="1">
        <f t="shared" si="76"/>
        <v>2.1591594645408562E-14</v>
      </c>
      <c r="AB411" s="1">
        <f>p_0*inventory[[#This Row],[CO2_flux]]+AB410</f>
        <v>0.21729999999999999</v>
      </c>
      <c r="AC411" s="1">
        <f>p_1*inventory[[#This Row],[CO2_flux]]+AC410*EXP(-1/life1_CO2)</f>
        <v>8.0016613922921767E-2</v>
      </c>
      <c r="AD411" s="1">
        <f>p_2*inventory[[#This Row],[CO2_flux]]+AD410*EXP(-1/life2_CO2)</f>
        <v>4.2205635993982695E-6</v>
      </c>
      <c r="AE411" s="1">
        <f>p_3*inventory[[#This Row],[CO2_flux]]+AE410*EXP(-1/life3_CO2)</f>
        <v>2.9785924005292267E-42</v>
      </c>
    </row>
    <row r="412" spans="1:31">
      <c r="A412">
        <v>407</v>
      </c>
      <c r="B412" s="70">
        <v>0</v>
      </c>
      <c r="C412" s="70">
        <v>0</v>
      </c>
      <c r="D412" s="70">
        <v>0</v>
      </c>
      <c r="E412" s="22">
        <f>SUM(inventory[[#This Row],[CO2_heat]:[N2O_heat]])</f>
        <v>4.459521737430212E-11</v>
      </c>
      <c r="F412" s="23">
        <f>SUM(inventory[[#This Row],[CO2_temp]:[N2O_temp]])</f>
        <v>3.1479380006851118E-14</v>
      </c>
      <c r="G412" s="16">
        <f>SUM(inventory[[#This Row],[CO2_mass0]:[CO2_mass3]])</f>
        <v>0.29711809565224623</v>
      </c>
      <c r="H412" s="16">
        <f>inventory[[#This Row],[CH4_flux]]+H411*EXP(-1/life_CH4)</f>
        <v>5.5633238798124301E-15</v>
      </c>
      <c r="I412" s="16">
        <f t="shared" si="67"/>
        <v>3.4609178288699971E-2</v>
      </c>
      <c r="J412" s="18">
        <f>inventory[[#This Row],[CO2]]*A_CO2</f>
        <v>5.204617681540396E-16</v>
      </c>
      <c r="K412" s="18">
        <f>inventory[[#This Row],[CH4]]*A_CH4</f>
        <v>1.1748869044957057E-27</v>
      </c>
      <c r="L412" s="18">
        <f>inventory[[#This Row],[N2O]]*A_N2O</f>
        <v>1.2355432085012743E-14</v>
      </c>
      <c r="M412" s="4">
        <f t="shared" si="68"/>
        <v>2.7469459398153554E-13</v>
      </c>
      <c r="N412" s="4">
        <f t="shared" si="69"/>
        <v>2.6186858666653512E-12</v>
      </c>
      <c r="O412" s="4">
        <f t="shared" si="70"/>
        <v>4.1701836913655233E-11</v>
      </c>
      <c r="P412" s="20">
        <f>SUM(inventory[[#This Row],[CO2_temp_s1]:[CO2_temp_s2]])</f>
        <v>5.0246049451188935E-16</v>
      </c>
      <c r="Q412" s="20">
        <f>inventory[[#This Row],[CH4_temp_s1]]+inventory[[#This Row],[CH4_temp_s2]]</f>
        <v>1.0471229976249778E-15</v>
      </c>
      <c r="R412" s="20">
        <f>inventory[[#This Row],[N2O_temp_s1]]+inventory[[#This Row],[N2O_temp_s2]]</f>
        <v>2.992979651471425E-14</v>
      </c>
      <c r="S412" s="84">
        <f>inventory[[#This Row],[CO2_flux]]+S411</f>
        <v>1</v>
      </c>
      <c r="T412" s="84">
        <f>inventory[[#This Row],[CH4_flux]]+T411</f>
        <v>1</v>
      </c>
      <c r="U412" s="84">
        <f>inventory[[#This Row],[N2O_flux]]+U411</f>
        <v>1</v>
      </c>
      <c r="V412" s="1">
        <f t="shared" si="71"/>
        <v>3.303325487991749E-16</v>
      </c>
      <c r="W412" s="1">
        <f t="shared" si="72"/>
        <v>1.7212794571271445E-16</v>
      </c>
      <c r="X412" s="1">
        <f t="shared" si="73"/>
        <v>2.2981958993846805E-27</v>
      </c>
      <c r="Y412" s="1">
        <f t="shared" si="74"/>
        <v>1.0471229976226797E-15</v>
      </c>
      <c r="Z412" s="1">
        <f t="shared" si="75"/>
        <v>8.3778827275560196E-15</v>
      </c>
      <c r="AA412" s="1">
        <f t="shared" si="76"/>
        <v>2.1551913787158234E-14</v>
      </c>
      <c r="AB412" s="1">
        <f>p_0*inventory[[#This Row],[CO2_flux]]+AB411</f>
        <v>0.21729999999999999</v>
      </c>
      <c r="AC412" s="1">
        <f>p_1*inventory[[#This Row],[CO2_flux]]+AC411*EXP(-1/life1_CO2)</f>
        <v>7.981398902773304E-2</v>
      </c>
      <c r="AD412" s="1">
        <f>p_2*inventory[[#This Row],[CO2_flux]]+AD411*EXP(-1/life2_CO2)</f>
        <v>4.1066245132074173E-6</v>
      </c>
      <c r="AE412" s="1">
        <f>p_3*inventory[[#This Row],[CO2_flux]]+AE411*EXP(-1/life3_CO2)</f>
        <v>2.3610556602192826E-42</v>
      </c>
    </row>
    <row r="413" spans="1:31">
      <c r="A413">
        <v>408</v>
      </c>
      <c r="B413" s="70">
        <v>0</v>
      </c>
      <c r="C413" s="70">
        <v>0</v>
      </c>
      <c r="D413" s="70">
        <v>0</v>
      </c>
      <c r="E413" s="22">
        <f>SUM(inventory[[#This Row],[CO2_heat]:[N2O_heat]])</f>
        <v>4.46080421758175E-11</v>
      </c>
      <c r="F413" s="23">
        <f>SUM(inventory[[#This Row],[CO2_temp]:[N2O_temp]])</f>
        <v>3.1368077905592701E-14</v>
      </c>
      <c r="G413" s="16">
        <f>SUM(inventory[[#This Row],[CO2_mass0]:[CO2_mass3]])</f>
        <v>0.29691587299793465</v>
      </c>
      <c r="H413" s="16">
        <f>inventory[[#This Row],[CH4_flux]]+H412*EXP(-1/life_CH4)</f>
        <v>5.1322829950358507E-15</v>
      </c>
      <c r="I413" s="16">
        <f t="shared" si="67"/>
        <v>3.4324330699293408E-2</v>
      </c>
      <c r="J413" s="18">
        <f>inventory[[#This Row],[CO2]]*A_CO2</f>
        <v>5.2010753473048206E-16</v>
      </c>
      <c r="K413" s="18">
        <f>inventory[[#This Row],[CH4]]*A_CH4</f>
        <v>1.0838578179699505E-27</v>
      </c>
      <c r="L413" s="18">
        <f>inventory[[#This Row],[N2O]]*A_N2O</f>
        <v>1.2253741862374853E-14</v>
      </c>
      <c r="M413" s="4">
        <f t="shared" si="68"/>
        <v>2.752148785577295E-13</v>
      </c>
      <c r="N413" s="4">
        <f t="shared" si="69"/>
        <v>2.6186858666653524E-12</v>
      </c>
      <c r="O413" s="4">
        <f t="shared" si="70"/>
        <v>4.1714141430594416E-11</v>
      </c>
      <c r="P413" s="20">
        <f>SUM(inventory[[#This Row],[CO2_temp_s1]:[CO2_temp_s2]])</f>
        <v>5.0235664604518405E-16</v>
      </c>
      <c r="Q413" s="20">
        <f>inventory[[#This Row],[CH4_temp_s1]]+inventory[[#This Row],[CH4_temp_s2]]</f>
        <v>1.0445690403616498E-15</v>
      </c>
      <c r="R413" s="20">
        <f>inventory[[#This Row],[N2O_temp_s1]]+inventory[[#This Row],[N2O_temp_s2]]</f>
        <v>2.9821152219185867E-14</v>
      </c>
      <c r="S413" s="84">
        <f>inventory[[#This Row],[CO2_flux]]+S412</f>
        <v>1</v>
      </c>
      <c r="T413" s="84">
        <f>inventory[[#This Row],[CH4_flux]]+T412</f>
        <v>1</v>
      </c>
      <c r="U413" s="84">
        <f>inventory[[#This Row],[N2O_flux]]+U412</f>
        <v>1</v>
      </c>
      <c r="V413" s="1">
        <f t="shared" si="71"/>
        <v>3.3010412940271552E-16</v>
      </c>
      <c r="W413" s="1">
        <f t="shared" si="72"/>
        <v>1.7225251664246851E-16</v>
      </c>
      <c r="X413" s="1">
        <f t="shared" si="73"/>
        <v>2.1201339452633909E-27</v>
      </c>
      <c r="Y413" s="1">
        <f t="shared" si="74"/>
        <v>1.0445690403595298E-15</v>
      </c>
      <c r="Z413" s="1">
        <f t="shared" si="75"/>
        <v>8.3089293511028607E-15</v>
      </c>
      <c r="AA413" s="1">
        <f t="shared" si="76"/>
        <v>2.1512222868083005E-14</v>
      </c>
      <c r="AB413" s="1">
        <f>p_0*inventory[[#This Row],[CO2_flux]]+AB412</f>
        <v>0.21729999999999999</v>
      </c>
      <c r="AC413" s="1">
        <f>p_1*inventory[[#This Row],[CO2_flux]]+AC412*EXP(-1/life1_CO2)</f>
        <v>7.9611877236587802E-2</v>
      </c>
      <c r="AD413" s="1">
        <f>p_2*inventory[[#This Row],[CO2_flux]]+AD412*EXP(-1/life2_CO2)</f>
        <v>3.9957613468685629E-6</v>
      </c>
      <c r="AE413" s="1">
        <f>p_3*inventory[[#This Row],[CO2_flux]]+AE412*EXP(-1/life3_CO2)</f>
        <v>1.8715497392872683E-42</v>
      </c>
    </row>
    <row r="414" spans="1:31">
      <c r="A414">
        <v>409</v>
      </c>
      <c r="B414" s="70">
        <v>0</v>
      </c>
      <c r="C414" s="70">
        <v>0</v>
      </c>
      <c r="D414" s="70">
        <v>0</v>
      </c>
      <c r="E414" s="22">
        <f>SUM(inventory[[#This Row],[CO2_heat]:[N2O_heat]])</f>
        <v>4.4620765352380226E-11</v>
      </c>
      <c r="F414" s="23">
        <f>SUM(inventory[[#This Row],[CO2_temp]:[N2O_temp]])</f>
        <v>3.1257340299165562E-14</v>
      </c>
      <c r="G414" s="16">
        <f>SUM(inventory[[#This Row],[CO2_mass0]:[CO2_mass3]])</f>
        <v>0.29671416514122251</v>
      </c>
      <c r="H414" s="16">
        <f>inventory[[#This Row],[CH4_flux]]+H413*EXP(-1/life_CH4)</f>
        <v>4.7346387357951625E-15</v>
      </c>
      <c r="I414" s="16">
        <f t="shared" si="67"/>
        <v>3.4041827521202071E-2</v>
      </c>
      <c r="J414" s="18">
        <f>inventory[[#This Row],[CO2]]*A_CO2</f>
        <v>5.1975420307787931E-16</v>
      </c>
      <c r="K414" s="18">
        <f>inventory[[#This Row],[CH4]]*A_CH4</f>
        <v>9.9988157590267552E-28</v>
      </c>
      <c r="L414" s="18">
        <f>inventory[[#This Row],[N2O]]*A_N2O</f>
        <v>1.2152888591557746E-14</v>
      </c>
      <c r="M414" s="4">
        <f t="shared" si="68"/>
        <v>2.7573480935158674E-13</v>
      </c>
      <c r="N414" s="4">
        <f t="shared" si="69"/>
        <v>2.6186858666653537E-12</v>
      </c>
      <c r="O414" s="4">
        <f t="shared" si="70"/>
        <v>4.1726344676363282E-11</v>
      </c>
      <c r="P414" s="20">
        <f>SUM(inventory[[#This Row],[CO2_temp_s1]:[CO2_temp_s2]])</f>
        <v>5.0225270588608045E-16</v>
      </c>
      <c r="Q414" s="20">
        <f>inventory[[#This Row],[CH4_temp_s1]]+inventory[[#This Row],[CH4_temp_s2]]</f>
        <v>1.0420213122593005E-15</v>
      </c>
      <c r="R414" s="20">
        <f>inventory[[#This Row],[N2O_temp_s1]]+inventory[[#This Row],[N2O_temp_s2]]</f>
        <v>2.9713066281020184E-14</v>
      </c>
      <c r="S414" s="84">
        <f>inventory[[#This Row],[CO2_flux]]+S413</f>
        <v>1</v>
      </c>
      <c r="T414" s="84">
        <f>inventory[[#This Row],[CH4_flux]]+T413</f>
        <v>1</v>
      </c>
      <c r="U414" s="84">
        <f>inventory[[#This Row],[N2O_flux]]+U413</f>
        <v>1</v>
      </c>
      <c r="V414" s="1">
        <f t="shared" si="71"/>
        <v>3.2987629232199524E-16</v>
      </c>
      <c r="W414" s="1">
        <f t="shared" si="72"/>
        <v>1.7237641356408524E-16</v>
      </c>
      <c r="X414" s="1">
        <f t="shared" si="73"/>
        <v>1.9558680554699241E-27</v>
      </c>
      <c r="Y414" s="1">
        <f t="shared" si="74"/>
        <v>1.0420213122573447E-15</v>
      </c>
      <c r="Z414" s="1">
        <f t="shared" si="75"/>
        <v>8.2405434889345043E-15</v>
      </c>
      <c r="AA414" s="1">
        <f t="shared" si="76"/>
        <v>2.1472522792085683E-14</v>
      </c>
      <c r="AB414" s="1">
        <f>p_0*inventory[[#This Row],[CO2_flux]]+AB413</f>
        <v>0.21729999999999999</v>
      </c>
      <c r="AC414" s="1">
        <f>p_1*inventory[[#This Row],[CO2_flux]]+AC413*EXP(-1/life1_CO2)</f>
        <v>7.9410277250160227E-2</v>
      </c>
      <c r="AD414" s="1">
        <f>p_2*inventory[[#This Row],[CO2_flux]]+AD413*EXP(-1/life2_CO2)</f>
        <v>3.8878910623018661E-6</v>
      </c>
      <c r="AE414" s="1">
        <f>p_3*inventory[[#This Row],[CO2_flux]]+AE413*EXP(-1/life3_CO2)</f>
        <v>1.4835306450593924E-42</v>
      </c>
    </row>
    <row r="415" spans="1:31">
      <c r="A415">
        <v>410</v>
      </c>
      <c r="B415" s="70">
        <v>0</v>
      </c>
      <c r="C415" s="70">
        <v>0</v>
      </c>
      <c r="D415" s="70">
        <v>0</v>
      </c>
      <c r="E415" s="22">
        <f>SUM(inventory[[#This Row],[CO2_heat]:[N2O_heat]])</f>
        <v>4.4633387738393717E-11</v>
      </c>
      <c r="F415" s="23">
        <f>SUM(inventory[[#This Row],[CO2_temp]:[N2O_temp]])</f>
        <v>3.1147163396970848E-14</v>
      </c>
      <c r="G415" s="16">
        <f>SUM(inventory[[#This Row],[CO2_mass0]:[CO2_mass3]])</f>
        <v>0.29651297070527788</v>
      </c>
      <c r="H415" s="16">
        <f>inventory[[#This Row],[CH4_flux]]+H414*EXP(-1/life_CH4)</f>
        <v>4.367803564256773E-15</v>
      </c>
      <c r="I415" s="16">
        <f t="shared" si="67"/>
        <v>3.3761649458968951E-2</v>
      </c>
      <c r="J415" s="18">
        <f>inventory[[#This Row],[CO2]]*A_CO2</f>
        <v>5.1940177078443519E-16</v>
      </c>
      <c r="K415" s="18">
        <f>inventory[[#This Row],[CH4]]*A_CH4</f>
        <v>9.2241173081369597E-28</v>
      </c>
      <c r="L415" s="18">
        <f>inventory[[#This Row],[N2O]]*A_N2O</f>
        <v>1.2052865384108118E-14</v>
      </c>
      <c r="M415" s="4">
        <f t="shared" si="68"/>
        <v>2.7625438726367153E-13</v>
      </c>
      <c r="N415" s="4">
        <f t="shared" si="69"/>
        <v>2.6186858666653545E-12</v>
      </c>
      <c r="O415" s="4">
        <f t="shared" si="70"/>
        <v>4.173844748446469E-11</v>
      </c>
      <c r="P415" s="20">
        <f>SUM(inventory[[#This Row],[CO2_temp_s1]:[CO2_temp_s2]])</f>
        <v>5.0214867504112029E-16</v>
      </c>
      <c r="Q415" s="20">
        <f>inventory[[#This Row],[CH4_temp_s1]]+inventory[[#This Row],[CH4_temp_s2]]</f>
        <v>1.0394797981248604E-15</v>
      </c>
      <c r="R415" s="20">
        <f>inventory[[#This Row],[N2O_temp_s1]]+inventory[[#This Row],[N2O_temp_s2]]</f>
        <v>2.9605534923804867E-14</v>
      </c>
      <c r="S415" s="84">
        <f>inventory[[#This Row],[CO2_flux]]+S414</f>
        <v>1</v>
      </c>
      <c r="T415" s="84">
        <f>inventory[[#This Row],[CH4_flux]]+T414</f>
        <v>1</v>
      </c>
      <c r="U415" s="84">
        <f>inventory[[#This Row],[N2O_flux]]+U414</f>
        <v>1</v>
      </c>
      <c r="V415" s="1">
        <f t="shared" si="71"/>
        <v>3.2964903597733749E-16</v>
      </c>
      <c r="W415" s="1">
        <f t="shared" si="72"/>
        <v>1.7249963906378284E-16</v>
      </c>
      <c r="X415" s="1">
        <f t="shared" si="73"/>
        <v>1.8043293246177467E-27</v>
      </c>
      <c r="Y415" s="1">
        <f t="shared" si="74"/>
        <v>1.0394797981230561E-15</v>
      </c>
      <c r="Z415" s="1">
        <f t="shared" si="75"/>
        <v>8.1727204701779646E-15</v>
      </c>
      <c r="AA415" s="1">
        <f t="shared" si="76"/>
        <v>2.1432814453626904E-14</v>
      </c>
      <c r="AB415" s="1">
        <f>p_0*inventory[[#This Row],[CO2_flux]]+AB414</f>
        <v>0.21729999999999999</v>
      </c>
      <c r="AC415" s="1">
        <f>p_1*inventory[[#This Row],[CO2_flux]]+AC414*EXP(-1/life1_CO2)</f>
        <v>7.9209187772414758E-2</v>
      </c>
      <c r="AD415" s="1">
        <f>p_2*inventory[[#This Row],[CO2_flux]]+AD414*EXP(-1/life2_CO2)</f>
        <v>3.7829328631382727E-6</v>
      </c>
      <c r="AE415" s="1">
        <f>p_3*inventory[[#This Row],[CO2_flux]]+AE414*EXP(-1/life3_CO2)</f>
        <v>1.1759576187745238E-42</v>
      </c>
    </row>
    <row r="416" spans="1:31">
      <c r="A416">
        <v>411</v>
      </c>
      <c r="B416" s="70">
        <v>0</v>
      </c>
      <c r="C416" s="70">
        <v>0</v>
      </c>
      <c r="D416" s="70">
        <v>0</v>
      </c>
      <c r="E416" s="22">
        <f>SUM(inventory[[#This Row],[CO2_heat]:[N2O_heat]])</f>
        <v>4.4645910161398912E-11</v>
      </c>
      <c r="F416" s="23">
        <f>SUM(inventory[[#This Row],[CO2_temp]:[N2O_temp]])</f>
        <v>3.1037543437528341E-14</v>
      </c>
      <c r="G416" s="16">
        <f>SUM(inventory[[#This Row],[CO2_mass0]:[CO2_mass3]])</f>
        <v>0.29631228831873191</v>
      </c>
      <c r="H416" s="16">
        <f>inventory[[#This Row],[CH4_flux]]+H415*EXP(-1/life_CH4)</f>
        <v>4.0293904224838703E-15</v>
      </c>
      <c r="I416" s="16">
        <f t="shared" si="67"/>
        <v>3.3483777375946489E-2</v>
      </c>
      <c r="J416" s="18">
        <f>inventory[[#This Row],[CO2]]*A_CO2</f>
        <v>5.190502354479226E-16</v>
      </c>
      <c r="K416" s="18">
        <f>inventory[[#This Row],[CH4]]*A_CH4</f>
        <v>8.509441734383311E-28</v>
      </c>
      <c r="L416" s="18">
        <f>inventory[[#This Row],[N2O]]*A_N2O</f>
        <v>1.1953665408267431E-14</v>
      </c>
      <c r="M416" s="4">
        <f t="shared" si="68"/>
        <v>2.7677361319214116E-13</v>
      </c>
      <c r="N416" s="4">
        <f t="shared" si="69"/>
        <v>2.6186858666653553E-12</v>
      </c>
      <c r="O416" s="4">
        <f t="shared" si="70"/>
        <v>4.1750450681541416E-11</v>
      </c>
      <c r="P416" s="20">
        <f>SUM(inventory[[#This Row],[CO2_temp_s1]:[CO2_temp_s2]])</f>
        <v>5.02044554514856E-16</v>
      </c>
      <c r="Q416" s="20">
        <f>inventory[[#This Row],[CH4_temp_s1]]+inventory[[#This Row],[CH4_temp_s2]]</f>
        <v>1.0369444828023168E-15</v>
      </c>
      <c r="R416" s="20">
        <f>inventory[[#This Row],[N2O_temp_s1]]+inventory[[#This Row],[N2O_temp_s2]]</f>
        <v>2.9498554400211171E-14</v>
      </c>
      <c r="S416" s="84">
        <f>inventory[[#This Row],[CO2_flux]]+S415</f>
        <v>1</v>
      </c>
      <c r="T416" s="84">
        <f>inventory[[#This Row],[CH4_flux]]+T415</f>
        <v>1</v>
      </c>
      <c r="U416" s="84">
        <f>inventory[[#This Row],[N2O_flux]]+U415</f>
        <v>1</v>
      </c>
      <c r="V416" s="1">
        <f t="shared" si="71"/>
        <v>3.2942235879590293E-16</v>
      </c>
      <c r="W416" s="1">
        <f t="shared" si="72"/>
        <v>1.7262219571895312E-16</v>
      </c>
      <c r="X416" s="1">
        <f t="shared" si="73"/>
        <v>1.6645316650442497E-27</v>
      </c>
      <c r="Y416" s="1">
        <f t="shared" si="74"/>
        <v>1.0369444828006523E-15</v>
      </c>
      <c r="Z416" s="1">
        <f t="shared" si="75"/>
        <v>8.1054556624034341E-15</v>
      </c>
      <c r="AA416" s="1">
        <f t="shared" si="76"/>
        <v>2.1393098737807735E-14</v>
      </c>
      <c r="AB416" s="1">
        <f>p_0*inventory[[#This Row],[CO2_flux]]+AB415</f>
        <v>0.21729999999999999</v>
      </c>
      <c r="AC416" s="1">
        <f>p_1*inventory[[#This Row],[CO2_flux]]+AC415*EXP(-1/life1_CO2)</f>
        <v>7.9008607510597753E-2</v>
      </c>
      <c r="AD416" s="1">
        <f>p_2*inventory[[#This Row],[CO2_flux]]+AD415*EXP(-1/life2_CO2)</f>
        <v>3.6808081342018887E-6</v>
      </c>
      <c r="AE416" s="1">
        <f>p_3*inventory[[#This Row],[CO2_flux]]+AE415*EXP(-1/life3_CO2)</f>
        <v>9.3215217748230979E-43</v>
      </c>
    </row>
    <row r="417" spans="1:31">
      <c r="A417">
        <v>412</v>
      </c>
      <c r="B417" s="70">
        <v>0</v>
      </c>
      <c r="C417" s="70">
        <v>0</v>
      </c>
      <c r="D417" s="70">
        <v>0</v>
      </c>
      <c r="E417" s="22">
        <f>SUM(inventory[[#This Row],[CO2_heat]:[N2O_heat]])</f>
        <v>4.465833344213075E-11</v>
      </c>
      <c r="F417" s="23">
        <f>SUM(inventory[[#This Row],[CO2_temp]:[N2O_temp]])</f>
        <v>3.092847668824189E-14</v>
      </c>
      <c r="G417" s="16">
        <f>SUM(inventory[[#This Row],[CO2_mass0]:[CO2_mass3]])</f>
        <v>0.29611211661561182</v>
      </c>
      <c r="H417" s="16">
        <f>inventory[[#This Row],[CH4_flux]]+H416*EXP(-1/life_CH4)</f>
        <v>3.7171971994503985E-15</v>
      </c>
      <c r="I417" s="16">
        <f t="shared" si="67"/>
        <v>3.3208192292989505E-2</v>
      </c>
      <c r="J417" s="18">
        <f>inventory[[#This Row],[CO2]]*A_CO2</f>
        <v>5.1869959467556715E-16</v>
      </c>
      <c r="K417" s="18">
        <f>inventory[[#This Row],[CH4]]*A_CH4</f>
        <v>7.8501385240393909E-28</v>
      </c>
      <c r="L417" s="18">
        <f>inventory[[#This Row],[N2O]]*A_N2O</f>
        <v>1.1855281888505295E-14</v>
      </c>
      <c r="M417" s="4">
        <f t="shared" si="68"/>
        <v>2.7729248803275535E-13</v>
      </c>
      <c r="N417" s="4">
        <f t="shared" si="69"/>
        <v>2.6186858666653561E-12</v>
      </c>
      <c r="O417" s="4">
        <f t="shared" si="70"/>
        <v>4.1762355087432637E-11</v>
      </c>
      <c r="P417" s="20">
        <f>SUM(inventory[[#This Row],[CO2_temp_s1]:[CO2_temp_s2]])</f>
        <v>5.019403453097884E-16</v>
      </c>
      <c r="Q417" s="20">
        <f>inventory[[#This Row],[CH4_temp_s1]]+inventory[[#This Row],[CH4_temp_s2]]</f>
        <v>1.034415351172623E-15</v>
      </c>
      <c r="R417" s="20">
        <f>inventory[[#This Row],[N2O_temp_s1]]+inventory[[#This Row],[N2O_temp_s2]]</f>
        <v>2.9392120991759475E-14</v>
      </c>
      <c r="S417" s="84">
        <f>inventory[[#This Row],[CO2_flux]]+S416</f>
        <v>1</v>
      </c>
      <c r="T417" s="84">
        <f>inventory[[#This Row],[CH4_flux]]+T416</f>
        <v>1</v>
      </c>
      <c r="U417" s="84">
        <f>inventory[[#This Row],[N2O_flux]]+U416</f>
        <v>1</v>
      </c>
      <c r="V417" s="1">
        <f t="shared" si="71"/>
        <v>3.2919625921159539E-16</v>
      </c>
      <c r="W417" s="1">
        <f t="shared" si="72"/>
        <v>1.7274408609819299E-16</v>
      </c>
      <c r="X417" s="1">
        <f t="shared" si="73"/>
        <v>1.535565390176687E-27</v>
      </c>
      <c r="Y417" s="1">
        <f t="shared" si="74"/>
        <v>1.0344153511710875E-15</v>
      </c>
      <c r="Z417" s="1">
        <f t="shared" si="75"/>
        <v>8.0387444713078842E-15</v>
      </c>
      <c r="AA417" s="1">
        <f t="shared" si="76"/>
        <v>2.1353376520451588E-14</v>
      </c>
      <c r="AB417" s="1">
        <f>p_0*inventory[[#This Row],[CO2_flux]]+AB416</f>
        <v>0.21729999999999999</v>
      </c>
      <c r="AC417" s="1">
        <f>p_1*inventory[[#This Row],[CO2_flux]]+AC416*EXP(-1/life1_CO2)</f>
        <v>7.8808535175229205E-2</v>
      </c>
      <c r="AD417" s="1">
        <f>p_2*inventory[[#This Row],[CO2_flux]]+AD416*EXP(-1/life2_CO2)</f>
        <v>3.5814403826261012E-6</v>
      </c>
      <c r="AE417" s="1">
        <f>p_3*inventory[[#This Row],[CO2_flux]]+AE416*EXP(-1/life3_CO2)</f>
        <v>7.3889370510691381E-43</v>
      </c>
    </row>
    <row r="418" spans="1:31">
      <c r="A418">
        <v>413</v>
      </c>
      <c r="B418" s="70">
        <v>0</v>
      </c>
      <c r="C418" s="70">
        <v>0</v>
      </c>
      <c r="D418" s="70">
        <v>0</v>
      </c>
      <c r="E418" s="22">
        <f>SUM(inventory[[#This Row],[CO2_heat]:[N2O_heat]])</f>
        <v>4.4670658394574159E-11</v>
      </c>
      <c r="F418" s="23">
        <f>SUM(inventory[[#This Row],[CO2_temp]:[N2O_temp]])</f>
        <v>3.0819959445166606E-14</v>
      </c>
      <c r="G418" s="16">
        <f>SUM(inventory[[#This Row],[CO2_mass0]:[CO2_mass3]])</f>
        <v>0.29591245423527501</v>
      </c>
      <c r="H418" s="16">
        <f>inventory[[#This Row],[CH4_flux]]+H417*EXP(-1/life_CH4)</f>
        <v>3.429192401535569E-15</v>
      </c>
      <c r="I418" s="16">
        <f t="shared" si="67"/>
        <v>3.2934875387158884E-2</v>
      </c>
      <c r="J418" s="18">
        <f>inventory[[#This Row],[CO2]]*A_CO2</f>
        <v>5.1834984608393113E-16</v>
      </c>
      <c r="K418" s="18">
        <f>inventory[[#This Row],[CH4]]*A_CH4</f>
        <v>7.2419174806269885E-28</v>
      </c>
      <c r="L418" s="18">
        <f>inventory[[#This Row],[N2O]]*A_N2O</f>
        <v>1.1757708105056681E-14</v>
      </c>
      <c r="M418" s="4">
        <f t="shared" si="68"/>
        <v>2.7781101267888577E-13</v>
      </c>
      <c r="N418" s="4">
        <f t="shared" si="69"/>
        <v>2.6186858666653569E-12</v>
      </c>
      <c r="O418" s="4">
        <f t="shared" si="70"/>
        <v>4.1774161515229917E-11</v>
      </c>
      <c r="P418" s="20">
        <f>SUM(inventory[[#This Row],[CO2_temp_s1]:[CO2_temp_s2]])</f>
        <v>5.0183604842630622E-16</v>
      </c>
      <c r="Q418" s="20">
        <f>inventory[[#This Row],[CH4_temp_s1]]+inventory[[#This Row],[CH4_temp_s2]]</f>
        <v>1.0318923881536082E-15</v>
      </c>
      <c r="R418" s="20">
        <f>inventory[[#This Row],[N2O_temp_s1]]+inventory[[#This Row],[N2O_temp_s2]]</f>
        <v>2.9286231008586692E-14</v>
      </c>
      <c r="S418" s="84">
        <f>inventory[[#This Row],[CO2_flux]]+S417</f>
        <v>1</v>
      </c>
      <c r="T418" s="84">
        <f>inventory[[#This Row],[CH4_flux]]+T417</f>
        <v>1</v>
      </c>
      <c r="U418" s="84">
        <f>inventory[[#This Row],[N2O_flux]]+U417</f>
        <v>1</v>
      </c>
      <c r="V418" s="1">
        <f t="shared" si="71"/>
        <v>3.2897073566497046E-16</v>
      </c>
      <c r="W418" s="1">
        <f t="shared" si="72"/>
        <v>1.7286531276133576E-16</v>
      </c>
      <c r="X418" s="1">
        <f t="shared" si="73"/>
        <v>1.4165912950524022E-27</v>
      </c>
      <c r="Y418" s="1">
        <f t="shared" si="74"/>
        <v>1.0318923881521916E-15</v>
      </c>
      <c r="Z418" s="1">
        <f t="shared" si="75"/>
        <v>7.972582340401267E-15</v>
      </c>
      <c r="AA418" s="1">
        <f t="shared" si="76"/>
        <v>2.1313648668185428E-14</v>
      </c>
      <c r="AB418" s="1">
        <f>p_0*inventory[[#This Row],[CO2_flux]]+AB417</f>
        <v>0.21729999999999999</v>
      </c>
      <c r="AC418" s="1">
        <f>p_1*inventory[[#This Row],[CO2_flux]]+AC417*EXP(-1/life1_CO2)</f>
        <v>7.8608969480094437E-2</v>
      </c>
      <c r="AD418" s="1">
        <f>p_2*inventory[[#This Row],[CO2_flux]]+AD417*EXP(-1/life2_CO2)</f>
        <v>3.4847551805593413E-6</v>
      </c>
      <c r="AE418" s="1">
        <f>p_3*inventory[[#This Row],[CO2_flux]]+AE417*EXP(-1/life3_CO2)</f>
        <v>5.8570255011498282E-43</v>
      </c>
    </row>
    <row r="419" spans="1:31">
      <c r="A419">
        <v>414</v>
      </c>
      <c r="B419" s="70">
        <v>0</v>
      </c>
      <c r="C419" s="70">
        <v>0</v>
      </c>
      <c r="D419" s="70">
        <v>0</v>
      </c>
      <c r="E419" s="22">
        <f>SUM(inventory[[#This Row],[CO2_heat]:[N2O_heat]])</f>
        <v>4.4682885826019638E-11</v>
      </c>
      <c r="F419" s="23">
        <f>SUM(inventory[[#This Row],[CO2_temp]:[N2O_temp]])</f>
        <v>3.0711988032778128E-14</v>
      </c>
      <c r="G419" s="16">
        <f>SUM(inventory[[#This Row],[CO2_mass0]:[CO2_mass3]])</f>
        <v>0.29571329982234523</v>
      </c>
      <c r="H419" s="16">
        <f>inventory[[#This Row],[CH4_flux]]+H418*EXP(-1/life_CH4)</f>
        <v>3.1635019332544286E-15</v>
      </c>
      <c r="I419" s="16">
        <f t="shared" si="67"/>
        <v>3.2663807990435952E-2</v>
      </c>
      <c r="J419" s="18">
        <f>inventory[[#This Row],[CO2]]*A_CO2</f>
        <v>5.1800098729880207E-16</v>
      </c>
      <c r="K419" s="18">
        <f>inventory[[#This Row],[CH4]]*A_CH4</f>
        <v>6.6808208078886612E-28</v>
      </c>
      <c r="L419" s="18">
        <f>inventory[[#This Row],[N2O]]*A_N2O</f>
        <v>1.1660937393462963E-14</v>
      </c>
      <c r="M419" s="4">
        <f t="shared" si="68"/>
        <v>2.7832918802152528E-13</v>
      </c>
      <c r="N419" s="4">
        <f t="shared" si="69"/>
        <v>2.6186858666653577E-12</v>
      </c>
      <c r="O419" s="4">
        <f t="shared" si="70"/>
        <v>4.1785870771332757E-11</v>
      </c>
      <c r="P419" s="20">
        <f>SUM(inventory[[#This Row],[CO2_temp_s1]:[CO2_temp_s2]])</f>
        <v>5.0173166486262793E-16</v>
      </c>
      <c r="Q419" s="20">
        <f>inventory[[#This Row],[CH4_temp_s1]]+inventory[[#This Row],[CH4_temp_s2]]</f>
        <v>1.0293755786998868E-15</v>
      </c>
      <c r="R419" s="20">
        <f>inventory[[#This Row],[N2O_temp_s1]]+inventory[[#This Row],[N2O_temp_s2]]</f>
        <v>2.9180880789215616E-14</v>
      </c>
      <c r="S419" s="84">
        <f>inventory[[#This Row],[CO2_flux]]+S418</f>
        <v>1</v>
      </c>
      <c r="T419" s="84">
        <f>inventory[[#This Row],[CH4_flux]]+T418</f>
        <v>1</v>
      </c>
      <c r="U419" s="84">
        <f>inventory[[#This Row],[N2O_flux]]+U418</f>
        <v>1</v>
      </c>
      <c r="V419" s="1">
        <f t="shared" si="71"/>
        <v>3.287457866031458E-16</v>
      </c>
      <c r="W419" s="1">
        <f t="shared" si="72"/>
        <v>1.7298587825948213E-16</v>
      </c>
      <c r="X419" s="1">
        <f t="shared" si="73"/>
        <v>1.3068351954743457E-27</v>
      </c>
      <c r="Y419" s="1">
        <f t="shared" si="74"/>
        <v>1.0293755786985801E-15</v>
      </c>
      <c r="Z419" s="1">
        <f t="shared" si="75"/>
        <v>7.9069647506952974E-15</v>
      </c>
      <c r="AA419" s="1">
        <f t="shared" si="76"/>
        <v>2.127391603852032E-14</v>
      </c>
      <c r="AB419" s="1">
        <f>p_0*inventory[[#This Row],[CO2_flux]]+AB418</f>
        <v>0.21729999999999999</v>
      </c>
      <c r="AC419" s="1">
        <f>p_1*inventory[[#This Row],[CO2_flux]]+AC418*EXP(-1/life1_CO2)</f>
        <v>7.8409909142235834E-2</v>
      </c>
      <c r="AD419" s="1">
        <f>p_2*inventory[[#This Row],[CO2_flux]]+AD418*EXP(-1/life2_CO2)</f>
        <v>3.3906801094175683E-6</v>
      </c>
      <c r="AE419" s="1">
        <f>p_3*inventory[[#This Row],[CO2_flux]]+AE418*EXP(-1/life3_CO2)</f>
        <v>4.6427175497666051E-43</v>
      </c>
    </row>
    <row r="420" spans="1:31">
      <c r="A420">
        <v>415</v>
      </c>
      <c r="B420" s="70">
        <v>0</v>
      </c>
      <c r="C420" s="70">
        <v>0</v>
      </c>
      <c r="D420" s="70">
        <v>0</v>
      </c>
      <c r="E420" s="22">
        <f>SUM(inventory[[#This Row],[CO2_heat]:[N2O_heat]])</f>
        <v>4.4695016537118309E-11</v>
      </c>
      <c r="F420" s="23">
        <f>SUM(inventory[[#This Row],[CO2_temp]:[N2O_temp]])</f>
        <v>3.0604558803743609E-14</v>
      </c>
      <c r="G420" s="16">
        <f>SUM(inventory[[#This Row],[CO2_mass0]:[CO2_mass3]])</f>
        <v>0.29551465202665023</v>
      </c>
      <c r="H420" s="16">
        <f>inventory[[#This Row],[CH4_flux]]+H419*EXP(-1/life_CH4)</f>
        <v>2.9183969022044687E-15</v>
      </c>
      <c r="I420" s="16">
        <f t="shared" si="67"/>
        <v>3.2394971588447397E-2</v>
      </c>
      <c r="J420" s="18">
        <f>inventory[[#This Row],[CO2]]*A_CO2</f>
        <v>5.1765301595508306E-16</v>
      </c>
      <c r="K420" s="18">
        <f>inventory[[#This Row],[CH4]]*A_CH4</f>
        <v>6.1631973557442206E-28</v>
      </c>
      <c r="L420" s="18">
        <f>inventory[[#This Row],[N2O]]*A_N2O</f>
        <v>1.1564963144116705E-14</v>
      </c>
      <c r="M420" s="4">
        <f t="shared" si="68"/>
        <v>2.788470149492971E-13</v>
      </c>
      <c r="N420" s="4">
        <f t="shared" si="69"/>
        <v>2.6186858666653585E-12</v>
      </c>
      <c r="O420" s="4">
        <f t="shared" si="70"/>
        <v>4.1797483655503653E-11</v>
      </c>
      <c r="P420" s="20">
        <f>SUM(inventory[[#This Row],[CO2_temp_s1]:[CO2_temp_s2]])</f>
        <v>5.0162719561474574E-16</v>
      </c>
      <c r="Q420" s="20">
        <f>inventory[[#This Row],[CH4_temp_s1]]+inventory[[#This Row],[CH4_temp_s2]]</f>
        <v>1.0268649078027701E-15</v>
      </c>
      <c r="R420" s="20">
        <f>inventory[[#This Row],[N2O_temp_s1]]+inventory[[#This Row],[N2O_temp_s2]]</f>
        <v>2.9076066700326095E-14</v>
      </c>
      <c r="S420" s="84">
        <f>inventory[[#This Row],[CO2_flux]]+S419</f>
        <v>1</v>
      </c>
      <c r="T420" s="84">
        <f>inventory[[#This Row],[CH4_flux]]+T419</f>
        <v>1</v>
      </c>
      <c r="U420" s="84">
        <f>inventory[[#This Row],[N2O_flux]]+U419</f>
        <v>1</v>
      </c>
      <c r="V420" s="1">
        <f t="shared" si="71"/>
        <v>3.2852141047971451E-16</v>
      </c>
      <c r="W420" s="1">
        <f t="shared" si="72"/>
        <v>1.7310578513503121E-16</v>
      </c>
      <c r="X420" s="1">
        <f t="shared" si="73"/>
        <v>1.2055828902672908E-27</v>
      </c>
      <c r="Y420" s="1">
        <f t="shared" si="74"/>
        <v>1.0268649078015646E-15</v>
      </c>
      <c r="Z420" s="1">
        <f t="shared" si="75"/>
        <v>7.8418872203947987E-15</v>
      </c>
      <c r="AA420" s="1">
        <f t="shared" si="76"/>
        <v>2.1234179479931296E-14</v>
      </c>
      <c r="AB420" s="1">
        <f>p_0*inventory[[#This Row],[CO2_flux]]+AB419</f>
        <v>0.21729999999999999</v>
      </c>
      <c r="AC420" s="1">
        <f>p_1*inventory[[#This Row],[CO2_flux]]+AC419*EXP(-1/life1_CO2)</f>
        <v>7.8211352881944599E-2</v>
      </c>
      <c r="AD420" s="1">
        <f>p_2*inventory[[#This Row],[CO2_flux]]+AD419*EXP(-1/life2_CO2)</f>
        <v>3.2991447056417276E-6</v>
      </c>
      <c r="AE420" s="1">
        <f>p_3*inventory[[#This Row],[CO2_flux]]+AE419*EXP(-1/life3_CO2)</f>
        <v>3.6801660232961718E-43</v>
      </c>
    </row>
    <row r="421" spans="1:31">
      <c r="A421">
        <v>416</v>
      </c>
      <c r="B421" s="70">
        <v>0</v>
      </c>
      <c r="C421" s="70">
        <v>0</v>
      </c>
      <c r="D421" s="70">
        <v>0</v>
      </c>
      <c r="E421" s="22">
        <f>SUM(inventory[[#This Row],[CO2_heat]:[N2O_heat]])</f>
        <v>4.4707051321936559E-11</v>
      </c>
      <c r="F421" s="23">
        <f>SUM(inventory[[#This Row],[CO2_temp]:[N2O_temp]])</f>
        <v>3.0497668138694671E-14</v>
      </c>
      <c r="G421" s="16">
        <f>SUM(inventory[[#This Row],[CO2_mass0]:[CO2_mass3]])</f>
        <v>0.29531650950316046</v>
      </c>
      <c r="H421" s="16">
        <f>inventory[[#This Row],[CH4_flux]]+H420*EXP(-1/life_CH4)</f>
        <v>2.692282368873029E-15</v>
      </c>
      <c r="I421" s="16">
        <f t="shared" si="67"/>
        <v>3.2128347819200723E-2</v>
      </c>
      <c r="J421" s="18">
        <f>inventory[[#This Row],[CO2]]*A_CO2</f>
        <v>5.173059296966861E-16</v>
      </c>
      <c r="K421" s="18">
        <f>inventory[[#This Row],[CH4]]*A_CH4</f>
        <v>5.6856788616452882E-28</v>
      </c>
      <c r="L421" s="18">
        <f>inventory[[#This Row],[N2O]]*A_N2O</f>
        <v>1.1469778801810232E-14</v>
      </c>
      <c r="M421" s="4">
        <f t="shared" si="68"/>
        <v>2.7936449434846381E-13</v>
      </c>
      <c r="N421" s="4">
        <f t="shared" si="69"/>
        <v>2.6186858666653589E-12</v>
      </c>
      <c r="O421" s="4">
        <f t="shared" si="70"/>
        <v>4.1809000960922735E-11</v>
      </c>
      <c r="P421" s="20">
        <f>SUM(inventory[[#This Row],[CO2_temp_s1]:[CO2_temp_s2]])</f>
        <v>5.0152264167637057E-16</v>
      </c>
      <c r="Q421" s="20">
        <f>inventory[[#This Row],[CH4_temp_s1]]+inventory[[#This Row],[CH4_temp_s2]]</f>
        <v>1.0243603604901754E-15</v>
      </c>
      <c r="R421" s="20">
        <f>inventory[[#This Row],[N2O_temp_s1]]+inventory[[#This Row],[N2O_temp_s2]]</f>
        <v>2.8971785136528128E-14</v>
      </c>
      <c r="S421" s="84">
        <f>inventory[[#This Row],[CO2_flux]]+S420</f>
        <v>1</v>
      </c>
      <c r="T421" s="84">
        <f>inventory[[#This Row],[CH4_flux]]+T420</f>
        <v>1</v>
      </c>
      <c r="U421" s="84">
        <f>inventory[[#This Row],[N2O_flux]]+U420</f>
        <v>1</v>
      </c>
      <c r="V421" s="1">
        <f t="shared" si="71"/>
        <v>3.2829760575465941E-16</v>
      </c>
      <c r="W421" s="1">
        <f t="shared" si="72"/>
        <v>1.7322503592171116E-16</v>
      </c>
      <c r="X421" s="1">
        <f t="shared" si="73"/>
        <v>1.1121755138533394E-27</v>
      </c>
      <c r="Y421" s="1">
        <f t="shared" si="74"/>
        <v>1.0243603604890633E-15</v>
      </c>
      <c r="Z421" s="1">
        <f t="shared" si="75"/>
        <v>7.7773453045915879E-15</v>
      </c>
      <c r="AA421" s="1">
        <f t="shared" si="76"/>
        <v>2.119443983193654E-14</v>
      </c>
      <c r="AB421" s="1">
        <f>p_0*inventory[[#This Row],[CO2_flux]]+AB420</f>
        <v>0.21729999999999999</v>
      </c>
      <c r="AC421" s="1">
        <f>p_1*inventory[[#This Row],[CO2_flux]]+AC420*EXP(-1/life1_CO2)</f>
        <v>7.8013299422752508E-2</v>
      </c>
      <c r="AD421" s="1">
        <f>p_2*inventory[[#This Row],[CO2_flux]]+AD420*EXP(-1/life2_CO2)</f>
        <v>3.2100804079195468E-6</v>
      </c>
      <c r="AE421" s="1">
        <f>p_3*inventory[[#This Row],[CO2_flux]]+AE420*EXP(-1/life3_CO2)</f>
        <v>2.9171755149533946E-43</v>
      </c>
    </row>
    <row r="422" spans="1:31">
      <c r="A422">
        <v>417</v>
      </c>
      <c r="B422" s="70">
        <v>0</v>
      </c>
      <c r="C422" s="70">
        <v>0</v>
      </c>
      <c r="D422" s="70">
        <v>0</v>
      </c>
      <c r="E422" s="22">
        <f>SUM(inventory[[#This Row],[CO2_heat]:[N2O_heat]])</f>
        <v>4.4718990968010232E-11</v>
      </c>
      <c r="F422" s="23">
        <f>SUM(inventory[[#This Row],[CO2_temp]:[N2O_temp]])</f>
        <v>3.0391312446002229E-14</v>
      </c>
      <c r="G422" s="16">
        <f>SUM(inventory[[#This Row],[CO2_mass0]:[CO2_mass3]])</f>
        <v>0.29511887091192957</v>
      </c>
      <c r="H422" s="16">
        <f>inventory[[#This Row],[CH4_flux]]+H421*EXP(-1/life_CH4)</f>
        <v>2.4836869680986015E-15</v>
      </c>
      <c r="I422" s="16">
        <f t="shared" si="67"/>
        <v>3.1863918471830087E-2</v>
      </c>
      <c r="J422" s="18">
        <f>inventory[[#This Row],[CO2]]*A_CO2</f>
        <v>5.1695972617642696E-16</v>
      </c>
      <c r="K422" s="18">
        <f>inventory[[#This Row],[CH4]]*A_CH4</f>
        <v>5.2451580327264245E-28</v>
      </c>
      <c r="L422" s="18">
        <f>inventory[[#This Row],[N2O]]*A_N2O</f>
        <v>1.1375377865287885E-14</v>
      </c>
      <c r="M422" s="4">
        <f t="shared" si="68"/>
        <v>2.7988162710293641E-13</v>
      </c>
      <c r="N422" s="4">
        <f t="shared" si="69"/>
        <v>2.6186858666653593E-12</v>
      </c>
      <c r="O422" s="4">
        <f t="shared" si="70"/>
        <v>4.1820423474241938E-11</v>
      </c>
      <c r="P422" s="20">
        <f>SUM(inventory[[#This Row],[CO2_temp_s1]:[CO2_temp_s2]])</f>
        <v>5.0141800403888041E-16</v>
      </c>
      <c r="Q422" s="20">
        <f>inventory[[#This Row],[CH4_temp_s1]]+inventory[[#This Row],[CH4_temp_s2]]</f>
        <v>1.0218619218265377E-15</v>
      </c>
      <c r="R422" s="20">
        <f>inventory[[#This Row],[N2O_temp_s1]]+inventory[[#This Row],[N2O_temp_s2]]</f>
        <v>2.8868032520136809E-14</v>
      </c>
      <c r="S422" s="84">
        <f>inventory[[#This Row],[CO2_flux]]+S421</f>
        <v>1</v>
      </c>
      <c r="T422" s="84">
        <f>inventory[[#This Row],[CH4_flux]]+T421</f>
        <v>1</v>
      </c>
      <c r="U422" s="84">
        <f>inventory[[#This Row],[N2O_flux]]+U421</f>
        <v>1</v>
      </c>
      <c r="V422" s="1">
        <f t="shared" si="71"/>
        <v>3.2807437089427074E-16</v>
      </c>
      <c r="W422" s="1">
        <f t="shared" si="72"/>
        <v>1.7334363314460969E-16</v>
      </c>
      <c r="X422" s="1">
        <f t="shared" si="73"/>
        <v>1.026005248905184E-27</v>
      </c>
      <c r="Y422" s="1">
        <f t="shared" si="74"/>
        <v>1.0218619218255117E-15</v>
      </c>
      <c r="Z422" s="1">
        <f t="shared" si="75"/>
        <v>7.7133345949608798E-15</v>
      </c>
      <c r="AA422" s="1">
        <f t="shared" si="76"/>
        <v>2.1154697925175928E-14</v>
      </c>
      <c r="AB422" s="1">
        <f>p_0*inventory[[#This Row],[CO2_flux]]+AB421</f>
        <v>0.21729999999999999</v>
      </c>
      <c r="AC422" s="1">
        <f>p_1*inventory[[#This Row],[CO2_flux]]+AC421*EXP(-1/life1_CO2)</f>
        <v>7.781574749142374E-2</v>
      </c>
      <c r="AD422" s="1">
        <f>p_2*inventory[[#This Row],[CO2_flux]]+AD421*EXP(-1/life2_CO2)</f>
        <v>3.123420505832144E-6</v>
      </c>
      <c r="AE422" s="1">
        <f>p_3*inventory[[#This Row],[CO2_flux]]+AE421*EXP(-1/life3_CO2)</f>
        <v>2.3123720319067638E-43</v>
      </c>
    </row>
    <row r="423" spans="1:31">
      <c r="A423">
        <v>418</v>
      </c>
      <c r="B423" s="70">
        <v>0</v>
      </c>
      <c r="C423" s="70">
        <v>0</v>
      </c>
      <c r="D423" s="70">
        <v>0</v>
      </c>
      <c r="E423" s="22">
        <f>SUM(inventory[[#This Row],[CO2_heat]:[N2O_heat]])</f>
        <v>4.4730836256398378E-11</v>
      </c>
      <c r="F423" s="23">
        <f>SUM(inventory[[#This Row],[CO2_temp]:[N2O_temp]])</f>
        <v>3.0285488161553079E-14</v>
      </c>
      <c r="G423" s="16">
        <f>SUM(inventory[[#This Row],[CO2_mass0]:[CO2_mass3]])</f>
        <v>0.29492173491803647</v>
      </c>
      <c r="H423" s="16">
        <f>inventory[[#This Row],[CH4_flux]]+H422*EXP(-1/life_CH4)</f>
        <v>2.2912533346511496E-15</v>
      </c>
      <c r="I423" s="16">
        <f t="shared" si="67"/>
        <v>3.1601665485352461E-2</v>
      </c>
      <c r="J423" s="18">
        <f>inventory[[#This Row],[CO2]]*A_CO2</f>
        <v>5.166144030559244E-16</v>
      </c>
      <c r="K423" s="18">
        <f>inventory[[#This Row],[CH4]]*A_CH4</f>
        <v>4.8387683261297257E-28</v>
      </c>
      <c r="L423" s="18">
        <f>inventory[[#This Row],[N2O]]*A_N2O</f>
        <v>1.128175388680198E-14</v>
      </c>
      <c r="M423" s="4">
        <f t="shared" si="68"/>
        <v>2.8039841409428313E-13</v>
      </c>
      <c r="N423" s="4">
        <f t="shared" si="69"/>
        <v>2.6186858666653597E-12</v>
      </c>
      <c r="O423" s="4">
        <f t="shared" si="70"/>
        <v>4.1831751975638732E-11</v>
      </c>
      <c r="P423" s="20">
        <f>SUM(inventory[[#This Row],[CO2_temp_s1]:[CO2_temp_s2]])</f>
        <v>5.0131328369126916E-16</v>
      </c>
      <c r="Q423" s="20">
        <f>inventory[[#This Row],[CH4_temp_s1]]+inventory[[#This Row],[CH4_temp_s2]]</f>
        <v>1.01936957691272E-15</v>
      </c>
      <c r="R423" s="20">
        <f>inventory[[#This Row],[N2O_temp_s1]]+inventory[[#This Row],[N2O_temp_s2]]</f>
        <v>2.8764805300949093E-14</v>
      </c>
      <c r="S423" s="84">
        <f>inventory[[#This Row],[CO2_flux]]+S422</f>
        <v>1</v>
      </c>
      <c r="T423" s="84">
        <f>inventory[[#This Row],[CH4_flux]]+T422</f>
        <v>1</v>
      </c>
      <c r="U423" s="84">
        <f>inventory[[#This Row],[N2O_flux]]+U422</f>
        <v>1</v>
      </c>
      <c r="V423" s="1">
        <f t="shared" si="71"/>
        <v>3.2785170437106475E-16</v>
      </c>
      <c r="W423" s="1">
        <f t="shared" si="72"/>
        <v>1.7346157932020441E-16</v>
      </c>
      <c r="X423" s="1">
        <f t="shared" si="73"/>
        <v>9.4651137117866527E-28</v>
      </c>
      <c r="Y423" s="1">
        <f t="shared" si="74"/>
        <v>1.0193695769117736E-15</v>
      </c>
      <c r="Z423" s="1">
        <f t="shared" si="75"/>
        <v>7.6498507194601944E-15</v>
      </c>
      <c r="AA423" s="1">
        <f t="shared" si="76"/>
        <v>2.1114954581488898E-14</v>
      </c>
      <c r="AB423" s="1">
        <f>p_0*inventory[[#This Row],[CO2_flux]]+AB422</f>
        <v>0.21729999999999999</v>
      </c>
      <c r="AC423" s="1">
        <f>p_1*inventory[[#This Row],[CO2_flux]]+AC422*EXP(-1/life1_CO2)</f>
        <v>7.7618695817946642E-2</v>
      </c>
      <c r="AD423" s="1">
        <f>p_2*inventory[[#This Row],[CO2_flux]]+AD422*EXP(-1/life2_CO2)</f>
        <v>3.0391000898869795E-6</v>
      </c>
      <c r="AE423" s="1">
        <f>p_3*inventory[[#This Row],[CO2_flux]]+AE422*EXP(-1/life3_CO2)</f>
        <v>1.8329594453729815E-43</v>
      </c>
    </row>
    <row r="424" spans="1:31">
      <c r="A424">
        <v>419</v>
      </c>
      <c r="B424" s="70">
        <v>0</v>
      </c>
      <c r="C424" s="70">
        <v>0</v>
      </c>
      <c r="D424" s="70">
        <v>0</v>
      </c>
      <c r="E424" s="22">
        <f>SUM(inventory[[#This Row],[CO2_heat]:[N2O_heat]])</f>
        <v>4.4742587961736512E-11</v>
      </c>
      <c r="F424" s="23">
        <f>SUM(inventory[[#This Row],[CO2_temp]:[N2O_temp]])</f>
        <v>3.018019174852843E-14</v>
      </c>
      <c r="G424" s="16">
        <f>SUM(inventory[[#This Row],[CO2_mass0]:[CO2_mass3]])</f>
        <v>0.29472510019152853</v>
      </c>
      <c r="H424" s="16">
        <f>inventory[[#This Row],[CH4_flux]]+H423*EXP(-1/life_CH4)</f>
        <v>2.1137292706290821E-15</v>
      </c>
      <c r="I424" s="16">
        <f t="shared" si="67"/>
        <v>3.1341570947434047E-2</v>
      </c>
      <c r="J424" s="18">
        <f>inventory[[#This Row],[CO2]]*A_CO2</f>
        <v>5.162699580055004E-16</v>
      </c>
      <c r="K424" s="18">
        <f>inventory[[#This Row],[CH4]]*A_CH4</f>
        <v>4.4638652959300598E-28</v>
      </c>
      <c r="L424" s="18">
        <f>inventory[[#This Row],[N2O]]*A_N2O</f>
        <v>1.1188900471672417E-14</v>
      </c>
      <c r="M424" s="4">
        <f t="shared" si="68"/>
        <v>2.8091485620173816E-13</v>
      </c>
      <c r="N424" s="4">
        <f t="shared" si="69"/>
        <v>2.6186858666653601E-12</v>
      </c>
      <c r="O424" s="4">
        <f t="shared" si="70"/>
        <v>4.1842987238869411E-11</v>
      </c>
      <c r="P424" s="20">
        <f>SUM(inventory[[#This Row],[CO2_temp_s1]:[CO2_temp_s2]])</f>
        <v>5.0120848162009783E-16</v>
      </c>
      <c r="Q424" s="20">
        <f>inventory[[#This Row],[CH4_temp_s1]]+inventory[[#This Row],[CH4_temp_s2]]</f>
        <v>1.0168833108859248E-15</v>
      </c>
      <c r="R424" s="20">
        <f>inventory[[#This Row],[N2O_temp_s1]]+inventory[[#This Row],[N2O_temp_s2]]</f>
        <v>2.8662099956022407E-14</v>
      </c>
      <c r="S424" s="84">
        <f>inventory[[#This Row],[CO2_flux]]+S423</f>
        <v>1</v>
      </c>
      <c r="T424" s="84">
        <f>inventory[[#This Row],[CH4_flux]]+T423</f>
        <v>1</v>
      </c>
      <c r="U424" s="84">
        <f>inventory[[#This Row],[N2O_flux]]+U423</f>
        <v>1</v>
      </c>
      <c r="V424" s="1">
        <f t="shared" si="71"/>
        <v>3.2762960466370473E-16</v>
      </c>
      <c r="W424" s="1">
        <f t="shared" si="72"/>
        <v>1.7357887695639307E-16</v>
      </c>
      <c r="X424" s="1">
        <f t="shared" si="73"/>
        <v>8.7317660078771688E-28</v>
      </c>
      <c r="Y424" s="1">
        <f t="shared" si="74"/>
        <v>1.0168833108850515E-15</v>
      </c>
      <c r="Z424" s="1">
        <f t="shared" si="75"/>
        <v>7.5868893420307337E-15</v>
      </c>
      <c r="AA424" s="1">
        <f t="shared" si="76"/>
        <v>2.1075210613991673E-14</v>
      </c>
      <c r="AB424" s="1">
        <f>p_0*inventory[[#This Row],[CO2_flux]]+AB423</f>
        <v>0.21729999999999999</v>
      </c>
      <c r="AC424" s="1">
        <f>p_1*inventory[[#This Row],[CO2_flux]]+AC423*EXP(-1/life1_CO2)</f>
        <v>7.7422143135525631E-2</v>
      </c>
      <c r="AD424" s="1">
        <f>p_2*inventory[[#This Row],[CO2_flux]]+AD423*EXP(-1/life2_CO2)</f>
        <v>2.957056002899728E-6</v>
      </c>
      <c r="AE424" s="1">
        <f>p_3*inventory[[#This Row],[CO2_flux]]+AE423*EXP(-1/life3_CO2)</f>
        <v>1.4529410847490714E-43</v>
      </c>
    </row>
    <row r="425" spans="1:31">
      <c r="A425">
        <v>420</v>
      </c>
      <c r="B425" s="70">
        <v>0</v>
      </c>
      <c r="C425" s="70">
        <v>0</v>
      </c>
      <c r="D425" s="70">
        <v>0</v>
      </c>
      <c r="E425" s="22">
        <f>SUM(inventory[[#This Row],[CO2_heat]:[N2O_heat]])</f>
        <v>4.4754246852289502E-11</v>
      </c>
      <c r="F425" s="23">
        <f>SUM(inventory[[#This Row],[CO2_temp]:[N2O_temp]])</f>
        <v>3.0075419697184118E-14</v>
      </c>
      <c r="G425" s="16">
        <f>SUM(inventory[[#This Row],[CO2_mass0]:[CO2_mass3]])</f>
        <v>0.29452896540736567</v>
      </c>
      <c r="H425" s="16">
        <f>inventory[[#This Row],[CH4_flux]]+H424*EXP(-1/life_CH4)</f>
        <v>1.9499595971976599E-15</v>
      </c>
      <c r="I425" s="16">
        <f t="shared" si="67"/>
        <v>3.1083617093166829E-2</v>
      </c>
      <c r="J425" s="18">
        <f>inventory[[#This Row],[CO2]]*A_CO2</f>
        <v>5.1592638870408232E-16</v>
      </c>
      <c r="K425" s="18">
        <f>inventory[[#This Row],[CH4]]*A_CH4</f>
        <v>4.1180093852822626E-28</v>
      </c>
      <c r="L425" s="18">
        <f>inventory[[#This Row],[N2O]]*A_N2O</f>
        <v>1.1096811277849907E-14</v>
      </c>
      <c r="M425" s="4">
        <f t="shared" si="68"/>
        <v>2.8143095430221038E-13</v>
      </c>
      <c r="N425" s="4">
        <f t="shared" si="69"/>
        <v>2.6186858666653605E-12</v>
      </c>
      <c r="O425" s="4">
        <f t="shared" si="70"/>
        <v>4.1854130031321933E-11</v>
      </c>
      <c r="P425" s="20">
        <f>SUM(inventory[[#This Row],[CO2_temp_s1]:[CO2_temp_s2]])</f>
        <v>5.0110359880944761E-16</v>
      </c>
      <c r="Q425" s="20">
        <f>inventory[[#This Row],[CH4_temp_s1]]+inventory[[#This Row],[CH4_temp_s2]]</f>
        <v>1.0144031089196048E-15</v>
      </c>
      <c r="R425" s="20">
        <f>inventory[[#This Row],[N2O_temp_s1]]+inventory[[#This Row],[N2O_temp_s2]]</f>
        <v>2.8559912989455066E-14</v>
      </c>
      <c r="S425" s="84">
        <f>inventory[[#This Row],[CO2_flux]]+S424</f>
        <v>1</v>
      </c>
      <c r="T425" s="84">
        <f>inventory[[#This Row],[CH4_flux]]+T424</f>
        <v>1</v>
      </c>
      <c r="U425" s="84">
        <f>inventory[[#This Row],[N2O_flux]]+U424</f>
        <v>1</v>
      </c>
      <c r="V425" s="1">
        <f t="shared" si="71"/>
        <v>3.2740807025692424E-16</v>
      </c>
      <c r="W425" s="1">
        <f t="shared" si="72"/>
        <v>1.736955285525234E-16</v>
      </c>
      <c r="X425" s="1">
        <f t="shared" si="73"/>
        <v>8.0552373617885146E-28</v>
      </c>
      <c r="Y425" s="1">
        <f t="shared" si="74"/>
        <v>1.0144031089187994E-15</v>
      </c>
      <c r="Z425" s="1">
        <f t="shared" si="75"/>
        <v>7.5244461623012273E-15</v>
      </c>
      <c r="AA425" s="1">
        <f t="shared" si="76"/>
        <v>2.1035466827153842E-14</v>
      </c>
      <c r="AB425" s="1">
        <f>p_0*inventory[[#This Row],[CO2_flux]]+AB424</f>
        <v>0.21729999999999999</v>
      </c>
      <c r="AC425" s="1">
        <f>p_1*inventory[[#This Row],[CO2_flux]]+AC424*EXP(-1/life1_CO2)</f>
        <v>7.7226088180572972E-2</v>
      </c>
      <c r="AD425" s="1">
        <f>p_2*inventory[[#This Row],[CO2_flux]]+AD424*EXP(-1/life2_CO2)</f>
        <v>2.8772267926886547E-6</v>
      </c>
      <c r="AE425" s="1">
        <f>p_3*inventory[[#This Row],[CO2_flux]]+AE424*EXP(-1/life3_CO2)</f>
        <v>1.1517100397833634E-43</v>
      </c>
    </row>
    <row r="426" spans="1:31">
      <c r="A426">
        <v>421</v>
      </c>
      <c r="B426" s="70">
        <v>0</v>
      </c>
      <c r="C426" s="70">
        <v>0</v>
      </c>
      <c r="D426" s="70">
        <v>0</v>
      </c>
      <c r="E426" s="22">
        <f>SUM(inventory[[#This Row],[CO2_heat]:[N2O_heat]])</f>
        <v>4.4765813690004002E-11</v>
      </c>
      <c r="F426" s="23">
        <f>SUM(inventory[[#This Row],[CO2_temp]:[N2O_temp]])</f>
        <v>2.9971168524632736E-14</v>
      </c>
      <c r="G426" s="16">
        <f>SUM(inventory[[#This Row],[CO2_mass0]:[CO2_mass3]])</f>
        <v>0.29433332924536676</v>
      </c>
      <c r="H426" s="16">
        <f>inventory[[#This Row],[CH4_flux]]+H425*EXP(-1/life_CH4)</f>
        <v>1.7988786376467305E-15</v>
      </c>
      <c r="I426" s="16">
        <f t="shared" si="67"/>
        <v>3.0827786303855194E-2</v>
      </c>
      <c r="J426" s="18">
        <f>inventory[[#This Row],[CO2]]*A_CO2</f>
        <v>5.1558369283910883E-16</v>
      </c>
      <c r="K426" s="18">
        <f>inventory[[#This Row],[CH4]]*A_CH4</f>
        <v>3.7989500518159231E-28</v>
      </c>
      <c r="L426" s="18">
        <f>inventory[[#This Row],[N2O]]*A_N2O</f>
        <v>1.1005480015482804E-14</v>
      </c>
      <c r="M426" s="4">
        <f t="shared" si="68"/>
        <v>2.8194670927029172E-13</v>
      </c>
      <c r="N426" s="4">
        <f t="shared" si="69"/>
        <v>2.6186858666653609E-12</v>
      </c>
      <c r="O426" s="4">
        <f t="shared" si="70"/>
        <v>4.1865181114068352E-11</v>
      </c>
      <c r="P426" s="20">
        <f>SUM(inventory[[#This Row],[CO2_temp_s1]:[CO2_temp_s2]])</f>
        <v>5.0099863624087456E-16</v>
      </c>
      <c r="Q426" s="20">
        <f>inventory[[#This Row],[CH4_temp_s1]]+inventory[[#This Row],[CH4_temp_s2]]</f>
        <v>1.0119289562233764E-15</v>
      </c>
      <c r="R426" s="20">
        <f>inventory[[#This Row],[N2O_temp_s1]]+inventory[[#This Row],[N2O_temp_s2]]</f>
        <v>2.8458240932168483E-14</v>
      </c>
      <c r="S426" s="84">
        <f>inventory[[#This Row],[CO2_flux]]+S425</f>
        <v>1</v>
      </c>
      <c r="T426" s="84">
        <f>inventory[[#This Row],[CH4_flux]]+T425</f>
        <v>1</v>
      </c>
      <c r="U426" s="84">
        <f>inventory[[#This Row],[N2O_flux]]+U425</f>
        <v>1</v>
      </c>
      <c r="V426" s="1">
        <f t="shared" si="71"/>
        <v>3.271870996414515E-16</v>
      </c>
      <c r="W426" s="1">
        <f t="shared" si="72"/>
        <v>1.7381153659942306E-16</v>
      </c>
      <c r="X426" s="1">
        <f t="shared" si="73"/>
        <v>7.4311254890191851E-28</v>
      </c>
      <c r="Y426" s="1">
        <f t="shared" si="74"/>
        <v>1.0119289562226333E-15</v>
      </c>
      <c r="Z426" s="1">
        <f t="shared" si="75"/>
        <v>7.4625169152942051E-15</v>
      </c>
      <c r="AA426" s="1">
        <f t="shared" si="76"/>
        <v>2.0995724016874276E-14</v>
      </c>
      <c r="AB426" s="1">
        <f>p_0*inventory[[#This Row],[CO2_flux]]+AB425</f>
        <v>0.21729999999999999</v>
      </c>
      <c r="AC426" s="1">
        <f>p_1*inventory[[#This Row],[CO2_flux]]+AC425*EXP(-1/life1_CO2)</f>
        <v>7.703052969270073E-2</v>
      </c>
      <c r="AD426" s="1">
        <f>p_2*inventory[[#This Row],[CO2_flux]]+AD425*EXP(-1/life2_CO2)</f>
        <v>2.7995526660460611E-6</v>
      </c>
      <c r="AE426" s="1">
        <f>p_3*inventory[[#This Row],[CO2_flux]]+AE425*EXP(-1/life3_CO2)</f>
        <v>9.1293172838241913E-44</v>
      </c>
    </row>
    <row r="427" spans="1:31">
      <c r="A427">
        <v>422</v>
      </c>
      <c r="B427" s="70">
        <v>0</v>
      </c>
      <c r="C427" s="70">
        <v>0</v>
      </c>
      <c r="D427" s="70">
        <v>0</v>
      </c>
      <c r="E427" s="22">
        <f>SUM(inventory[[#This Row],[CO2_heat]:[N2O_heat]])</f>
        <v>4.4777289230560412E-11</v>
      </c>
      <c r="F427" s="23">
        <f>SUM(inventory[[#This Row],[CO2_temp]:[N2O_temp]])</f>
        <v>2.9867434774627423E-14</v>
      </c>
      <c r="G427" s="16">
        <f>SUM(inventory[[#This Row],[CO2_mass0]:[CO2_mass3]])</f>
        <v>0.29413819039015654</v>
      </c>
      <c r="H427" s="16">
        <f>inventory[[#This Row],[CH4_flux]]+H426*EXP(-1/life_CH4)</f>
        <v>1.6595032828537831E-15</v>
      </c>
      <c r="I427" s="16">
        <f t="shared" ref="I427:I490" si="77">0+I426*EXP(-1/life_N2O)</f>
        <v>3.0574061105812542E-2</v>
      </c>
      <c r="J427" s="18">
        <f>inventory[[#This Row],[CO2]]*A_CO2</f>
        <v>5.1524186810643714E-16</v>
      </c>
      <c r="K427" s="18">
        <f>inventory[[#This Row],[CH4]]*A_CH4</f>
        <v>3.5046111229790175E-28</v>
      </c>
      <c r="L427" s="18">
        <f>inventory[[#This Row],[N2O]]*A_N2O</f>
        <v>1.0914900446487492E-14</v>
      </c>
      <c r="M427" s="4">
        <f t="shared" ref="M427:M490" si="78">M426+A_CO2*(AB426+AC426*life1_CO2*(1-EXP(-1/life1_CO2))+AD426*life2_CO2*(1-EXP(-1/life2_CO2))+AE426*life3_CO2*(1-EXP(-1/life3_CO2)))</f>
        <v>2.8246212197826591E-13</v>
      </c>
      <c r="N427" s="4">
        <f t="shared" ref="N427:N490" si="79">N426+H426*A_CH4*life_CH4*(1-EXP(-1/life_CH4))</f>
        <v>2.6186858666653613E-12</v>
      </c>
      <c r="O427" s="4">
        <f t="shared" ref="O427:O490" si="80">O426+I426*A_N2O*life_N2O*(1-EXP(-1/life_N2O))</f>
        <v>4.1876141241916787E-11</v>
      </c>
      <c r="P427" s="20">
        <f>SUM(inventory[[#This Row],[CO2_temp_s1]:[CO2_temp_s2]])</f>
        <v>5.0089359489336532E-16</v>
      </c>
      <c r="Q427" s="20">
        <f>inventory[[#This Row],[CH4_temp_s1]]+inventory[[#This Row],[CH4_temp_s2]]</f>
        <v>1.0094608380429287E-15</v>
      </c>
      <c r="R427" s="20">
        <f>inventory[[#This Row],[N2O_temp_s1]]+inventory[[#This Row],[N2O_temp_s2]]</f>
        <v>2.8357080341691129E-14</v>
      </c>
      <c r="S427" s="84">
        <f>inventory[[#This Row],[CO2_flux]]+S426</f>
        <v>1</v>
      </c>
      <c r="T427" s="84">
        <f>inventory[[#This Row],[CH4_flux]]+T426</f>
        <v>1</v>
      </c>
      <c r="U427" s="84">
        <f>inventory[[#This Row],[N2O_flux]]+U426</f>
        <v>1</v>
      </c>
      <c r="V427" s="1">
        <f t="shared" ref="V427:V490" si="81">A_CO2*(AB426*clim_sens1*(1-EXP(-1/clim_time1))
+AC426*clim_sens1*life1_CO2/(life1_CO2-clim_time1)*(EXP(-1/life1_CO2)-EXP(-1/clim_time1))
+AD426*clim_sens1*life2_CO2/(life2_CO2-clim_time1)*(EXP(-1/life2_CO2)-EXP(-1/clim_time1))
+AE426*clim_sens1*life3_CO2/(life3_CO2-clim_time1)*(EXP(-1/life3_CO2)-EXP(-1/clim_time1)))
+V426*EXP(-1/clim_time1)</f>
        <v>3.2696669131393621E-16</v>
      </c>
      <c r="W427" s="1">
        <f t="shared" ref="W427:W490" si="82">A_CO2*(AB426*clim_sens2*(1-EXP(-1/clim_time2))
+AC426*clim_sens2*life1_CO2/(life1_CO2-clim_time2)*(EXP(-1/life1_CO2)-EXP(-1/clim_time2))
+AD426*clim_sens2*life2_CO2/(life2_CO2-clim_time2)*(EXP(-1/life2_CO2)-EXP(-1/clim_time2))
+AE426*clim_sens2*life3_CO2/(life3_CO2-clim_time2)*(EXP(-1/life3_CO2)-EXP(-1/clim_time2)))
+W426*EXP(-1/clim_time2)</f>
        <v>1.7392690357942913E-16</v>
      </c>
      <c r="X427" s="1">
        <f t="shared" ref="X427:X490" si="83">A_CH4*H426*clim_sens1*life_CH4/(life_CH4-clim_time1)*(EXP(-1/life_CH4)-EXP(-1/clim_time1))
+X426*EXP(-1/clim_time1)</f>
        <v>6.8553691897090166E-28</v>
      </c>
      <c r="Y427" s="1">
        <f t="shared" ref="Y427:Y490" si="84">A_CH4*H426*clim_sens2*life_CH4/(life_CH4-clim_time2)*(EXP(-1/life_CH4)-EXP(-1/clim_time2))
+Y426*EXP(-1/clim_time2)</f>
        <v>1.0094608380422432E-15</v>
      </c>
      <c r="Z427" s="1">
        <f t="shared" ref="Z427:Z490" si="85">A_N2O*I426*clim_sens1*life_N2O/(life_N2O-clim_time1)*(EXP(-1/life_N2O)-EXP(-1/clim_time1))
+Z426*EXP(-1/clim_time1)</f>
        <v>7.4010973711346928E-15</v>
      </c>
      <c r="AA427" s="1">
        <f t="shared" ref="AA427:AA490" si="86">A_N2O*I426*clim_sens2*life_N2O/(life_N2O-clim_time2)*(EXP(-1/life_N2O)-EXP(-1/clim_time2))
+AA426*EXP(-1/clim_time2)</f>
        <v>2.0955982970556436E-14</v>
      </c>
      <c r="AB427" s="1">
        <f>p_0*inventory[[#This Row],[CO2_flux]]+AB426</f>
        <v>0.21729999999999999</v>
      </c>
      <c r="AC427" s="1">
        <f>p_1*inventory[[#This Row],[CO2_flux]]+AC426*EXP(-1/life1_CO2)</f>
        <v>7.6835466414712603E-2</v>
      </c>
      <c r="AD427" s="1">
        <f>p_2*inventory[[#This Row],[CO2_flux]]+AD426*EXP(-1/life2_CO2)</f>
        <v>2.7239754439523272E-6</v>
      </c>
      <c r="AE427" s="1">
        <f>p_3*inventory[[#This Row],[CO2_flux]]+AE426*EXP(-1/life3_CO2)</f>
        <v>7.2365813607397383E-44</v>
      </c>
    </row>
    <row r="428" spans="1:31">
      <c r="A428">
        <v>423</v>
      </c>
      <c r="B428" s="70">
        <v>0</v>
      </c>
      <c r="C428" s="70">
        <v>0</v>
      </c>
      <c r="D428" s="70">
        <v>0</v>
      </c>
      <c r="E428" s="22">
        <f>SUM(inventory[[#This Row],[CO2_heat]:[N2O_heat]])</f>
        <v>4.4788674223424448E-11</v>
      </c>
      <c r="F428" s="23">
        <f>SUM(inventory[[#This Row],[CO2_temp]:[N2O_temp]])</f>
        <v>2.9764215017347571E-14</v>
      </c>
      <c r="G428" s="16">
        <f>SUM(inventory[[#This Row],[CO2_mass0]:[CO2_mass3]])</f>
        <v>0.29394354753111385</v>
      </c>
      <c r="H428" s="16">
        <f>inventory[[#This Row],[CH4_flux]]+H427*EXP(-1/life_CH4)</f>
        <v>1.5309265940281362E-15</v>
      </c>
      <c r="I428" s="16">
        <f t="shared" si="77"/>
        <v>3.0322424169167812E-2</v>
      </c>
      <c r="J428" s="18">
        <f>inventory[[#This Row],[CO2]]*A_CO2</f>
        <v>5.1490091221025206E-16</v>
      </c>
      <c r="K428" s="18">
        <f>inventory[[#This Row],[CH4]]*A_CH4</f>
        <v>3.233077286035185E-28</v>
      </c>
      <c r="L428" s="18">
        <f>inventory[[#This Row],[N2O]]*A_N2O</f>
        <v>1.0825066384122314E-14</v>
      </c>
      <c r="M428" s="4">
        <f t="shared" si="78"/>
        <v>2.8297719329611667E-13</v>
      </c>
      <c r="N428" s="4">
        <f t="shared" si="79"/>
        <v>2.6186858666653617E-12</v>
      </c>
      <c r="O428" s="4">
        <f t="shared" si="80"/>
        <v>4.1887011163462971E-11</v>
      </c>
      <c r="P428" s="20">
        <f>SUM(inventory[[#This Row],[CO2_temp_s1]:[CO2_temp_s2]])</f>
        <v>5.0078847574329539E-16</v>
      </c>
      <c r="Q428" s="20">
        <f>inventory[[#This Row],[CH4_temp_s1]]+inventory[[#This Row],[CH4_temp_s2]]</f>
        <v>1.0069987396599375E-15</v>
      </c>
      <c r="R428" s="20">
        <f>inventory[[#This Row],[N2O_temp_s1]]+inventory[[#This Row],[N2O_temp_s2]]</f>
        <v>2.825642780194434E-14</v>
      </c>
      <c r="S428" s="84">
        <f>inventory[[#This Row],[CO2_flux]]+S427</f>
        <v>1</v>
      </c>
      <c r="T428" s="84">
        <f>inventory[[#This Row],[CH4_flux]]+T427</f>
        <v>1</v>
      </c>
      <c r="U428" s="84">
        <f>inventory[[#This Row],[N2O_flux]]+U427</f>
        <v>1</v>
      </c>
      <c r="V428" s="1">
        <f t="shared" si="81"/>
        <v>3.2674684377687768E-16</v>
      </c>
      <c r="W428" s="1">
        <f t="shared" si="82"/>
        <v>1.7404163196641775E-16</v>
      </c>
      <c r="X428" s="1">
        <f t="shared" si="83"/>
        <v>6.3242219217408513E-28</v>
      </c>
      <c r="Y428" s="1">
        <f t="shared" si="84"/>
        <v>1.006998739659305E-15</v>
      </c>
      <c r="Z428" s="1">
        <f t="shared" si="85"/>
        <v>7.3401833347613028E-15</v>
      </c>
      <c r="AA428" s="1">
        <f t="shared" si="86"/>
        <v>2.0916244467183038E-14</v>
      </c>
      <c r="AB428" s="1">
        <f>p_0*inventory[[#This Row],[CO2_flux]]+AB427</f>
        <v>0.21729999999999999</v>
      </c>
      <c r="AC428" s="1">
        <f>p_1*inventory[[#This Row],[CO2_flux]]+AC427*EXP(-1/life1_CO2)</f>
        <v>7.6640897092595889E-2</v>
      </c>
      <c r="AD428" s="1">
        <f>p_2*inventory[[#This Row],[CO2_flux]]+AD427*EXP(-1/life2_CO2)</f>
        <v>2.6504385179990024E-6</v>
      </c>
      <c r="AE428" s="1">
        <f>p_3*inventory[[#This Row],[CO2_flux]]+AE427*EXP(-1/life3_CO2)</f>
        <v>5.7362569579429996E-44</v>
      </c>
    </row>
    <row r="429" spans="1:31">
      <c r="A429">
        <v>424</v>
      </c>
      <c r="B429" s="70">
        <v>0</v>
      </c>
      <c r="C429" s="70">
        <v>0</v>
      </c>
      <c r="D429" s="70">
        <v>0</v>
      </c>
      <c r="E429" s="22">
        <f>SUM(inventory[[#This Row],[CO2_heat]:[N2O_heat]])</f>
        <v>4.47999694118983E-11</v>
      </c>
      <c r="F429" s="23">
        <f>SUM(inventory[[#This Row],[CO2_temp]:[N2O_temp]])</f>
        <v>2.9661505849186156E-14</v>
      </c>
      <c r="G429" s="16">
        <f>SUM(inventory[[#This Row],[CO2_mass0]:[CO2_mass3]])</f>
        <v>0.29374939936232136</v>
      </c>
      <c r="H429" s="16">
        <f>inventory[[#This Row],[CH4_flux]]+H428*EXP(-1/life_CH4)</f>
        <v>1.4123119011082389E-15</v>
      </c>
      <c r="I429" s="16">
        <f t="shared" si="77"/>
        <v>3.0072858306681823E-2</v>
      </c>
      <c r="J429" s="18">
        <f>inventory[[#This Row],[CO2]]*A_CO2</f>
        <v>5.1456082286297825E-16</v>
      </c>
      <c r="K429" s="18">
        <f>inventory[[#This Row],[CH4]]*A_CH4</f>
        <v>2.9825816248027755E-28</v>
      </c>
      <c r="L429" s="18">
        <f>inventory[[#This Row],[N2O]]*A_N2O</f>
        <v>1.0735971692565016E-14</v>
      </c>
      <c r="M429" s="4">
        <f t="shared" si="78"/>
        <v>2.8349192409153595E-13</v>
      </c>
      <c r="N429" s="4">
        <f t="shared" si="79"/>
        <v>2.6186858666653621E-12</v>
      </c>
      <c r="O429" s="4">
        <f t="shared" si="80"/>
        <v>4.1897791621141402E-11</v>
      </c>
      <c r="P429" s="20">
        <f>SUM(inventory[[#This Row],[CO2_temp_s1]:[CO2_temp_s2]])</f>
        <v>5.0068327976438833E-16</v>
      </c>
      <c r="Q429" s="20">
        <f>inventory[[#This Row],[CH4_temp_s1]]+inventory[[#This Row],[CH4_temp_s2]]</f>
        <v>1.0045426463919769E-15</v>
      </c>
      <c r="R429" s="20">
        <f>inventory[[#This Row],[N2O_temp_s1]]+inventory[[#This Row],[N2O_temp_s2]]</f>
        <v>2.8156279923029788E-14</v>
      </c>
      <c r="S429" s="84">
        <f>inventory[[#This Row],[CO2_flux]]+S428</f>
        <v>1</v>
      </c>
      <c r="T429" s="84">
        <f>inventory[[#This Row],[CH4_flux]]+T428</f>
        <v>1</v>
      </c>
      <c r="U429" s="84">
        <f>inventory[[#This Row],[N2O_flux]]+U428</f>
        <v>1</v>
      </c>
      <c r="V429" s="1">
        <f t="shared" si="81"/>
        <v>3.2652755553855504E-16</v>
      </c>
      <c r="W429" s="1">
        <f t="shared" si="82"/>
        <v>1.7415572422583327E-16</v>
      </c>
      <c r="X429" s="1">
        <f t="shared" si="83"/>
        <v>5.8342274213717763E-28</v>
      </c>
      <c r="Y429" s="1">
        <f t="shared" si="84"/>
        <v>1.0045426463913935E-15</v>
      </c>
      <c r="Z429" s="1">
        <f t="shared" si="85"/>
        <v>7.2797706456397104E-15</v>
      </c>
      <c r="AA429" s="1">
        <f t="shared" si="86"/>
        <v>2.0876509277390078E-14</v>
      </c>
      <c r="AB429" s="1">
        <f>p_0*inventory[[#This Row],[CO2_flux]]+AB428</f>
        <v>0.21729999999999999</v>
      </c>
      <c r="AC429" s="1">
        <f>p_1*inventory[[#This Row],[CO2_flux]]+AC428*EXP(-1/life1_CO2)</f>
        <v>7.6446820475513391E-2</v>
      </c>
      <c r="AD429" s="1">
        <f>p_2*inventory[[#This Row],[CO2_flux]]+AD428*EXP(-1/life2_CO2)</f>
        <v>2.5788868079883071E-6</v>
      </c>
      <c r="AE429" s="1">
        <f>p_3*inventory[[#This Row],[CO2_flux]]+AE428*EXP(-1/life3_CO2)</f>
        <v>4.5469873476536021E-44</v>
      </c>
    </row>
    <row r="430" spans="1:31">
      <c r="A430">
        <v>425</v>
      </c>
      <c r="B430" s="70">
        <v>0</v>
      </c>
      <c r="C430" s="70">
        <v>0</v>
      </c>
      <c r="D430" s="70">
        <v>0</v>
      </c>
      <c r="E430" s="22">
        <f>SUM(inventory[[#This Row],[CO2_heat]:[N2O_heat]])</f>
        <v>4.4811175533171327E-11</v>
      </c>
      <c r="F430" s="23">
        <f>SUM(inventory[[#This Row],[CO2_temp]:[N2O_temp]])</f>
        <v>2.9559303892538857E-14</v>
      </c>
      <c r="G430" s="16">
        <f>SUM(inventory[[#This Row],[CO2_mass0]:[CO2_mass3]])</f>
        <v>0.29355574458251604</v>
      </c>
      <c r="H430" s="16">
        <f>inventory[[#This Row],[CH4_flux]]+H429*EXP(-1/life_CH4)</f>
        <v>1.3028873584093671E-15</v>
      </c>
      <c r="I430" s="16">
        <f t="shared" si="77"/>
        <v>2.9825346472573344E-2</v>
      </c>
      <c r="J430" s="18">
        <f>inventory[[#This Row],[CO2]]*A_CO2</f>
        <v>5.1422159778519324E-16</v>
      </c>
      <c r="K430" s="18">
        <f>inventory[[#This Row],[CH4]]*A_CH4</f>
        <v>2.7514941220351494E-28</v>
      </c>
      <c r="L430" s="18">
        <f>inventory[[#This Row],[N2O]]*A_N2O</f>
        <v>1.0647610286493646E-14</v>
      </c>
      <c r="M430" s="4">
        <f t="shared" si="78"/>
        <v>2.8400631522993236E-13</v>
      </c>
      <c r="N430" s="4">
        <f t="shared" si="79"/>
        <v>2.6186858666653625E-12</v>
      </c>
      <c r="O430" s="4">
        <f t="shared" si="80"/>
        <v>4.1908483351276035E-11</v>
      </c>
      <c r="P430" s="20">
        <f>SUM(inventory[[#This Row],[CO2_temp_s1]:[CO2_temp_s2]])</f>
        <v>5.0057800792767631E-16</v>
      </c>
      <c r="Q430" s="20">
        <f>inventory[[#This Row],[CH4_temp_s1]]+inventory[[#This Row],[CH4_temp_s2]]</f>
        <v>1.002092543592432E-15</v>
      </c>
      <c r="R430" s="20">
        <f>inventory[[#This Row],[N2O_temp_s1]]+inventory[[#This Row],[N2O_temp_s2]]</f>
        <v>2.8056633341018747E-14</v>
      </c>
      <c r="S430" s="84">
        <f>inventory[[#This Row],[CO2_flux]]+S429</f>
        <v>1</v>
      </c>
      <c r="T430" s="84">
        <f>inventory[[#This Row],[CH4_flux]]+T429</f>
        <v>1</v>
      </c>
      <c r="U430" s="84">
        <f>inventory[[#This Row],[N2O_flux]]+U429</f>
        <v>1</v>
      </c>
      <c r="V430" s="1">
        <f t="shared" si="81"/>
        <v>3.2630882511295885E-16</v>
      </c>
      <c r="W430" s="1">
        <f t="shared" si="82"/>
        <v>1.7426918281471746E-16</v>
      </c>
      <c r="X430" s="1">
        <f t="shared" si="83"/>
        <v>5.3821972127534176E-28</v>
      </c>
      <c r="Y430" s="1">
        <f t="shared" si="84"/>
        <v>1.0020925435918938E-15</v>
      </c>
      <c r="Z430" s="1">
        <f t="shared" si="85"/>
        <v>7.2198551774784746E-15</v>
      </c>
      <c r="AA430" s="1">
        <f t="shared" si="86"/>
        <v>2.0836778163540271E-14</v>
      </c>
      <c r="AB430" s="1">
        <f>p_0*inventory[[#This Row],[CO2_flux]]+AB429</f>
        <v>0.21729999999999999</v>
      </c>
      <c r="AC430" s="1">
        <f>p_1*inventory[[#This Row],[CO2_flux]]+AC429*EXP(-1/life1_CO2)</f>
        <v>7.6253235315795392E-2</v>
      </c>
      <c r="AD430" s="1">
        <f>p_2*inventory[[#This Row],[CO2_flux]]+AD429*EXP(-1/life2_CO2)</f>
        <v>2.5092667206772848E-6</v>
      </c>
      <c r="AE430" s="1">
        <f>p_3*inventory[[#This Row],[CO2_flux]]+AE429*EXP(-1/life3_CO2)</f>
        <v>3.6042830876139741E-44</v>
      </c>
    </row>
    <row r="431" spans="1:31">
      <c r="A431">
        <v>426</v>
      </c>
      <c r="B431" s="70">
        <v>0</v>
      </c>
      <c r="C431" s="70">
        <v>0</v>
      </c>
      <c r="D431" s="70">
        <v>0</v>
      </c>
      <c r="E431" s="22">
        <f>SUM(inventory[[#This Row],[CO2_heat]:[N2O_heat]])</f>
        <v>4.4822293318370391E-11</v>
      </c>
      <c r="F431" s="23">
        <f>SUM(inventory[[#This Row],[CO2_temp]:[N2O_temp]])</f>
        <v>2.9457605795594909E-14</v>
      </c>
      <c r="G431" s="16">
        <f>SUM(inventory[[#This Row],[CO2_mass0]:[CO2_mass3]])</f>
        <v>0.29336258189504127</v>
      </c>
      <c r="H431" s="16">
        <f>inventory[[#This Row],[CH4_flux]]+H430*EXP(-1/life_CH4)</f>
        <v>1.201940922094405E-15</v>
      </c>
      <c r="I431" s="16">
        <f t="shared" si="77"/>
        <v>2.9579871761354848E-2</v>
      </c>
      <c r="J431" s="18">
        <f>inventory[[#This Row],[CO2]]*A_CO2</f>
        <v>5.1388323470554365E-16</v>
      </c>
      <c r="K431" s="18">
        <f>inventory[[#This Row],[CH4]]*A_CH4</f>
        <v>2.5383110526252888E-28</v>
      </c>
      <c r="L431" s="18">
        <f>inventory[[#This Row],[N2O]]*A_N2O</f>
        <v>1.0559976130670925E-14</v>
      </c>
      <c r="M431" s="4">
        <f t="shared" si="78"/>
        <v>2.8452036757443897E-13</v>
      </c>
      <c r="N431" s="4">
        <f t="shared" si="79"/>
        <v>2.6186858666653629E-12</v>
      </c>
      <c r="O431" s="4">
        <f t="shared" si="80"/>
        <v>4.1919087084130587E-11</v>
      </c>
      <c r="P431" s="20">
        <f>SUM(inventory[[#This Row],[CO2_temp_s1]:[CO2_temp_s2]])</f>
        <v>5.0047266120146291E-16</v>
      </c>
      <c r="Q431" s="20">
        <f>inventory[[#This Row],[CH4_temp_s1]]+inventory[[#This Row],[CH4_temp_s2]]</f>
        <v>9.9964841665041088E-16</v>
      </c>
      <c r="R431" s="20">
        <f>inventory[[#This Row],[N2O_temp_s1]]+inventory[[#This Row],[N2O_temp_s2]]</f>
        <v>2.7957484717743037E-14</v>
      </c>
      <c r="S431" s="84">
        <f>inventory[[#This Row],[CO2_flux]]+S430</f>
        <v>1</v>
      </c>
      <c r="T431" s="84">
        <f>inventory[[#This Row],[CH4_flux]]+T430</f>
        <v>1</v>
      </c>
      <c r="U431" s="84">
        <f>inventory[[#This Row],[N2O_flux]]+U430</f>
        <v>1</v>
      </c>
      <c r="V431" s="1">
        <f t="shared" si="81"/>
        <v>3.2609065101972442E-16</v>
      </c>
      <c r="W431" s="1">
        <f t="shared" si="82"/>
        <v>1.7438201018173851E-16</v>
      </c>
      <c r="X431" s="1">
        <f t="shared" si="83"/>
        <v>4.9651898599920757E-28</v>
      </c>
      <c r="Y431" s="1">
        <f t="shared" si="84"/>
        <v>9.9964841664991429E-16</v>
      </c>
      <c r="Z431" s="1">
        <f t="shared" si="85"/>
        <v>7.1604328379472093E-15</v>
      </c>
      <c r="AA431" s="1">
        <f t="shared" si="86"/>
        <v>2.0797051879795828E-14</v>
      </c>
      <c r="AB431" s="1">
        <f>p_0*inventory[[#This Row],[CO2_flux]]+AB430</f>
        <v>0.21729999999999999</v>
      </c>
      <c r="AC431" s="1">
        <f>p_1*inventory[[#This Row],[CO2_flux]]+AC430*EXP(-1/life1_CO2)</f>
        <v>7.6060140368931634E-2</v>
      </c>
      <c r="AD431" s="1">
        <f>p_2*inventory[[#This Row],[CO2_flux]]+AD430*EXP(-1/life2_CO2)</f>
        <v>2.4415261096357058E-6</v>
      </c>
      <c r="AE431" s="1">
        <f>p_3*inventory[[#This Row],[CO2_flux]]+AE430*EXP(-1/life3_CO2)</f>
        <v>2.857025010717006E-44</v>
      </c>
    </row>
    <row r="432" spans="1:31">
      <c r="A432">
        <v>427</v>
      </c>
      <c r="B432" s="70">
        <v>0</v>
      </c>
      <c r="C432" s="70">
        <v>0</v>
      </c>
      <c r="D432" s="70">
        <v>0</v>
      </c>
      <c r="E432" s="22">
        <f>SUM(inventory[[#This Row],[CO2_heat]:[N2O_heat]])</f>
        <v>4.4833323492609675E-11</v>
      </c>
      <c r="F432" s="23">
        <f>SUM(inventory[[#This Row],[CO2_temp]:[N2O_temp]])</f>
        <v>2.9356408232129677E-14</v>
      </c>
      <c r="G432" s="16">
        <f>SUM(inventory[[#This Row],[CO2_mass0]:[CO2_mass3]])</f>
        <v>0.29316991000779946</v>
      </c>
      <c r="H432" s="16">
        <f>inventory[[#This Row],[CH4_flux]]+H431*EXP(-1/life_CH4)</f>
        <v>1.1088157167852693E-15</v>
      </c>
      <c r="I432" s="16">
        <f t="shared" si="77"/>
        <v>2.933641740667783E-2</v>
      </c>
      <c r="J432" s="18">
        <f>inventory[[#This Row],[CO2]]*A_CO2</f>
        <v>5.1354573136066221E-16</v>
      </c>
      <c r="K432" s="18">
        <f>inventory[[#This Row],[CH4]]*A_CH4</f>
        <v>2.3416451986145274E-28</v>
      </c>
      <c r="L432" s="18">
        <f>inventory[[#This Row],[N2O]]*A_N2O</f>
        <v>1.0473063239532028E-14</v>
      </c>
      <c r="M432" s="4">
        <f t="shared" si="78"/>
        <v>2.8503408198592163E-13</v>
      </c>
      <c r="N432" s="4">
        <f t="shared" si="79"/>
        <v>2.6186858666653634E-12</v>
      </c>
      <c r="O432" s="4">
        <f t="shared" si="80"/>
        <v>4.1929603543958392E-11</v>
      </c>
      <c r="P432" s="20">
        <f>SUM(inventory[[#This Row],[CO2_temp_s1]:[CO2_temp_s2]])</f>
        <v>5.0036724055128666E-16</v>
      </c>
      <c r="Q432" s="20">
        <f>inventory[[#This Row],[CH4_temp_s1]]+inventory[[#This Row],[CH4_temp_s2]]</f>
        <v>9.9721025099065847E-16</v>
      </c>
      <c r="R432" s="20">
        <f>inventory[[#This Row],[N2O_temp_s1]]+inventory[[#This Row],[N2O_temp_s2]]</f>
        <v>2.7858830740587733E-14</v>
      </c>
      <c r="S432" s="84">
        <f>inventory[[#This Row],[CO2_flux]]+S431</f>
        <v>1</v>
      </c>
      <c r="T432" s="84">
        <f>inventory[[#This Row],[CH4_flux]]+T431</f>
        <v>1</v>
      </c>
      <c r="U432" s="84">
        <f>inventory[[#This Row],[N2O_flux]]+U431</f>
        <v>1</v>
      </c>
      <c r="V432" s="1">
        <f t="shared" si="81"/>
        <v>3.2587303178406682E-16</v>
      </c>
      <c r="W432" s="1">
        <f t="shared" si="82"/>
        <v>1.7449420876721981E-16</v>
      </c>
      <c r="X432" s="1">
        <f t="shared" si="83"/>
        <v>4.5804918267384862E-28</v>
      </c>
      <c r="Y432" s="1">
        <f t="shared" si="84"/>
        <v>9.9721025099020034E-16</v>
      </c>
      <c r="Z432" s="1">
        <f t="shared" si="85"/>
        <v>7.101499568397067E-15</v>
      </c>
      <c r="AA432" s="1">
        <f t="shared" si="86"/>
        <v>2.0757331172190667E-14</v>
      </c>
      <c r="AB432" s="1">
        <f>p_0*inventory[[#This Row],[CO2_flux]]+AB431</f>
        <v>0.21729999999999999</v>
      </c>
      <c r="AC432" s="1">
        <f>p_1*inventory[[#This Row],[CO2_flux]]+AC431*EXP(-1/life1_CO2)</f>
        <v>7.5867534393563321E-2</v>
      </c>
      <c r="AD432" s="1">
        <f>p_2*inventory[[#This Row],[CO2_flux]]+AD431*EXP(-1/life2_CO2)</f>
        <v>2.3756142361876527E-6</v>
      </c>
      <c r="AE432" s="1">
        <f>p_3*inventory[[#This Row],[CO2_flux]]+AE431*EXP(-1/life3_CO2)</f>
        <v>2.264692232392357E-44</v>
      </c>
    </row>
    <row r="433" spans="1:31">
      <c r="A433">
        <v>428</v>
      </c>
      <c r="B433" s="70">
        <v>0</v>
      </c>
      <c r="C433" s="70">
        <v>0</v>
      </c>
      <c r="D433" s="70">
        <v>0</v>
      </c>
      <c r="E433" s="22">
        <f>SUM(inventory[[#This Row],[CO2_heat]:[N2O_heat]])</f>
        <v>4.484426677504025E-11</v>
      </c>
      <c r="F433" s="23">
        <f>SUM(inventory[[#This Row],[CO2_temp]:[N2O_temp]])</f>
        <v>2.9255707901298868E-14</v>
      </c>
      <c r="G433" s="16">
        <f>SUM(inventory[[#This Row],[CO2_mass0]:[CO2_mass3]])</f>
        <v>0.29297772763320651</v>
      </c>
      <c r="H433" s="16">
        <f>inventory[[#This Row],[CH4_flux]]+H432*EXP(-1/life_CH4)</f>
        <v>1.0229057611647429E-15</v>
      </c>
      <c r="I433" s="16">
        <f t="shared" si="77"/>
        <v>2.909496678018765E-2</v>
      </c>
      <c r="J433" s="18">
        <f>inventory[[#This Row],[CO2]]*A_CO2</f>
        <v>5.132090854950877E-16</v>
      </c>
      <c r="K433" s="18">
        <f>inventory[[#This Row],[CH4]]*A_CH4</f>
        <v>2.1602168223328166E-28</v>
      </c>
      <c r="L433" s="18">
        <f>inventory[[#This Row],[N2O]]*A_N2O</f>
        <v>1.0386865676775757E-14</v>
      </c>
      <c r="M433" s="4">
        <f t="shared" si="78"/>
        <v>2.8554745932298665E-13</v>
      </c>
      <c r="N433" s="4">
        <f t="shared" si="79"/>
        <v>2.6186858666653638E-12</v>
      </c>
      <c r="O433" s="4">
        <f t="shared" si="80"/>
        <v>4.19400334490519E-11</v>
      </c>
      <c r="P433" s="20">
        <f>SUM(inventory[[#This Row],[CO2_temp_s1]:[CO2_temp_s2]])</f>
        <v>5.0026174693988593E-16</v>
      </c>
      <c r="Q433" s="20">
        <f>inventory[[#This Row],[CH4_temp_s1]]+inventory[[#This Row],[CH4_temp_s2]]</f>
        <v>9.9477803207346895E-16</v>
      </c>
      <c r="R433" s="20">
        <f>inventory[[#This Row],[N2O_temp_s1]]+inventory[[#This Row],[N2O_temp_s2]]</f>
        <v>2.7760668122285513E-14</v>
      </c>
      <c r="S433" s="84">
        <f>inventory[[#This Row],[CO2_flux]]+S432</f>
        <v>1</v>
      </c>
      <c r="T433" s="84">
        <f>inventory[[#This Row],[CH4_flux]]+T432</f>
        <v>1</v>
      </c>
      <c r="U433" s="84">
        <f>inventory[[#This Row],[N2O_flux]]+U432</f>
        <v>1</v>
      </c>
      <c r="V433" s="1">
        <f t="shared" si="81"/>
        <v>3.2565596593671724E-16</v>
      </c>
      <c r="W433" s="1">
        <f t="shared" si="82"/>
        <v>1.7460578100316864E-16</v>
      </c>
      <c r="X433" s="1">
        <f t="shared" si="83"/>
        <v>4.2255998187574207E-28</v>
      </c>
      <c r="Y433" s="1">
        <f t="shared" si="84"/>
        <v>9.9477803207304632E-16</v>
      </c>
      <c r="Z433" s="1">
        <f t="shared" si="85"/>
        <v>7.0430513435835313E-15</v>
      </c>
      <c r="AA433" s="1">
        <f t="shared" si="86"/>
        <v>2.0717616778701982E-14</v>
      </c>
      <c r="AB433" s="1">
        <f>p_0*inventory[[#This Row],[CO2_flux]]+AB432</f>
        <v>0.21729999999999999</v>
      </c>
      <c r="AC433" s="1">
        <f>p_1*inventory[[#This Row],[CO2_flux]]+AC432*EXP(-1/life1_CO2)</f>
        <v>7.5675416151475106E-2</v>
      </c>
      <c r="AD433" s="1">
        <f>p_2*inventory[[#This Row],[CO2_flux]]+AD432*EXP(-1/life2_CO2)</f>
        <v>2.3114817314075352E-6</v>
      </c>
      <c r="AE433" s="1">
        <f>p_3*inventory[[#This Row],[CO2_flux]]+AE432*EXP(-1/life3_CO2)</f>
        <v>1.7951648614273535E-44</v>
      </c>
    </row>
    <row r="434" spans="1:31">
      <c r="A434">
        <v>429</v>
      </c>
      <c r="B434" s="70">
        <v>0</v>
      </c>
      <c r="C434" s="70">
        <v>0</v>
      </c>
      <c r="D434" s="70">
        <v>0</v>
      </c>
      <c r="E434" s="22">
        <f>SUM(inventory[[#This Row],[CO2_heat]:[N2O_heat]])</f>
        <v>4.4855123878899075E-11</v>
      </c>
      <c r="F434" s="23">
        <f>SUM(inventory[[#This Row],[CO2_temp]:[N2O_temp]])</f>
        <v>2.9155501527434485E-14</v>
      </c>
      <c r="G434" s="16">
        <f>SUM(inventory[[#This Row],[CO2_mass0]:[CO2_mass3]])</f>
        <v>0.2927860334881463</v>
      </c>
      <c r="H434" s="16">
        <f>inventory[[#This Row],[CH4_flux]]+H433*EXP(-1/life_CH4)</f>
        <v>9.4365202475449159E-16</v>
      </c>
      <c r="I434" s="16">
        <f t="shared" si="77"/>
        <v>2.8855503390387768E-2</v>
      </c>
      <c r="J434" s="18">
        <f>inventory[[#This Row],[CO2]]*A_CO2</f>
        <v>5.1287329486118581E-16</v>
      </c>
      <c r="K434" s="18">
        <f>inventory[[#This Row],[CH4]]*A_CH4</f>
        <v>1.9928453389312459E-28</v>
      </c>
      <c r="L434" s="18">
        <f>inventory[[#This Row],[N2O]]*A_N2O</f>
        <v>1.0301377554959082E-14</v>
      </c>
      <c r="M434" s="4">
        <f t="shared" si="78"/>
        <v>2.8606050044198893E-13</v>
      </c>
      <c r="N434" s="4">
        <f t="shared" si="79"/>
        <v>2.6186858666653642E-12</v>
      </c>
      <c r="O434" s="4">
        <f t="shared" si="80"/>
        <v>4.1950377511791721E-11</v>
      </c>
      <c r="P434" s="20">
        <f>SUM(inventory[[#This Row],[CO2_temp_s1]:[CO2_temp_s2]])</f>
        <v>5.0015618132716551E-16</v>
      </c>
      <c r="Q434" s="20">
        <f>inventory[[#This Row],[CH4_temp_s1]]+inventory[[#This Row],[CH4_temp_s2]]</f>
        <v>9.9235174539459919E-16</v>
      </c>
      <c r="R434" s="20">
        <f>inventory[[#This Row],[N2O_temp_s1]]+inventory[[#This Row],[N2O_temp_s2]]</f>
        <v>2.7662993600712723E-14</v>
      </c>
      <c r="S434" s="84">
        <f>inventory[[#This Row],[CO2_flux]]+S433</f>
        <v>1</v>
      </c>
      <c r="T434" s="84">
        <f>inventory[[#This Row],[CH4_flux]]+T433</f>
        <v>1</v>
      </c>
      <c r="U434" s="84">
        <f>inventory[[#This Row],[N2O_flux]]+U433</f>
        <v>1</v>
      </c>
      <c r="V434" s="1">
        <f t="shared" si="81"/>
        <v>3.2543945201386079E-16</v>
      </c>
      <c r="W434" s="1">
        <f t="shared" si="82"/>
        <v>1.747167293133047E-16</v>
      </c>
      <c r="X434" s="1">
        <f t="shared" si="83"/>
        <v>3.8982044945773615E-28</v>
      </c>
      <c r="Y434" s="1">
        <f t="shared" si="84"/>
        <v>9.923517453942093E-16</v>
      </c>
      <c r="Z434" s="1">
        <f t="shared" si="85"/>
        <v>6.9850841713914808E-15</v>
      </c>
      <c r="AA434" s="1">
        <f t="shared" si="86"/>
        <v>2.0677909429321241E-14</v>
      </c>
      <c r="AB434" s="1">
        <f>p_0*inventory[[#This Row],[CO2_flux]]+AB433</f>
        <v>0.21729999999999999</v>
      </c>
      <c r="AC434" s="1">
        <f>p_1*inventory[[#This Row],[CO2_flux]]+AC433*EXP(-1/life1_CO2)</f>
        <v>7.5483784407587184E-2</v>
      </c>
      <c r="AD434" s="1">
        <f>p_2*inventory[[#This Row],[CO2_flux]]+AD433*EXP(-1/life2_CO2)</f>
        <v>2.2490805591420653E-6</v>
      </c>
      <c r="AE434" s="1">
        <f>p_3*inventory[[#This Row],[CO2_flux]]+AE433*EXP(-1/life3_CO2)</f>
        <v>1.4229822638192245E-44</v>
      </c>
    </row>
    <row r="435" spans="1:31">
      <c r="A435">
        <v>430</v>
      </c>
      <c r="B435" s="70">
        <v>0</v>
      </c>
      <c r="C435" s="70">
        <v>0</v>
      </c>
      <c r="D435" s="70">
        <v>0</v>
      </c>
      <c r="E435" s="22">
        <f>SUM(inventory[[#This Row],[CO2_heat]:[N2O_heat]])</f>
        <v>4.4865895511557673E-11</v>
      </c>
      <c r="F435" s="23">
        <f>SUM(inventory[[#This Row],[CO2_temp]:[N2O_temp]])</f>
        <v>2.9055785859842439E-14</v>
      </c>
      <c r="G435" s="16">
        <f>SUM(inventory[[#This Row],[CO2_mass0]:[CO2_mass3]])</f>
        <v>0.29259482629392736</v>
      </c>
      <c r="H435" s="16">
        <f>inventory[[#This Row],[CH4_flux]]+H434*EXP(-1/life_CH4)</f>
        <v>8.7053879021005577E-16</v>
      </c>
      <c r="I435" s="16">
        <f t="shared" si="77"/>
        <v>2.8618010881513365E-2</v>
      </c>
      <c r="J435" s="18">
        <f>inventory[[#This Row],[CO2]]*A_CO2</f>
        <v>5.1253835721907247E-16</v>
      </c>
      <c r="K435" s="18">
        <f>inventory[[#This Row],[CH4]]*A_CH4</f>
        <v>1.8384416341185813E-28</v>
      </c>
      <c r="L435" s="18">
        <f>inventory[[#This Row],[N2O]]*A_N2O</f>
        <v>1.0216593035095025E-14</v>
      </c>
      <c r="M435" s="4">
        <f t="shared" si="78"/>
        <v>2.8657320619703953E-13</v>
      </c>
      <c r="N435" s="4">
        <f t="shared" si="79"/>
        <v>2.6186858666653642E-12</v>
      </c>
      <c r="O435" s="4">
        <f t="shared" si="80"/>
        <v>4.1960636438695272E-11</v>
      </c>
      <c r="P435" s="20">
        <f>SUM(inventory[[#This Row],[CO2_temp_s1]:[CO2_temp_s2]])</f>
        <v>5.0005054467016464E-16</v>
      </c>
      <c r="Q435" s="20">
        <f>inventory[[#This Row],[CH4_temp_s1]]+inventory[[#This Row],[CH4_temp_s2]]</f>
        <v>9.8993137648518196E-16</v>
      </c>
      <c r="R435" s="20">
        <f>inventory[[#This Row],[N2O_temp_s1]]+inventory[[#This Row],[N2O_temp_s2]]</f>
        <v>2.756580393868709E-14</v>
      </c>
      <c r="S435" s="84">
        <f>inventory[[#This Row],[CO2_flux]]+S434</f>
        <v>1</v>
      </c>
      <c r="T435" s="84">
        <f>inventory[[#This Row],[CH4_flux]]+T434</f>
        <v>1</v>
      </c>
      <c r="U435" s="84">
        <f>inventory[[#This Row],[N2O_flux]]+U434</f>
        <v>1</v>
      </c>
      <c r="V435" s="1">
        <f t="shared" si="81"/>
        <v>3.2522348855707623E-16</v>
      </c>
      <c r="W435" s="1">
        <f t="shared" si="82"/>
        <v>1.7482705611308839E-16</v>
      </c>
      <c r="X435" s="1">
        <f t="shared" si="83"/>
        <v>3.596175438222775E-28</v>
      </c>
      <c r="Y435" s="1">
        <f t="shared" si="84"/>
        <v>9.8993137648482244E-16</v>
      </c>
      <c r="Z435" s="1">
        <f t="shared" si="85"/>
        <v>6.9275940925625234E-15</v>
      </c>
      <c r="AA435" s="1">
        <f t="shared" si="86"/>
        <v>2.0638209846124566E-14</v>
      </c>
      <c r="AB435" s="1">
        <f>p_0*inventory[[#This Row],[CO2_flux]]+AB434</f>
        <v>0.21729999999999999</v>
      </c>
      <c r="AC435" s="1">
        <f>p_1*inventory[[#This Row],[CO2_flux]]+AC434*EXP(-1/life1_CO2)</f>
        <v>7.5292637929947323E-2</v>
      </c>
      <c r="AD435" s="1">
        <f>p_2*inventory[[#This Row],[CO2_flux]]+AD434*EXP(-1/life2_CO2)</f>
        <v>2.1883639800305003E-6</v>
      </c>
      <c r="AE435" s="1">
        <f>p_3*inventory[[#This Row],[CO2_flux]]+AE434*EXP(-1/life3_CO2)</f>
        <v>1.127962432115613E-44</v>
      </c>
    </row>
    <row r="436" spans="1:31">
      <c r="A436">
        <v>431</v>
      </c>
      <c r="B436" s="70">
        <v>0</v>
      </c>
      <c r="C436" s="70">
        <v>0</v>
      </c>
      <c r="D436" s="70">
        <v>0</v>
      </c>
      <c r="E436" s="22">
        <f>SUM(inventory[[#This Row],[CO2_heat]:[N2O_heat]])</f>
        <v>4.4876582374570428E-11</v>
      </c>
      <c r="F436" s="23">
        <f>SUM(inventory[[#This Row],[CO2_temp]:[N2O_temp]])</f>
        <v>2.8956557672601777E-14</v>
      </c>
      <c r="G436" s="16">
        <f>SUM(inventory[[#This Row],[CO2_mass0]:[CO2_mass3]])</f>
        <v>0.2924041047762394</v>
      </c>
      <c r="H436" s="16">
        <f>inventory[[#This Row],[CH4_flux]]+H435*EXP(-1/life_CH4)</f>
        <v>8.0309029746166545E-16</v>
      </c>
      <c r="I436" s="16">
        <f t="shared" si="77"/>
        <v>2.8382473032414198E-2</v>
      </c>
      <c r="J436" s="18">
        <f>inventory[[#This Row],[CO2]]*A_CO2</f>
        <v>5.1220427033653846E-16</v>
      </c>
      <c r="K436" s="18">
        <f>inventory[[#This Row],[CH4]]*A_CH4</f>
        <v>1.6960009771120561E-28</v>
      </c>
      <c r="L436" s="18">
        <f>inventory[[#This Row],[N2O]]*A_N2O</f>
        <v>1.0132506326253835E-14</v>
      </c>
      <c r="M436" s="4">
        <f t="shared" si="78"/>
        <v>2.8708557744001354E-13</v>
      </c>
      <c r="N436" s="4">
        <f t="shared" si="79"/>
        <v>2.6186858666653642E-12</v>
      </c>
      <c r="O436" s="4">
        <f t="shared" si="80"/>
        <v>4.1970810930465053E-11</v>
      </c>
      <c r="P436" s="20">
        <f>SUM(inventory[[#This Row],[CO2_temp_s1]:[CO2_temp_s2]])</f>
        <v>4.9994483792302569E-16</v>
      </c>
      <c r="Q436" s="20">
        <f>inventory[[#This Row],[CH4_temp_s1]]+inventory[[#This Row],[CH4_temp_s2]]</f>
        <v>9.8751691091164068E-16</v>
      </c>
      <c r="R436" s="20">
        <f>inventory[[#This Row],[N2O_temp_s1]]+inventory[[#This Row],[N2O_temp_s2]]</f>
        <v>2.7469095923767108E-14</v>
      </c>
      <c r="S436" s="84">
        <f>inventory[[#This Row],[CO2_flux]]+S435</f>
        <v>1</v>
      </c>
      <c r="T436" s="84">
        <f>inventory[[#This Row],[CH4_flux]]+T435</f>
        <v>1</v>
      </c>
      <c r="U436" s="84">
        <f>inventory[[#This Row],[N2O_flux]]+U435</f>
        <v>1</v>
      </c>
      <c r="V436" s="1">
        <f t="shared" si="81"/>
        <v>3.2500807411327649E-16</v>
      </c>
      <c r="W436" s="1">
        <f t="shared" si="82"/>
        <v>1.7493676380974919E-16</v>
      </c>
      <c r="X436" s="1">
        <f t="shared" si="83"/>
        <v>3.3175472962440958E-28</v>
      </c>
      <c r="Y436" s="1">
        <f t="shared" si="84"/>
        <v>9.8751691091130897E-16</v>
      </c>
      <c r="Z436" s="1">
        <f t="shared" si="85"/>
        <v>6.8705771804245699E-15</v>
      </c>
      <c r="AA436" s="1">
        <f t="shared" si="86"/>
        <v>2.0598518743342536E-14</v>
      </c>
      <c r="AB436" s="1">
        <f>p_0*inventory[[#This Row],[CO2_flux]]+AB435</f>
        <v>0.21729999999999999</v>
      </c>
      <c r="AC436" s="1">
        <f>p_1*inventory[[#This Row],[CO2_flux]]+AC435*EXP(-1/life1_CO2)</f>
        <v>7.5101975489722916E-2</v>
      </c>
      <c r="AD436" s="1">
        <f>p_2*inventory[[#This Row],[CO2_flux]]+AD435*EXP(-1/life2_CO2)</f>
        <v>2.129286516496199E-6</v>
      </c>
      <c r="AE436" s="1">
        <f>p_3*inventory[[#This Row],[CO2_flux]]+AE435*EXP(-1/life3_CO2)</f>
        <v>8.9410759403941639E-45</v>
      </c>
    </row>
    <row r="437" spans="1:31">
      <c r="A437">
        <v>432</v>
      </c>
      <c r="B437" s="70">
        <v>0</v>
      </c>
      <c r="C437" s="70">
        <v>0</v>
      </c>
      <c r="D437" s="70">
        <v>0</v>
      </c>
      <c r="E437" s="22">
        <f>SUM(inventory[[#This Row],[CO2_heat]:[N2O_heat]])</f>
        <v>4.4887185163722427E-11</v>
      </c>
      <c r="F437" s="23">
        <f>SUM(inventory[[#This Row],[CO2_temp]:[N2O_temp]])</f>
        <v>2.8857813764365599E-14</v>
      </c>
      <c r="G437" s="16">
        <f>SUM(inventory[[#This Row],[CO2_mass0]:[CO2_mass3]])</f>
        <v>0.29221386766511187</v>
      </c>
      <c r="H437" s="16">
        <f>inventory[[#This Row],[CH4_flux]]+H436*EXP(-1/life_CH4)</f>
        <v>7.4086764786373595E-16</v>
      </c>
      <c r="I437" s="16">
        <f t="shared" si="77"/>
        <v>2.8148873755446686E-2</v>
      </c>
      <c r="J437" s="18">
        <f>inventory[[#This Row],[CO2]]*A_CO2</f>
        <v>5.1187103198897638E-16</v>
      </c>
      <c r="K437" s="18">
        <f>inventory[[#This Row],[CH4]]*A_CH4</f>
        <v>1.5645964826857903E-28</v>
      </c>
      <c r="L437" s="18">
        <f>inventory[[#This Row],[N2O]]*A_N2O</f>
        <v>1.0049111685167469E-14</v>
      </c>
      <c r="M437" s="4">
        <f t="shared" si="78"/>
        <v>2.8759761502055755E-13</v>
      </c>
      <c r="N437" s="4">
        <f t="shared" si="79"/>
        <v>2.6186858666653642E-12</v>
      </c>
      <c r="O437" s="4">
        <f t="shared" si="80"/>
        <v>4.1980901682036507E-11</v>
      </c>
      <c r="P437" s="20">
        <f>SUM(inventory[[#This Row],[CO2_temp_s1]:[CO2_temp_s2]])</f>
        <v>4.9983906203696451E-16</v>
      </c>
      <c r="Q437" s="20">
        <f>inventory[[#This Row],[CH4_temp_s1]]+inventory[[#This Row],[CH4_temp_s2]]</f>
        <v>9.851083342756017E-16</v>
      </c>
      <c r="R437" s="20">
        <f>inventory[[#This Row],[N2O_temp_s1]]+inventory[[#This Row],[N2O_temp_s2]]</f>
        <v>2.7372866368053035E-14</v>
      </c>
      <c r="S437" s="84">
        <f>inventory[[#This Row],[CO2_flux]]+S436</f>
        <v>1</v>
      </c>
      <c r="T437" s="84">
        <f>inventory[[#This Row],[CH4_flux]]+T436</f>
        <v>1</v>
      </c>
      <c r="U437" s="84">
        <f>inventory[[#This Row],[N2O_flux]]+U436</f>
        <v>1</v>
      </c>
      <c r="V437" s="1">
        <f t="shared" si="81"/>
        <v>3.2479320723465097E-16</v>
      </c>
      <c r="W437" s="1">
        <f t="shared" si="82"/>
        <v>1.7504585480231354E-16</v>
      </c>
      <c r="X437" s="1">
        <f t="shared" si="83"/>
        <v>3.0605069888368066E-28</v>
      </c>
      <c r="Y437" s="1">
        <f t="shared" si="84"/>
        <v>9.8510833427529563E-16</v>
      </c>
      <c r="Z437" s="1">
        <f t="shared" si="85"/>
        <v>6.8140295406236364E-15</v>
      </c>
      <c r="AA437" s="1">
        <f t="shared" si="86"/>
        <v>2.0558836827429398E-14</v>
      </c>
      <c r="AB437" s="1">
        <f>p_0*inventory[[#This Row],[CO2_flux]]+AB436</f>
        <v>0.21729999999999999</v>
      </c>
      <c r="AC437" s="1">
        <f>p_1*inventory[[#This Row],[CO2_flux]]+AC436*EXP(-1/life1_CO2)</f>
        <v>7.4911795861193148E-2</v>
      </c>
      <c r="AD437" s="1">
        <f>p_2*inventory[[#This Row],[CO2_flux]]+AD436*EXP(-1/life2_CO2)</f>
        <v>2.0718039186832746E-6</v>
      </c>
      <c r="AE437" s="1">
        <f>p_3*inventory[[#This Row],[CO2_flux]]+AE436*EXP(-1/life3_CO2)</f>
        <v>7.0873671583152044E-45</v>
      </c>
    </row>
    <row r="438" spans="1:31">
      <c r="A438">
        <v>433</v>
      </c>
      <c r="B438" s="70">
        <v>0</v>
      </c>
      <c r="C438" s="70">
        <v>0</v>
      </c>
      <c r="D438" s="70">
        <v>0</v>
      </c>
      <c r="E438" s="22">
        <f>SUM(inventory[[#This Row],[CO2_heat]:[N2O_heat]])</f>
        <v>4.489770456907692E-11</v>
      </c>
      <c r="F438" s="23">
        <f>SUM(inventory[[#This Row],[CO2_temp]:[N2O_temp]])</f>
        <v>2.8759550958163608E-14</v>
      </c>
      <c r="G438" s="16">
        <f>SUM(inventory[[#This Row],[CO2_mass0]:[CO2_mass3]])</f>
        <v>0.29202411369487236</v>
      </c>
      <c r="H438" s="16">
        <f>inventory[[#This Row],[CH4_flux]]+H437*EXP(-1/life_CH4)</f>
        <v>6.83465948207829E-16</v>
      </c>
      <c r="I438" s="16">
        <f t="shared" si="77"/>
        <v>2.7917197095375081E-2</v>
      </c>
      <c r="J438" s="18">
        <f>inventory[[#This Row],[CO2]]*A_CO2</f>
        <v>5.1153863995930777E-16</v>
      </c>
      <c r="K438" s="18">
        <f>inventory[[#This Row],[CH4]]*A_CH4</f>
        <v>1.4433730797732952E-28</v>
      </c>
      <c r="L438" s="18">
        <f>inventory[[#This Row],[N2O]]*A_N2O</f>
        <v>9.9664034158373101E-15</v>
      </c>
      <c r="M438" s="4">
        <f t="shared" si="78"/>
        <v>2.8810931978609737E-13</v>
      </c>
      <c r="N438" s="4">
        <f t="shared" si="79"/>
        <v>2.6186858666653642E-12</v>
      </c>
      <c r="O438" s="4">
        <f t="shared" si="80"/>
        <v>4.1990909382625456E-11</v>
      </c>
      <c r="P438" s="20">
        <f>SUM(inventory[[#This Row],[CO2_temp_s1]:[CO2_temp_s2]])</f>
        <v>4.9973321796024191E-16</v>
      </c>
      <c r="Q438" s="20">
        <f>inventory[[#This Row],[CH4_temp_s1]]+inventory[[#This Row],[CH4_temp_s2]]</f>
        <v>9.8270563221380989E-16</v>
      </c>
      <c r="R438" s="20">
        <f>inventory[[#This Row],[N2O_temp_s1]]+inventory[[#This Row],[N2O_temp_s2]]</f>
        <v>2.7277112107989556E-14</v>
      </c>
      <c r="S438" s="84">
        <f>inventory[[#This Row],[CO2_flux]]+S437</f>
        <v>1</v>
      </c>
      <c r="T438" s="84">
        <f>inventory[[#This Row],[CH4_flux]]+T437</f>
        <v>1</v>
      </c>
      <c r="U438" s="84">
        <f>inventory[[#This Row],[N2O_flux]]+U437</f>
        <v>1</v>
      </c>
      <c r="V438" s="1">
        <f t="shared" si="81"/>
        <v>3.2457888647860907E-16</v>
      </c>
      <c r="W438" s="1">
        <f t="shared" si="82"/>
        <v>1.7515433148163289E-16</v>
      </c>
      <c r="X438" s="1">
        <f t="shared" si="83"/>
        <v>2.823381911830272E-28</v>
      </c>
      <c r="Y438" s="1">
        <f t="shared" si="84"/>
        <v>9.8270563221352747E-16</v>
      </c>
      <c r="Z438" s="1">
        <f t="shared" si="85"/>
        <v>6.7579473108578553E-15</v>
      </c>
      <c r="AA438" s="1">
        <f t="shared" si="86"/>
        <v>2.0519164797131701E-14</v>
      </c>
      <c r="AB438" s="1">
        <f>p_0*inventory[[#This Row],[CO2_flux]]+AB437</f>
        <v>0.21729999999999999</v>
      </c>
      <c r="AC438" s="1">
        <f>p_1*inventory[[#This Row],[CO2_flux]]+AC437*EXP(-1/life1_CO2)</f>
        <v>7.4722097821741051E-2</v>
      </c>
      <c r="AD438" s="1">
        <f>p_2*inventory[[#This Row],[CO2_flux]]+AD437*EXP(-1/life2_CO2)</f>
        <v>2.0158731313128263E-6</v>
      </c>
      <c r="AE438" s="1">
        <f>p_3*inventory[[#This Row],[CO2_flux]]+AE437*EXP(-1/life3_CO2)</f>
        <v>5.6179785935864147E-45</v>
      </c>
    </row>
    <row r="439" spans="1:31">
      <c r="A439">
        <v>434</v>
      </c>
      <c r="B439" s="70">
        <v>0</v>
      </c>
      <c r="C439" s="70">
        <v>0</v>
      </c>
      <c r="D439" s="70">
        <v>0</v>
      </c>
      <c r="E439" s="22">
        <f>SUM(inventory[[#This Row],[CO2_heat]:[N2O_heat]])</f>
        <v>4.4908141275022422E-11</v>
      </c>
      <c r="F439" s="23">
        <f>SUM(inventory[[#This Row],[CO2_temp]:[N2O_temp]])</f>
        <v>2.8661766101206189E-14</v>
      </c>
      <c r="G439" s="16">
        <f>SUM(inventory[[#This Row],[CO2_mass0]:[CO2_mass3]])</f>
        <v>0.29183484160410711</v>
      </c>
      <c r="H439" s="16">
        <f>inventory[[#This Row],[CH4_flux]]+H438*EXP(-1/life_CH4)</f>
        <v>6.3051167601469202E-16</v>
      </c>
      <c r="I439" s="16">
        <f t="shared" si="77"/>
        <v>2.7687427228281703E-2</v>
      </c>
      <c r="J439" s="18">
        <f>inventory[[#This Row],[CO2]]*A_CO2</f>
        <v>5.1120709203791428E-16</v>
      </c>
      <c r="K439" s="18">
        <f>inventory[[#This Row],[CH4]]*A_CH4</f>
        <v>1.3315419473767478E-28</v>
      </c>
      <c r="L439" s="18">
        <f>inventory[[#This Row],[N2O]]*A_N2O</f>
        <v>9.8843758691451215E-15</v>
      </c>
      <c r="M439" s="4">
        <f t="shared" si="78"/>
        <v>2.8862069258184551E-13</v>
      </c>
      <c r="N439" s="4">
        <f t="shared" si="79"/>
        <v>2.6186858666653642E-12</v>
      </c>
      <c r="O439" s="4">
        <f t="shared" si="80"/>
        <v>4.2000834715775211E-11</v>
      </c>
      <c r="P439" s="20">
        <f>SUM(inventory[[#This Row],[CO2_temp_s1]:[CO2_temp_s2]])</f>
        <v>4.9962730663813632E-16</v>
      </c>
      <c r="Q439" s="20">
        <f>inventory[[#This Row],[CH4_temp_s1]]+inventory[[#This Row],[CH4_temp_s2]]</f>
        <v>9.8030879039804242E-16</v>
      </c>
      <c r="R439" s="20">
        <f>inventory[[#This Row],[N2O_temp_s1]]+inventory[[#This Row],[N2O_temp_s2]]</f>
        <v>2.718183000417001E-14</v>
      </c>
      <c r="S439" s="84">
        <f>inventory[[#This Row],[CO2_flux]]+S438</f>
        <v>1</v>
      </c>
      <c r="T439" s="84">
        <f>inventory[[#This Row],[CH4_flux]]+T438</f>
        <v>1</v>
      </c>
      <c r="U439" s="84">
        <f>inventory[[#This Row],[N2O_flux]]+U438</f>
        <v>1</v>
      </c>
      <c r="V439" s="1">
        <f t="shared" si="81"/>
        <v>3.243651104077249E-16</v>
      </c>
      <c r="W439" s="1">
        <f t="shared" si="82"/>
        <v>1.7526219623041139E-16</v>
      </c>
      <c r="X439" s="1">
        <f t="shared" si="83"/>
        <v>2.6046290527747307E-28</v>
      </c>
      <c r="Y439" s="1">
        <f t="shared" si="84"/>
        <v>9.803087903977819E-16</v>
      </c>
      <c r="Z439" s="1">
        <f t="shared" si="85"/>
        <v>6.7023266606136691E-15</v>
      </c>
      <c r="AA439" s="1">
        <f t="shared" si="86"/>
        <v>2.0479503343556342E-14</v>
      </c>
      <c r="AB439" s="1">
        <f>p_0*inventory[[#This Row],[CO2_flux]]+AB438</f>
        <v>0.21729999999999999</v>
      </c>
      <c r="AC439" s="1">
        <f>p_1*inventory[[#This Row],[CO2_flux]]+AC438*EXP(-1/life1_CO2)</f>
        <v>7.4532880151845685E-2</v>
      </c>
      <c r="AD439" s="1">
        <f>p_2*inventory[[#This Row],[CO2_flux]]+AD438*EXP(-1/life2_CO2)</f>
        <v>1.9614522614339262E-6</v>
      </c>
      <c r="AE439" s="1">
        <f>p_3*inventory[[#This Row],[CO2_flux]]+AE438*EXP(-1/life3_CO2)</f>
        <v>4.4532310480014657E-45</v>
      </c>
    </row>
    <row r="440" spans="1:31">
      <c r="A440">
        <v>435</v>
      </c>
      <c r="B440" s="70">
        <v>0</v>
      </c>
      <c r="C440" s="70">
        <v>0</v>
      </c>
      <c r="D440" s="70">
        <v>0</v>
      </c>
      <c r="E440" s="22">
        <f>SUM(inventory[[#This Row],[CO2_heat]:[N2O_heat]])</f>
        <v>4.4918495960319412E-11</v>
      </c>
      <c r="F440" s="23">
        <f>SUM(inventory[[#This Row],[CO2_temp]:[N2O_temp]])</f>
        <v>2.8564456064690204E-14</v>
      </c>
      <c r="G440" s="16">
        <f>SUM(inventory[[#This Row],[CO2_mass0]:[CO2_mass3]])</f>
        <v>0.29164605013562134</v>
      </c>
      <c r="H440" s="16">
        <f>inventory[[#This Row],[CH4_flux]]+H439*EXP(-1/life_CH4)</f>
        <v>5.8166024896088907E-16</v>
      </c>
      <c r="I440" s="16">
        <f t="shared" si="77"/>
        <v>2.7459548460486146E-2</v>
      </c>
      <c r="J440" s="18">
        <f>inventory[[#This Row],[CO2]]*A_CO2</f>
        <v>5.1087638602256784E-16</v>
      </c>
      <c r="K440" s="18">
        <f>inventory[[#This Row],[CH4]]*A_CH4</f>
        <v>1.2283753815765641E-28</v>
      </c>
      <c r="L440" s="18">
        <f>inventory[[#This Row],[N2O]]*A_N2O</f>
        <v>9.8030234424672049E-15</v>
      </c>
      <c r="M440" s="4">
        <f t="shared" si="78"/>
        <v>2.891317342508085E-13</v>
      </c>
      <c r="N440" s="4">
        <f t="shared" si="79"/>
        <v>2.6186858666653642E-12</v>
      </c>
      <c r="O440" s="4">
        <f t="shared" si="80"/>
        <v>4.2010678359403238E-11</v>
      </c>
      <c r="P440" s="20">
        <f>SUM(inventory[[#This Row],[CO2_temp_s1]:[CO2_temp_s2]])</f>
        <v>4.9952132901291732E-16</v>
      </c>
      <c r="Q440" s="20">
        <f>inventory[[#This Row],[CH4_temp_s1]]+inventory[[#This Row],[CH4_temp_s2]]</f>
        <v>9.7791779453502302E-16</v>
      </c>
      <c r="R440" s="20">
        <f>inventory[[#This Row],[N2O_temp_s1]]+inventory[[#This Row],[N2O_temp_s2]]</f>
        <v>2.7087016941142263E-14</v>
      </c>
      <c r="S440" s="84">
        <f>inventory[[#This Row],[CO2_flux]]+S439</f>
        <v>1</v>
      </c>
      <c r="T440" s="84">
        <f>inventory[[#This Row],[CH4_flux]]+T439</f>
        <v>1</v>
      </c>
      <c r="U440" s="84">
        <f>inventory[[#This Row],[N2O_flux]]+U439</f>
        <v>1</v>
      </c>
      <c r="V440" s="1">
        <f t="shared" si="81"/>
        <v>3.2415187758968368E-16</v>
      </c>
      <c r="W440" s="1">
        <f t="shared" si="82"/>
        <v>1.7536945142323364E-16</v>
      </c>
      <c r="X440" s="1">
        <f t="shared" si="83"/>
        <v>2.4028249503030368E-28</v>
      </c>
      <c r="Y440" s="1">
        <f t="shared" si="84"/>
        <v>9.7791779453478282E-16</v>
      </c>
      <c r="Z440" s="1">
        <f t="shared" si="85"/>
        <v>6.6471637909042056E-15</v>
      </c>
      <c r="AA440" s="1">
        <f t="shared" si="86"/>
        <v>2.0439853150238058E-14</v>
      </c>
      <c r="AB440" s="1">
        <f>p_0*inventory[[#This Row],[CO2_flux]]+AB439</f>
        <v>0.21729999999999999</v>
      </c>
      <c r="AC440" s="1">
        <f>p_1*inventory[[#This Row],[CO2_flux]]+AC439*EXP(-1/life1_CO2)</f>
        <v>7.4344141635074287E-2</v>
      </c>
      <c r="AD440" s="1">
        <f>p_2*inventory[[#This Row],[CO2_flux]]+AD439*EXP(-1/life2_CO2)</f>
        <v>1.908500547045207E-6</v>
      </c>
      <c r="AE440" s="1">
        <f>p_3*inventory[[#This Row],[CO2_flux]]+AE439*EXP(-1/life3_CO2)</f>
        <v>3.5299648150179787E-45</v>
      </c>
    </row>
    <row r="441" spans="1:31">
      <c r="A441">
        <v>436</v>
      </c>
      <c r="B441" s="70">
        <v>0</v>
      </c>
      <c r="C441" s="70">
        <v>0</v>
      </c>
      <c r="D441" s="70">
        <v>0</v>
      </c>
      <c r="E441" s="22">
        <f>SUM(inventory[[#This Row],[CO2_heat]:[N2O_heat]])</f>
        <v>4.4928769298146628E-11</v>
      </c>
      <c r="F441" s="23">
        <f>SUM(inventory[[#This Row],[CO2_temp]:[N2O_temp]])</f>
        <v>2.84676177436063E-14</v>
      </c>
      <c r="G441" s="16">
        <f>SUM(inventory[[#This Row],[CO2_mass0]:[CO2_mass3]])</f>
        <v>0.29145773803640096</v>
      </c>
      <c r="H441" s="16">
        <f>inventory[[#This Row],[CH4_flux]]+H440*EXP(-1/life_CH4)</f>
        <v>5.3659378262387613E-16</v>
      </c>
      <c r="I441" s="16">
        <f t="shared" si="77"/>
        <v>2.7233545227473357E-2</v>
      </c>
      <c r="J441" s="18">
        <f>inventory[[#This Row],[CO2]]*A_CO2</f>
        <v>5.1054651971836346E-16</v>
      </c>
      <c r="K441" s="18">
        <f>inventory[[#This Row],[CH4]]*A_CH4</f>
        <v>1.1332020602400428E-28</v>
      </c>
      <c r="L441" s="18">
        <f>inventory[[#This Row],[N2O]]*A_N2O</f>
        <v>9.7223405792917291E-15</v>
      </c>
      <c r="M441" s="4">
        <f t="shared" si="78"/>
        <v>2.896424456337943E-13</v>
      </c>
      <c r="N441" s="4">
        <f t="shared" si="79"/>
        <v>2.6186858666653642E-12</v>
      </c>
      <c r="O441" s="4">
        <f t="shared" si="80"/>
        <v>4.2020440985847473E-11</v>
      </c>
      <c r="P441" s="20">
        <f>SUM(inventory[[#This Row],[CO2_temp_s1]:[CO2_temp_s2]])</f>
        <v>4.9941528602382086E-16</v>
      </c>
      <c r="Q441" s="20">
        <f>inventory[[#This Row],[CH4_temp_s1]]+inventory[[#This Row],[CH4_temp_s2]]</f>
        <v>9.7553263036633775E-16</v>
      </c>
      <c r="R441" s="20">
        <f>inventory[[#This Row],[N2O_temp_s1]]+inventory[[#This Row],[N2O_temp_s2]]</f>
        <v>2.6992669827216142E-14</v>
      </c>
      <c r="S441" s="84">
        <f>inventory[[#This Row],[CO2_flux]]+S440</f>
        <v>1</v>
      </c>
      <c r="T441" s="84">
        <f>inventory[[#This Row],[CH4_flux]]+T440</f>
        <v>1</v>
      </c>
      <c r="U441" s="84">
        <f>inventory[[#This Row],[N2O_flux]]+U440</f>
        <v>1</v>
      </c>
      <c r="V441" s="1">
        <f t="shared" si="81"/>
        <v>3.2393918659722881E-16</v>
      </c>
      <c r="W441" s="1">
        <f t="shared" si="82"/>
        <v>1.7547609942659208E-16</v>
      </c>
      <c r="X441" s="1">
        <f t="shared" si="83"/>
        <v>2.2166564314310678E-28</v>
      </c>
      <c r="Y441" s="1">
        <f t="shared" si="84"/>
        <v>9.7553263036611608E-16</v>
      </c>
      <c r="Z441" s="1">
        <f t="shared" si="85"/>
        <v>6.5924549340097934E-15</v>
      </c>
      <c r="AA441" s="1">
        <f t="shared" si="86"/>
        <v>2.0400214893206348E-14</v>
      </c>
      <c r="AB441" s="1">
        <f>p_0*inventory[[#This Row],[CO2_flux]]+AB440</f>
        <v>0.21729999999999999</v>
      </c>
      <c r="AC441" s="1">
        <f>p_1*inventory[[#This Row],[CO2_flux]]+AC440*EXP(-1/life1_CO2)</f>
        <v>7.4155881058074441E-2</v>
      </c>
      <c r="AD441" s="1">
        <f>p_2*inventory[[#This Row],[CO2_flux]]+AD440*EXP(-1/life2_CO2)</f>
        <v>1.8569783265635455E-6</v>
      </c>
      <c r="AE441" s="1">
        <f>p_3*inventory[[#This Row],[CO2_flux]]+AE440*EXP(-1/life3_CO2)</f>
        <v>2.7981147757552444E-45</v>
      </c>
    </row>
    <row r="442" spans="1:31">
      <c r="A442">
        <v>437</v>
      </c>
      <c r="B442" s="70">
        <v>0</v>
      </c>
      <c r="C442" s="70">
        <v>0</v>
      </c>
      <c r="D442" s="70">
        <v>0</v>
      </c>
      <c r="E442" s="22">
        <f>SUM(inventory[[#This Row],[CO2_heat]:[N2O_heat]])</f>
        <v>4.4938961956147011E-11</v>
      </c>
      <c r="F442" s="23">
        <f>SUM(inventory[[#This Row],[CO2_temp]:[N2O_temp]])</f>
        <v>2.8371248056547818E-14</v>
      </c>
      <c r="G442" s="16">
        <f>SUM(inventory[[#This Row],[CO2_mass0]:[CO2_mass3]])</f>
        <v>0.29126990405757541</v>
      </c>
      <c r="H442" s="16">
        <f>inventory[[#This Row],[CH4_flux]]+H441*EXP(-1/life_CH4)</f>
        <v>4.950190219547911E-16</v>
      </c>
      <c r="I442" s="16">
        <f t="shared" si="77"/>
        <v>2.7009402092830564E-2</v>
      </c>
      <c r="J442" s="18">
        <f>inventory[[#This Row],[CO2]]*A_CO2</f>
        <v>5.1021749093765476E-16</v>
      </c>
      <c r="K442" s="18">
        <f>inventory[[#This Row],[CH4]]*A_CH4</f>
        <v>1.0454026746157458E-28</v>
      </c>
      <c r="L442" s="18">
        <f>inventory[[#This Row],[N2O]]*A_N2O</f>
        <v>9.6423217688392106E-15</v>
      </c>
      <c r="M442" s="4">
        <f t="shared" si="78"/>
        <v>2.9015282756941963E-13</v>
      </c>
      <c r="N442" s="4">
        <f t="shared" si="79"/>
        <v>2.6186858666653642E-12</v>
      </c>
      <c r="O442" s="4">
        <f t="shared" si="80"/>
        <v>4.2030123261912229E-11</v>
      </c>
      <c r="P442" s="20">
        <f>SUM(inventory[[#This Row],[CO2_temp_s1]:[CO2_temp_s2]])</f>
        <v>4.9930917860702485E-16</v>
      </c>
      <c r="Q442" s="20">
        <f>inventory[[#This Row],[CH4_temp_s1]]+inventory[[#This Row],[CH4_temp_s2]]</f>
        <v>9.731532836683486E-16</v>
      </c>
      <c r="R442" s="20">
        <f>inventory[[#This Row],[N2O_temp_s1]]+inventory[[#This Row],[N2O_temp_s2]]</f>
        <v>2.6898785594272446E-14</v>
      </c>
      <c r="S442" s="84">
        <f>inventory[[#This Row],[CO2_flux]]+S441</f>
        <v>1</v>
      </c>
      <c r="T442" s="84">
        <f>inventory[[#This Row],[CH4_flux]]+T441</f>
        <v>1</v>
      </c>
      <c r="U442" s="84">
        <f>inventory[[#This Row],[N2O_flux]]+U441</f>
        <v>1</v>
      </c>
      <c r="V442" s="1">
        <f t="shared" si="81"/>
        <v>3.2372703600811042E-16</v>
      </c>
      <c r="W442" s="1">
        <f t="shared" si="82"/>
        <v>1.7558214259891442E-16</v>
      </c>
      <c r="X442" s="1">
        <f t="shared" si="83"/>
        <v>2.0449120665228925E-28</v>
      </c>
      <c r="Y442" s="1">
        <f t="shared" si="84"/>
        <v>9.7315328366814409E-16</v>
      </c>
      <c r="Z442" s="1">
        <f t="shared" si="85"/>
        <v>6.5381963532206267E-15</v>
      </c>
      <c r="AA442" s="1">
        <f t="shared" si="86"/>
        <v>2.0360589241051819E-14</v>
      </c>
      <c r="AB442" s="1">
        <f>p_0*inventory[[#This Row],[CO2_flux]]+AB441</f>
        <v>0.21729999999999999</v>
      </c>
      <c r="AC442" s="1">
        <f>p_1*inventory[[#This Row],[CO2_flux]]+AC441*EXP(-1/life1_CO2)</f>
        <v>7.3968097210566297E-2</v>
      </c>
      <c r="AD442" s="1">
        <f>p_2*inventory[[#This Row],[CO2_flux]]+AD441*EXP(-1/life2_CO2)</f>
        <v>1.8068470091169767E-6</v>
      </c>
      <c r="AE442" s="1">
        <f>p_3*inventory[[#This Row],[CO2_flux]]+AE441*EXP(-1/life3_CO2)</f>
        <v>2.2179955632957052E-45</v>
      </c>
    </row>
    <row r="443" spans="1:31">
      <c r="A443">
        <v>438</v>
      </c>
      <c r="B443" s="70">
        <v>0</v>
      </c>
      <c r="C443" s="70">
        <v>0</v>
      </c>
      <c r="D443" s="70">
        <v>0</v>
      </c>
      <c r="E443" s="22">
        <f>SUM(inventory[[#This Row],[CO2_heat]:[N2O_heat]])</f>
        <v>4.4949074596473231E-11</v>
      </c>
      <c r="F443" s="23">
        <f>SUM(inventory[[#This Row],[CO2_temp]:[N2O_temp]])</f>
        <v>2.8275343945521253E-14</v>
      </c>
      <c r="G443" s="16">
        <f>SUM(inventory[[#This Row],[CO2_mass0]:[CO2_mass3]])</f>
        <v>0.29108254695438035</v>
      </c>
      <c r="H443" s="16">
        <f>inventory[[#This Row],[CH4_flux]]+H442*EXP(-1/life_CH4)</f>
        <v>4.5666543301870633E-16</v>
      </c>
      <c r="I443" s="16">
        <f t="shared" si="77"/>
        <v>2.6787103747192946E-2</v>
      </c>
      <c r="J443" s="18">
        <f>inventory[[#This Row],[CO2]]*A_CO2</f>
        <v>5.0988929749998799E-16</v>
      </c>
      <c r="K443" s="18">
        <f>inventory[[#This Row],[CH4]]*A_CH4</f>
        <v>9.6440589938766657E-29</v>
      </c>
      <c r="L443" s="18">
        <f>inventory[[#This Row],[N2O]]*A_N2O</f>
        <v>9.5629615456861212E-15</v>
      </c>
      <c r="M443" s="4">
        <f t="shared" si="78"/>
        <v>2.906628808941172E-13</v>
      </c>
      <c r="N443" s="4">
        <f t="shared" si="79"/>
        <v>2.6186858666653642E-12</v>
      </c>
      <c r="O443" s="4">
        <f t="shared" si="80"/>
        <v>4.203972584891375E-11</v>
      </c>
      <c r="P443" s="20">
        <f>SUM(inventory[[#This Row],[CO2_temp_s1]:[CO2_temp_s2]])</f>
        <v>4.9920300769562632E-16</v>
      </c>
      <c r="Q443" s="20">
        <f>inventory[[#This Row],[CH4_temp_s1]]+inventory[[#This Row],[CH4_temp_s2]]</f>
        <v>9.7077974025210951E-16</v>
      </c>
      <c r="R443" s="20">
        <f>inventory[[#This Row],[N2O_temp_s1]]+inventory[[#This Row],[N2O_temp_s2]]</f>
        <v>2.6805361197573518E-14</v>
      </c>
      <c r="S443" s="84">
        <f>inventory[[#This Row],[CO2_flux]]+S442</f>
        <v>1</v>
      </c>
      <c r="T443" s="84">
        <f>inventory[[#This Row],[CH4_flux]]+T442</f>
        <v>1</v>
      </c>
      <c r="U443" s="84">
        <f>inventory[[#This Row],[N2O_flux]]+U442</f>
        <v>1</v>
      </c>
      <c r="V443" s="1">
        <f t="shared" si="81"/>
        <v>3.235154244050354E-16</v>
      </c>
      <c r="W443" s="1">
        <f t="shared" si="82"/>
        <v>1.7568758329059089E-16</v>
      </c>
      <c r="X443" s="1">
        <f t="shared" si="83"/>
        <v>1.8864742863167475E-28</v>
      </c>
      <c r="Y443" s="1">
        <f t="shared" si="84"/>
        <v>9.7077974025192077E-16</v>
      </c>
      <c r="Z443" s="1">
        <f t="shared" si="85"/>
        <v>6.4843843425815369E-15</v>
      </c>
      <c r="AA443" s="1">
        <f t="shared" si="86"/>
        <v>2.0320976854991983E-14</v>
      </c>
      <c r="AB443" s="1">
        <f>p_0*inventory[[#This Row],[CO2_flux]]+AB442</f>
        <v>0.21729999999999999</v>
      </c>
      <c r="AC443" s="1">
        <f>p_1*inventory[[#This Row],[CO2_flux]]+AC442*EXP(-1/life1_CO2)</f>
        <v>7.3780788885334764E-2</v>
      </c>
      <c r="AD443" s="1">
        <f>p_2*inventory[[#This Row],[CO2_flux]]+AD442*EXP(-1/life2_CO2)</f>
        <v>1.758069045639584E-6</v>
      </c>
      <c r="AE443" s="1">
        <f>p_3*inventory[[#This Row],[CO2_flux]]+AE442*EXP(-1/life3_CO2)</f>
        <v>1.7581495803622279E-45</v>
      </c>
    </row>
    <row r="444" spans="1:31">
      <c r="A444">
        <v>439</v>
      </c>
      <c r="B444" s="70">
        <v>0</v>
      </c>
      <c r="C444" s="70">
        <v>0</v>
      </c>
      <c r="D444" s="70">
        <v>0</v>
      </c>
      <c r="E444" s="22">
        <f>SUM(inventory[[#This Row],[CO2_heat]:[N2O_heat]])</f>
        <v>4.4959107875832895E-11</v>
      </c>
      <c r="F444" s="23">
        <f>SUM(inventory[[#This Row],[CO2_temp]:[N2O_temp]])</f>
        <v>2.8179902375758284E-14</v>
      </c>
      <c r="G444" s="16">
        <f>SUM(inventory[[#This Row],[CO2_mass0]:[CO2_mass3]])</f>
        <v>0.29089566548612256</v>
      </c>
      <c r="H444" s="16">
        <f>inventory[[#This Row],[CH4_flux]]+H443*EXP(-1/life_CH4)</f>
        <v>4.2128344258497672E-16</v>
      </c>
      <c r="I444" s="16">
        <f t="shared" si="77"/>
        <v>2.6566635007197959E-2</v>
      </c>
      <c r="J444" s="18">
        <f>inventory[[#This Row],[CO2]]*A_CO2</f>
        <v>5.095619372320408E-16</v>
      </c>
      <c r="K444" s="18">
        <f>inventory[[#This Row],[CH4]]*A_CH4</f>
        <v>8.8968467496565281E-29</v>
      </c>
      <c r="L444" s="18">
        <f>inventory[[#This Row],[N2O]]*A_N2O</f>
        <v>9.4842544893915834E-15</v>
      </c>
      <c r="M444" s="4">
        <f t="shared" si="78"/>
        <v>2.9117260644214279E-13</v>
      </c>
      <c r="N444" s="4">
        <f t="shared" si="79"/>
        <v>2.6186858666653642E-12</v>
      </c>
      <c r="O444" s="4">
        <f t="shared" si="80"/>
        <v>4.2049249402725391E-11</v>
      </c>
      <c r="P444" s="20">
        <f>SUM(inventory[[#This Row],[CO2_temp_s1]:[CO2_temp_s2]])</f>
        <v>4.990967742196193E-16</v>
      </c>
      <c r="Q444" s="20">
        <f>inventory[[#This Row],[CH4_temp_s1]]+inventory[[#This Row],[CH4_temp_s2]]</f>
        <v>9.6841198596328133E-16</v>
      </c>
      <c r="R444" s="20">
        <f>inventory[[#This Row],[N2O_temp_s1]]+inventory[[#This Row],[N2O_temp_s2]]</f>
        <v>2.6712393615575382E-14</v>
      </c>
      <c r="S444" s="84">
        <f>inventory[[#This Row],[CO2_flux]]+S443</f>
        <v>1</v>
      </c>
      <c r="T444" s="84">
        <f>inventory[[#This Row],[CH4_flux]]+T443</f>
        <v>1</v>
      </c>
      <c r="U444" s="84">
        <f>inventory[[#This Row],[N2O_flux]]+U443</f>
        <v>1</v>
      </c>
      <c r="V444" s="1">
        <f t="shared" si="81"/>
        <v>3.23304350375618E-16</v>
      </c>
      <c r="W444" s="1">
        <f t="shared" si="82"/>
        <v>1.7579242384400131E-16</v>
      </c>
      <c r="X444" s="1">
        <f t="shared" si="83"/>
        <v>1.7403121097160165E-28</v>
      </c>
      <c r="Y444" s="1">
        <f t="shared" si="84"/>
        <v>9.6841198596310739E-16</v>
      </c>
      <c r="Z444" s="1">
        <f t="shared" si="85"/>
        <v>6.4310152266388706E-15</v>
      </c>
      <c r="AA444" s="1">
        <f t="shared" si="86"/>
        <v>2.0281378388936511E-14</v>
      </c>
      <c r="AB444" s="1">
        <f>p_0*inventory[[#This Row],[CO2_flux]]+AB443</f>
        <v>0.21729999999999999</v>
      </c>
      <c r="AC444" s="1">
        <f>p_1*inventory[[#This Row],[CO2_flux]]+AC443*EXP(-1/life1_CO2)</f>
        <v>7.3593954878221776E-2</v>
      </c>
      <c r="AD444" s="1">
        <f>p_2*inventory[[#This Row],[CO2_flux]]+AD443*EXP(-1/life2_CO2)</f>
        <v>1.710607900746718E-6</v>
      </c>
      <c r="AE444" s="1">
        <f>p_3*inventory[[#This Row],[CO2_flux]]+AE443*EXP(-1/life3_CO2)</f>
        <v>1.3936411767816378E-45</v>
      </c>
    </row>
    <row r="445" spans="1:31">
      <c r="A445">
        <v>440</v>
      </c>
      <c r="B445" s="70">
        <v>0</v>
      </c>
      <c r="C445" s="70">
        <v>0</v>
      </c>
      <c r="D445" s="70">
        <v>0</v>
      </c>
      <c r="E445" s="22">
        <f>SUM(inventory[[#This Row],[CO2_heat]:[N2O_heat]])</f>
        <v>4.4969062445533335E-11</v>
      </c>
      <c r="F445" s="23">
        <f>SUM(inventory[[#This Row],[CO2_temp]:[N2O_temp]])</f>
        <v>2.8084920335529294E-14</v>
      </c>
      <c r="G445" s="16">
        <f>SUM(inventory[[#This Row],[CO2_mass0]:[CO2_mass3]])</f>
        <v>0.29070925841614387</v>
      </c>
      <c r="H445" s="16">
        <f>inventory[[#This Row],[CH4_flux]]+H444*EXP(-1/life_CH4)</f>
        <v>3.8864281411240356E-16</v>
      </c>
      <c r="I445" s="16">
        <f t="shared" si="77"/>
        <v>2.6347980814448307E-2</v>
      </c>
      <c r="J445" s="18">
        <f>inventory[[#This Row],[CO2]]*A_CO2</f>
        <v>5.0923540796755915E-16</v>
      </c>
      <c r="K445" s="18">
        <f>inventory[[#This Row],[CH4]]*A_CH4</f>
        <v>8.2075277782032818E-29</v>
      </c>
      <c r="L445" s="18">
        <f>inventory[[#This Row],[N2O]]*A_N2O</f>
        <v>9.4061952241271528E-15</v>
      </c>
      <c r="M445" s="4">
        <f t="shared" si="78"/>
        <v>2.9168200504558239E-13</v>
      </c>
      <c r="N445" s="4">
        <f t="shared" si="79"/>
        <v>2.6186858666653642E-12</v>
      </c>
      <c r="O445" s="4">
        <f t="shared" si="80"/>
        <v>4.2058694573822387E-11</v>
      </c>
      <c r="P445" s="20">
        <f>SUM(inventory[[#This Row],[CO2_temp_s1]:[CO2_temp_s2]])</f>
        <v>4.9899047910587365E-16</v>
      </c>
      <c r="Q445" s="20">
        <f>inventory[[#This Row],[CH4_temp_s1]]+inventory[[#This Row],[CH4_temp_s2]]</f>
        <v>9.6605000668204865E-16</v>
      </c>
      <c r="R445" s="20">
        <f>inventory[[#This Row],[N2O_temp_s1]]+inventory[[#This Row],[N2O_temp_s2]]</f>
        <v>2.6619879849741373E-14</v>
      </c>
      <c r="S445" s="84">
        <f>inventory[[#This Row],[CO2_flux]]+S444</f>
        <v>1</v>
      </c>
      <c r="T445" s="84">
        <f>inventory[[#This Row],[CH4_flux]]+T444</f>
        <v>1</v>
      </c>
      <c r="U445" s="84">
        <f>inventory[[#This Row],[N2O_flux]]+U444</f>
        <v>1</v>
      </c>
      <c r="V445" s="1">
        <f t="shared" si="81"/>
        <v>3.2309381251233171E-16</v>
      </c>
      <c r="W445" s="1">
        <f t="shared" si="82"/>
        <v>1.7589666659354196E-16</v>
      </c>
      <c r="X445" s="1">
        <f t="shared" si="83"/>
        <v>1.6054744350237461E-28</v>
      </c>
      <c r="Y445" s="1">
        <f t="shared" si="84"/>
        <v>9.6605000668188812E-16</v>
      </c>
      <c r="Z445" s="1">
        <f t="shared" si="85"/>
        <v>6.3780853601894524E-15</v>
      </c>
      <c r="AA445" s="1">
        <f t="shared" si="86"/>
        <v>2.0241794489551922E-14</v>
      </c>
      <c r="AB445" s="1">
        <f>p_0*inventory[[#This Row],[CO2_flux]]+AB444</f>
        <v>0.21729999999999999</v>
      </c>
      <c r="AC445" s="1">
        <f>p_1*inventory[[#This Row],[CO2_flux]]+AC444*EXP(-1/life1_CO2)</f>
        <v>7.3407593988118525E-2</v>
      </c>
      <c r="AD445" s="1">
        <f>p_2*inventory[[#This Row],[CO2_flux]]+AD444*EXP(-1/life2_CO2)</f>
        <v>1.6644280253694768E-6</v>
      </c>
      <c r="AE445" s="1">
        <f>p_3*inventory[[#This Row],[CO2_flux]]+AE444*EXP(-1/life3_CO2)</f>
        <v>1.1047044866462122E-45</v>
      </c>
    </row>
    <row r="446" spans="1:31">
      <c r="A446">
        <v>441</v>
      </c>
      <c r="B446" s="70">
        <v>0</v>
      </c>
      <c r="C446" s="70">
        <v>0</v>
      </c>
      <c r="D446" s="70">
        <v>0</v>
      </c>
      <c r="E446" s="22">
        <f>SUM(inventory[[#This Row],[CO2_heat]:[N2O_heat]])</f>
        <v>4.4978938951526031E-11</v>
      </c>
      <c r="F446" s="23">
        <f>SUM(inventory[[#This Row],[CO2_temp]:[N2O_temp]])</f>
        <v>2.7990394835958499E-14</v>
      </c>
      <c r="G446" s="16">
        <f>SUM(inventory[[#This Row],[CO2_mass0]:[CO2_mass3]])</f>
        <v>0.29052332451178786</v>
      </c>
      <c r="H446" s="16">
        <f>inventory[[#This Row],[CH4_flux]]+H445*EXP(-1/life_CH4)</f>
        <v>3.5853114956147717E-16</v>
      </c>
      <c r="I446" s="16">
        <f t="shared" si="77"/>
        <v>2.6131126234483416E-2</v>
      </c>
      <c r="J446" s="18">
        <f>inventory[[#This Row],[CO2]]*A_CO2</f>
        <v>5.0890970754729869E-16</v>
      </c>
      <c r="K446" s="18">
        <f>inventory[[#This Row],[CH4]]*A_CH4</f>
        <v>7.5716165654510284E-29</v>
      </c>
      <c r="L446" s="18">
        <f>inventory[[#This Row],[N2O]]*A_N2O</f>
        <v>9.328778418309634E-15</v>
      </c>
      <c r="M446" s="4">
        <f t="shared" si="78"/>
        <v>2.9219107753435927E-13</v>
      </c>
      <c r="N446" s="4">
        <f t="shared" si="79"/>
        <v>2.6186858666653642E-12</v>
      </c>
      <c r="O446" s="4">
        <f t="shared" si="80"/>
        <v>4.2068062007326309E-11</v>
      </c>
      <c r="P446" s="20">
        <f>SUM(inventory[[#This Row],[CO2_temp_s1]:[CO2_temp_s2]])</f>
        <v>4.9888412327811532E-16</v>
      </c>
      <c r="Q446" s="20">
        <f>inventory[[#This Row],[CH4_temp_s1]]+inventory[[#This Row],[CH4_temp_s2]]</f>
        <v>9.6369378832303376E-16</v>
      </c>
      <c r="R446" s="20">
        <f>inventory[[#This Row],[N2O_temp_s1]]+inventory[[#This Row],[N2O_temp_s2]]</f>
        <v>2.6527816924357349E-14</v>
      </c>
      <c r="S446" s="84">
        <f>inventory[[#This Row],[CO2_flux]]+S445</f>
        <v>1</v>
      </c>
      <c r="T446" s="84">
        <f>inventory[[#This Row],[CH4_flux]]+T445</f>
        <v>1</v>
      </c>
      <c r="U446" s="84">
        <f>inventory[[#This Row],[N2O_flux]]+U445</f>
        <v>1</v>
      </c>
      <c r="V446" s="1">
        <f t="shared" si="81"/>
        <v>3.2288380941246275E-16</v>
      </c>
      <c r="W446" s="1">
        <f t="shared" si="82"/>
        <v>1.760003138656526E-16</v>
      </c>
      <c r="X446" s="1">
        <f t="shared" si="83"/>
        <v>1.4810838509656586E-28</v>
      </c>
      <c r="Y446" s="1">
        <f t="shared" si="84"/>
        <v>9.6369378832288565E-16</v>
      </c>
      <c r="Z446" s="1">
        <f t="shared" si="85"/>
        <v>6.3255911280316068E-15</v>
      </c>
      <c r="AA446" s="1">
        <f t="shared" si="86"/>
        <v>2.0202225796325743E-14</v>
      </c>
      <c r="AB446" s="1">
        <f>p_0*inventory[[#This Row],[CO2_flux]]+AB445</f>
        <v>0.21729999999999999</v>
      </c>
      <c r="AC446" s="1">
        <f>p_1*inventory[[#This Row],[CO2_flux]]+AC445*EXP(-1/life1_CO2)</f>
        <v>7.3221705016957767E-2</v>
      </c>
      <c r="AD446" s="1">
        <f>p_2*inventory[[#This Row],[CO2_flux]]+AD445*EXP(-1/life2_CO2)</f>
        <v>1.6194948301279503E-6</v>
      </c>
      <c r="AE446" s="1">
        <f>p_3*inventory[[#This Row],[CO2_flux]]+AE445*EXP(-1/life3_CO2)</f>
        <v>8.7567160266783989E-46</v>
      </c>
    </row>
    <row r="447" spans="1:31">
      <c r="A447">
        <v>442</v>
      </c>
      <c r="B447" s="70">
        <v>0</v>
      </c>
      <c r="C447" s="70">
        <v>0</v>
      </c>
      <c r="D447" s="70">
        <v>0</v>
      </c>
      <c r="E447" s="22">
        <f>SUM(inventory[[#This Row],[CO2_heat]:[N2O_heat]])</f>
        <v>4.4988738034450715E-11</v>
      </c>
      <c r="F447" s="23">
        <f>SUM(inventory[[#This Row],[CO2_temp]:[N2O_temp]])</f>
        <v>2.7896322910840475E-14</v>
      </c>
      <c r="G447" s="16">
        <f>SUM(inventory[[#This Row],[CO2_mass0]:[CO2_mass3]])</f>
        <v>0.29033786254436555</v>
      </c>
      <c r="H447" s="16">
        <f>inventory[[#This Row],[CH4_flux]]+H446*EXP(-1/life_CH4)</f>
        <v>3.3075250728473923E-16</v>
      </c>
      <c r="I447" s="16">
        <f t="shared" si="77"/>
        <v>2.5916056455759385E-2</v>
      </c>
      <c r="J447" s="18">
        <f>inventory[[#This Row],[CO2]]*A_CO2</f>
        <v>5.0858483381896507E-16</v>
      </c>
      <c r="K447" s="18">
        <f>inventory[[#This Row],[CH4]]*A_CH4</f>
        <v>6.9849751305700061E-29</v>
      </c>
      <c r="L447" s="18">
        <f>inventory[[#This Row],[N2O]]*A_N2O</f>
        <v>9.2519987842369261E-15</v>
      </c>
      <c r="M447" s="4">
        <f t="shared" si="78"/>
        <v>2.9269982473624092E-13</v>
      </c>
      <c r="N447" s="4">
        <f t="shared" si="79"/>
        <v>2.6186858666653642E-12</v>
      </c>
      <c r="O447" s="4">
        <f t="shared" si="80"/>
        <v>4.2077352343049108E-11</v>
      </c>
      <c r="P447" s="20">
        <f>SUM(inventory[[#This Row],[CO2_temp_s1]:[CO2_temp_s2]])</f>
        <v>4.9877770765690671E-16</v>
      </c>
      <c r="Q447" s="20">
        <f>inventory[[#This Row],[CH4_temp_s1]]+inventory[[#This Row],[CH4_temp_s2]]</f>
        <v>9.6134331683521365E-16</v>
      </c>
      <c r="R447" s="20">
        <f>inventory[[#This Row],[N2O_temp_s1]]+inventory[[#This Row],[N2O_temp_s2]]</f>
        <v>2.6436201886348356E-14</v>
      </c>
      <c r="S447" s="84">
        <f>inventory[[#This Row],[CO2_flux]]+S446</f>
        <v>1</v>
      </c>
      <c r="T447" s="84">
        <f>inventory[[#This Row],[CH4_flux]]+T446</f>
        <v>1</v>
      </c>
      <c r="U447" s="84">
        <f>inventory[[#This Row],[N2O_flux]]+U446</f>
        <v>1</v>
      </c>
      <c r="V447" s="1">
        <f t="shared" si="81"/>
        <v>3.2267433967806368E-16</v>
      </c>
      <c r="W447" s="1">
        <f t="shared" si="82"/>
        <v>1.7610336797884303E-16</v>
      </c>
      <c r="X447" s="1">
        <f t="shared" si="83"/>
        <v>1.3663309272289654E-28</v>
      </c>
      <c r="Y447" s="1">
        <f t="shared" si="84"/>
        <v>9.6134331683507698E-16</v>
      </c>
      <c r="Z447" s="1">
        <f t="shared" si="85"/>
        <v>6.273528944718238E-15</v>
      </c>
      <c r="AA447" s="1">
        <f t="shared" si="86"/>
        <v>2.0162672941630119E-14</v>
      </c>
      <c r="AB447" s="1">
        <f>p_0*inventory[[#This Row],[CO2_flux]]+AB446</f>
        <v>0.21729999999999999</v>
      </c>
      <c r="AC447" s="1">
        <f>p_1*inventory[[#This Row],[CO2_flux]]+AC446*EXP(-1/life1_CO2)</f>
        <v>7.303628676970611E-2</v>
      </c>
      <c r="AD447" s="1">
        <f>p_2*inventory[[#This Row],[CO2_flux]]+AD446*EXP(-1/life2_CO2)</f>
        <v>1.5757746594232853E-6</v>
      </c>
      <c r="AE447" s="1">
        <f>p_3*inventory[[#This Row],[CO2_flux]]+AE446*EXP(-1/life3_CO2)</f>
        <v>6.941229668097071E-46</v>
      </c>
    </row>
    <row r="448" spans="1:31">
      <c r="A448">
        <v>443</v>
      </c>
      <c r="B448" s="70">
        <v>0</v>
      </c>
      <c r="C448" s="70">
        <v>0</v>
      </c>
      <c r="D448" s="70">
        <v>0</v>
      </c>
      <c r="E448" s="22">
        <f>SUM(inventory[[#This Row],[CO2_heat]:[N2O_heat]])</f>
        <v>4.4998460329679033E-11</v>
      </c>
      <c r="F448" s="23">
        <f>SUM(inventory[[#This Row],[CO2_temp]:[N2O_temp]])</f>
        <v>2.7802701616458297E-14</v>
      </c>
      <c r="G448" s="16">
        <f>SUM(inventory[[#This Row],[CO2_mass0]:[CO2_mass3]])</f>
        <v>0.29015287128912254</v>
      </c>
      <c r="H448" s="16">
        <f>inventory[[#This Row],[CH4_flux]]+H447*EXP(-1/life_CH4)</f>
        <v>3.0512612700164614E-16</v>
      </c>
      <c r="I448" s="16">
        <f t="shared" si="77"/>
        <v>2.5702756788637333E-2</v>
      </c>
      <c r="J448" s="18">
        <f>inventory[[#This Row],[CO2]]*A_CO2</f>
        <v>5.0826078463715589E-16</v>
      </c>
      <c r="K448" s="18">
        <f>inventory[[#This Row],[CH4]]*A_CH4</f>
        <v>6.443786099431878E-29</v>
      </c>
      <c r="L448" s="18">
        <f>inventory[[#This Row],[N2O]]*A_N2O</f>
        <v>9.175851077726865E-15</v>
      </c>
      <c r="M448" s="4">
        <f t="shared" si="78"/>
        <v>2.9320824747684596E-13</v>
      </c>
      <c r="N448" s="4">
        <f t="shared" si="79"/>
        <v>2.6186858666653642E-12</v>
      </c>
      <c r="O448" s="4">
        <f t="shared" si="80"/>
        <v>4.2086566215536825E-11</v>
      </c>
      <c r="P448" s="20">
        <f>SUM(inventory[[#This Row],[CO2_temp_s1]:[CO2_temp_s2]])</f>
        <v>4.9867123315962878E-16</v>
      </c>
      <c r="Q448" s="20">
        <f>inventory[[#This Row],[CH4_temp_s1]]+inventory[[#This Row],[CH4_temp_s2]]</f>
        <v>9.589985782018364E-16</v>
      </c>
      <c r="R448" s="20">
        <f>inventory[[#This Row],[N2O_temp_s1]]+inventory[[#This Row],[N2O_temp_s2]]</f>
        <v>2.6345031805096831E-14</v>
      </c>
      <c r="S448" s="84">
        <f>inventory[[#This Row],[CO2_flux]]+S447</f>
        <v>1</v>
      </c>
      <c r="T448" s="84">
        <f>inventory[[#This Row],[CH4_flux]]+T447</f>
        <v>1</v>
      </c>
      <c r="U448" s="84">
        <f>inventory[[#This Row],[N2O_flux]]+U447</f>
        <v>1</v>
      </c>
      <c r="V448" s="1">
        <f t="shared" si="81"/>
        <v>3.2246540191590898E-16</v>
      </c>
      <c r="W448" s="1">
        <f t="shared" si="82"/>
        <v>1.7620583124371975E-16</v>
      </c>
      <c r="X448" s="1">
        <f t="shared" si="83"/>
        <v>1.2604689473645755E-28</v>
      </c>
      <c r="Y448" s="1">
        <f t="shared" si="84"/>
        <v>9.5899857820171038E-16</v>
      </c>
      <c r="Z448" s="1">
        <f t="shared" si="85"/>
        <v>6.2218952543119339E-15</v>
      </c>
      <c r="AA448" s="1">
        <f t="shared" si="86"/>
        <v>2.0123136550784897E-14</v>
      </c>
      <c r="AB448" s="1">
        <f>p_0*inventory[[#This Row],[CO2_flux]]+AB447</f>
        <v>0.21729999999999999</v>
      </c>
      <c r="AC448" s="1">
        <f>p_1*inventory[[#This Row],[CO2_flux]]+AC447*EXP(-1/life1_CO2)</f>
        <v>7.2851338054356313E-2</v>
      </c>
      <c r="AD448" s="1">
        <f>p_2*inventory[[#This Row],[CO2_flux]]+AD447*EXP(-1/life2_CO2)</f>
        <v>1.5332347662291659E-6</v>
      </c>
      <c r="AE448" s="1">
        <f>p_3*inventory[[#This Row],[CO2_flux]]+AE447*EXP(-1/life3_CO2)</f>
        <v>5.5021390620048328E-46</v>
      </c>
    </row>
    <row r="449" spans="1:31">
      <c r="A449">
        <v>444</v>
      </c>
      <c r="B449" s="70">
        <v>0</v>
      </c>
      <c r="C449" s="70">
        <v>0</v>
      </c>
      <c r="D449" s="70">
        <v>0</v>
      </c>
      <c r="E449" s="22">
        <f>SUM(inventory[[#This Row],[CO2_heat]:[N2O_heat]])</f>
        <v>4.5008106467357945E-11</v>
      </c>
      <c r="F449" s="23">
        <f>SUM(inventory[[#This Row],[CO2_temp]:[N2O_temp]])</f>
        <v>2.7709528031403059E-14</v>
      </c>
      <c r="G449" s="16">
        <f>SUM(inventory[[#This Row],[CO2_mass0]:[CO2_mass3]])</f>
        <v>0.28996834952520723</v>
      </c>
      <c r="H449" s="16">
        <f>inventory[[#This Row],[CH4_flux]]+H448*EXP(-1/life_CH4)</f>
        <v>2.8148525356113115E-16</v>
      </c>
      <c r="I449" s="16">
        <f t="shared" si="77"/>
        <v>2.5491212664380068E-2</v>
      </c>
      <c r="J449" s="18">
        <f>inventory[[#This Row],[CO2]]*A_CO2</f>
        <v>5.0793755786330543E-16</v>
      </c>
      <c r="K449" s="18">
        <f>inventory[[#This Row],[CH4]]*A_CH4</f>
        <v>5.9445278643165443E-29</v>
      </c>
      <c r="L449" s="18">
        <f>inventory[[#This Row],[N2O]]*A_N2O</f>
        <v>9.1003300977590301E-15</v>
      </c>
      <c r="M449" s="4">
        <f t="shared" si="78"/>
        <v>2.9371634657965113E-13</v>
      </c>
      <c r="N449" s="4">
        <f t="shared" si="79"/>
        <v>2.6186858666653642E-12</v>
      </c>
      <c r="O449" s="4">
        <f t="shared" si="80"/>
        <v>4.2095704254112932E-11</v>
      </c>
      <c r="P449" s="20">
        <f>SUM(inventory[[#This Row],[CO2_temp_s1]:[CO2_temp_s2]])</f>
        <v>4.9856470070046322E-16</v>
      </c>
      <c r="Q449" s="20">
        <f>inventory[[#This Row],[CH4_temp_s1]]+inventory[[#This Row],[CH4_temp_s2]]</f>
        <v>9.5665955844033712E-16</v>
      </c>
      <c r="R449" s="20">
        <f>inventory[[#This Row],[N2O_temp_s1]]+inventory[[#This Row],[N2O_temp_s2]]</f>
        <v>2.6254303772262259E-14</v>
      </c>
      <c r="S449" s="84">
        <f>inventory[[#This Row],[CO2_flux]]+S448</f>
        <v>1</v>
      </c>
      <c r="T449" s="84">
        <f>inventory[[#This Row],[CH4_flux]]+T448</f>
        <v>1</v>
      </c>
      <c r="U449" s="84">
        <f>inventory[[#This Row],[N2O_flux]]+U448</f>
        <v>1</v>
      </c>
      <c r="V449" s="1">
        <f t="shared" si="81"/>
        <v>3.222569947374508E-16</v>
      </c>
      <c r="W449" s="1">
        <f t="shared" si="82"/>
        <v>1.763077059630124E-16</v>
      </c>
      <c r="X449" s="1">
        <f t="shared" si="83"/>
        <v>1.1628090497788242E-28</v>
      </c>
      <c r="Y449" s="1">
        <f t="shared" si="84"/>
        <v>9.5665955844022076E-16</v>
      </c>
      <c r="Z449" s="1">
        <f t="shared" si="85"/>
        <v>6.1706865301420919E-15</v>
      </c>
      <c r="AA449" s="1">
        <f t="shared" si="86"/>
        <v>2.0083617242120168E-14</v>
      </c>
      <c r="AB449" s="1">
        <f>p_0*inventory[[#This Row],[CO2_flux]]+AB448</f>
        <v>0.21729999999999999</v>
      </c>
      <c r="AC449" s="1">
        <f>p_1*inventory[[#This Row],[CO2_flux]]+AC448*EXP(-1/life1_CO2)</f>
        <v>7.2666857681919633E-2</v>
      </c>
      <c r="AD449" s="1">
        <f>p_2*inventory[[#This Row],[CO2_flux]]+AD448*EXP(-1/life2_CO2)</f>
        <v>1.491843287563828E-6</v>
      </c>
      <c r="AE449" s="1">
        <f>p_3*inventory[[#This Row],[CO2_flux]]+AE448*EXP(-1/life3_CO2)</f>
        <v>4.3614079500612278E-46</v>
      </c>
    </row>
    <row r="450" spans="1:31">
      <c r="A450">
        <v>445</v>
      </c>
      <c r="B450" s="70">
        <v>0</v>
      </c>
      <c r="C450" s="70">
        <v>0</v>
      </c>
      <c r="D450" s="70">
        <v>0</v>
      </c>
      <c r="E450" s="22">
        <f>SUM(inventory[[#This Row],[CO2_heat]:[N2O_heat]])</f>
        <v>4.5017677072452679E-11</v>
      </c>
      <c r="F450" s="23">
        <f>SUM(inventory[[#This Row],[CO2_temp]:[N2O_temp]])</f>
        <v>2.7616799256394971E-14</v>
      </c>
      <c r="G450" s="16">
        <f>SUM(inventory[[#This Row],[CO2_mass0]:[CO2_mass3]])</f>
        <v>0.28978429603563882</v>
      </c>
      <c r="H450" s="16">
        <f>inventory[[#This Row],[CH4_flux]]+H449*EXP(-1/life_CH4)</f>
        <v>2.5967605183789073E-16</v>
      </c>
      <c r="I450" s="16">
        <f t="shared" si="77"/>
        <v>2.5281409634157027E-2</v>
      </c>
      <c r="J450" s="18">
        <f>inventory[[#This Row],[CO2]]*A_CO2</f>
        <v>5.0761515136562841E-16</v>
      </c>
      <c r="K450" s="18">
        <f>inventory[[#This Row],[CH4]]*A_CH4</f>
        <v>5.4839516682205475E-29</v>
      </c>
      <c r="L450" s="18">
        <f>inventory[[#This Row],[N2O]]*A_N2O</f>
        <v>9.0254306861195154E-15</v>
      </c>
      <c r="M450" s="4">
        <f t="shared" si="78"/>
        <v>2.9422412286599791E-13</v>
      </c>
      <c r="N450" s="4">
        <f t="shared" si="79"/>
        <v>2.6186858666653642E-12</v>
      </c>
      <c r="O450" s="4">
        <f t="shared" si="80"/>
        <v>4.2104767082921316E-11</v>
      </c>
      <c r="P450" s="20">
        <f>SUM(inventory[[#This Row],[CO2_temp_s1]:[CO2_temp_s2]])</f>
        <v>4.9845811119037657E-16</v>
      </c>
      <c r="Q450" s="20">
        <f>inventory[[#This Row],[CH4_temp_s1]]+inventory[[#This Row],[CH4_temp_s2]]</f>
        <v>9.5432624360225439E-16</v>
      </c>
      <c r="R450" s="20">
        <f>inventory[[#This Row],[N2O_temp_s1]]+inventory[[#This Row],[N2O_temp_s2]]</f>
        <v>2.6164014901602339E-14</v>
      </c>
      <c r="S450" s="84">
        <f>inventory[[#This Row],[CO2_flux]]+S449</f>
        <v>1</v>
      </c>
      <c r="T450" s="84">
        <f>inventory[[#This Row],[CH4_flux]]+T449</f>
        <v>1</v>
      </c>
      <c r="U450" s="84">
        <f>inventory[[#This Row],[N2O_flux]]+U449</f>
        <v>1</v>
      </c>
      <c r="V450" s="1">
        <f t="shared" si="81"/>
        <v>3.2204911675877647E-16</v>
      </c>
      <c r="W450" s="1">
        <f t="shared" si="82"/>
        <v>1.764089944316001E-16</v>
      </c>
      <c r="X450" s="1">
        <f t="shared" si="83"/>
        <v>1.0727157451963508E-28</v>
      </c>
      <c r="Y450" s="1">
        <f t="shared" si="84"/>
        <v>9.5432624360214711E-16</v>
      </c>
      <c r="Z450" s="1">
        <f t="shared" si="85"/>
        <v>6.1198992745640408E-15</v>
      </c>
      <c r="AA450" s="1">
        <f t="shared" si="86"/>
        <v>2.0044115627038299E-14</v>
      </c>
      <c r="AB450" s="1">
        <f>p_0*inventory[[#This Row],[CO2_flux]]+AB449</f>
        <v>0.21729999999999999</v>
      </c>
      <c r="AC450" s="1">
        <f>p_1*inventory[[#This Row],[CO2_flux]]+AC449*EXP(-1/life1_CO2)</f>
        <v>7.2482844466418214E-2</v>
      </c>
      <c r="AD450" s="1">
        <f>p_2*inventory[[#This Row],[CO2_flux]]+AD449*EXP(-1/life2_CO2)</f>
        <v>1.4515692206242342E-6</v>
      </c>
      <c r="AE450" s="1">
        <f>p_3*inventory[[#This Row],[CO2_flux]]+AE449*EXP(-1/life3_CO2)</f>
        <v>3.4571789430429652E-46</v>
      </c>
    </row>
    <row r="451" spans="1:31">
      <c r="A451">
        <v>446</v>
      </c>
      <c r="B451" s="70">
        <v>0</v>
      </c>
      <c r="C451" s="70">
        <v>0</v>
      </c>
      <c r="D451" s="70">
        <v>0</v>
      </c>
      <c r="E451" s="22">
        <f>SUM(inventory[[#This Row],[CO2_heat]:[N2O_heat]])</f>
        <v>4.5027172764789359E-11</v>
      </c>
      <c r="F451" s="23">
        <f>SUM(inventory[[#This Row],[CO2_temp]:[N2O_temp]])</f>
        <v>2.7524512414105831E-14</v>
      </c>
      <c r="G451" s="16">
        <f>SUM(inventory[[#This Row],[CO2_mass0]:[CO2_mass3]])</f>
        <v>0.28960070960727696</v>
      </c>
      <c r="H451" s="16">
        <f>inventory[[#This Row],[CH4_flux]]+H450*EXP(-1/life_CH4)</f>
        <v>2.3955660570144413E-16</v>
      </c>
      <c r="I451" s="16">
        <f t="shared" si="77"/>
        <v>2.5073333368057383E-2</v>
      </c>
      <c r="J451" s="18">
        <f>inventory[[#This Row],[CO2]]*A_CO2</f>
        <v>5.0729356301906698E-16</v>
      </c>
      <c r="K451" s="18">
        <f>inventory[[#This Row],[CH4]]*A_CH4</f>
        <v>5.0590604646508064E-29</v>
      </c>
      <c r="L451" s="18">
        <f>inventory[[#This Row],[N2O]]*A_N2O</f>
        <v>8.9511477270486102E-15</v>
      </c>
      <c r="M451" s="4">
        <f t="shared" si="78"/>
        <v>2.9473157715509938E-13</v>
      </c>
      <c r="N451" s="4">
        <f t="shared" si="79"/>
        <v>2.6186858666653642E-12</v>
      </c>
      <c r="O451" s="4">
        <f t="shared" si="80"/>
        <v>4.2113755320968896E-11</v>
      </c>
      <c r="P451" s="20">
        <f>SUM(inventory[[#This Row],[CO2_temp_s1]:[CO2_temp_s2]])</f>
        <v>4.9835146553710397E-16</v>
      </c>
      <c r="Q451" s="20">
        <f>inventory[[#This Row],[CH4_temp_s1]]+inventory[[#This Row],[CH4_temp_s2]]</f>
        <v>9.519986197731478E-16</v>
      </c>
      <c r="R451" s="20">
        <f>inventory[[#This Row],[N2O_temp_s1]]+inventory[[#This Row],[N2O_temp_s2]]</f>
        <v>2.6074162328795579E-14</v>
      </c>
      <c r="S451" s="84">
        <f>inventory[[#This Row],[CO2_flux]]+S450</f>
        <v>1</v>
      </c>
      <c r="T451" s="84">
        <f>inventory[[#This Row],[CH4_flux]]+T450</f>
        <v>1</v>
      </c>
      <c r="U451" s="84">
        <f>inventory[[#This Row],[N2O_flux]]+U450</f>
        <v>1</v>
      </c>
      <c r="V451" s="1">
        <f t="shared" si="81"/>
        <v>3.2184176660056628E-16</v>
      </c>
      <c r="W451" s="1">
        <f t="shared" si="82"/>
        <v>1.7650969893653766E-16</v>
      </c>
      <c r="X451" s="1">
        <f t="shared" si="83"/>
        <v>9.8960278142551743E-29</v>
      </c>
      <c r="Y451" s="1">
        <f t="shared" si="84"/>
        <v>9.519986197730488E-16</v>
      </c>
      <c r="Z451" s="1">
        <f t="shared" si="85"/>
        <v>6.069530018720144E-15</v>
      </c>
      <c r="AA451" s="1">
        <f t="shared" si="86"/>
        <v>2.0004632310075435E-14</v>
      </c>
      <c r="AB451" s="1">
        <f>p_0*inventory[[#This Row],[CO2_flux]]+AB450</f>
        <v>0.21729999999999999</v>
      </c>
      <c r="AC451" s="1">
        <f>p_1*inventory[[#This Row],[CO2_flux]]+AC450*EXP(-1/life1_CO2)</f>
        <v>7.2299297224877393E-2</v>
      </c>
      <c r="AD451" s="1">
        <f>p_2*inventory[[#This Row],[CO2_flux]]+AD450*EXP(-1/life2_CO2)</f>
        <v>1.4123823995645369E-6</v>
      </c>
      <c r="AE451" s="1">
        <f>p_3*inventory[[#This Row],[CO2_flux]]+AE450*EXP(-1/life3_CO2)</f>
        <v>2.7404192364192585E-46</v>
      </c>
    </row>
    <row r="452" spans="1:31">
      <c r="A452">
        <v>447</v>
      </c>
      <c r="B452" s="70">
        <v>0</v>
      </c>
      <c r="C452" s="70">
        <v>0</v>
      </c>
      <c r="D452" s="70">
        <v>0</v>
      </c>
      <c r="E452" s="22">
        <f>SUM(inventory[[#This Row],[CO2_heat]:[N2O_heat]])</f>
        <v>4.5036594159097333E-11</v>
      </c>
      <c r="F452" s="23">
        <f>SUM(inventory[[#This Row],[CO2_temp]:[N2O_temp]])</f>
        <v>2.7432664648982998E-14</v>
      </c>
      <c r="G452" s="16">
        <f>SUM(inventory[[#This Row],[CO2_mass0]:[CO2_mass3]])</f>
        <v>0.28941758903079107</v>
      </c>
      <c r="H452" s="16">
        <f>inventory[[#This Row],[CH4_flux]]+H451*EXP(-1/life_CH4)</f>
        <v>2.209959945440894E-16</v>
      </c>
      <c r="I452" s="16">
        <f t="shared" si="77"/>
        <v>2.4866969654111299E-2</v>
      </c>
      <c r="J452" s="18">
        <f>inventory[[#This Row],[CO2]]*A_CO2</f>
        <v>5.0697279070523664E-16</v>
      </c>
      <c r="K452" s="18">
        <f>inventory[[#This Row],[CH4]]*A_CH4</f>
        <v>4.6670894153408358E-29</v>
      </c>
      <c r="L452" s="18">
        <f>inventory[[#This Row],[N2O]]*A_N2O</f>
        <v>8.8774761468913792E-15</v>
      </c>
      <c r="M452" s="4">
        <f t="shared" si="78"/>
        <v>2.9523871026404692E-13</v>
      </c>
      <c r="N452" s="4">
        <f t="shared" si="79"/>
        <v>2.6186858666653642E-12</v>
      </c>
      <c r="O452" s="4">
        <f t="shared" si="80"/>
        <v>4.212266958216792E-11</v>
      </c>
      <c r="P452" s="20">
        <f>SUM(inventory[[#This Row],[CO2_temp_s1]:[CO2_temp_s2]])</f>
        <v>4.9824476464513419E-16</v>
      </c>
      <c r="Q452" s="20">
        <f>inventory[[#This Row],[CH4_temp_s1]]+inventory[[#This Row],[CH4_temp_s2]]</f>
        <v>9.4967667307251451E-16</v>
      </c>
      <c r="R452" s="20">
        <f>inventory[[#This Row],[N2O_temp_s1]]+inventory[[#This Row],[N2O_temp_s2]]</f>
        <v>2.5984743211265348E-14</v>
      </c>
      <c r="S452" s="84">
        <f>inventory[[#This Row],[CO2_flux]]+S451</f>
        <v>1</v>
      </c>
      <c r="T452" s="84">
        <f>inventory[[#This Row],[CH4_flux]]+T451</f>
        <v>1</v>
      </c>
      <c r="U452" s="84">
        <f>inventory[[#This Row],[N2O_flux]]+U451</f>
        <v>1</v>
      </c>
      <c r="V452" s="1">
        <f t="shared" si="81"/>
        <v>3.2163494288805252E-16</v>
      </c>
      <c r="W452" s="1">
        <f t="shared" si="82"/>
        <v>1.7660982175708165E-16</v>
      </c>
      <c r="X452" s="1">
        <f t="shared" si="83"/>
        <v>9.129293285177108E-29</v>
      </c>
      <c r="Y452" s="1">
        <f t="shared" si="84"/>
        <v>9.496766730724232E-16</v>
      </c>
      <c r="Z452" s="1">
        <f t="shared" si="85"/>
        <v>6.0195753223028727E-15</v>
      </c>
      <c r="AA452" s="1">
        <f t="shared" si="86"/>
        <v>1.9965167888962477E-14</v>
      </c>
      <c r="AB452" s="1">
        <f>p_0*inventory[[#This Row],[CO2_flux]]+AB451</f>
        <v>0.21729999999999999</v>
      </c>
      <c r="AC452" s="1">
        <f>p_1*inventory[[#This Row],[CO2_flux]]+AC451*EXP(-1/life1_CO2)</f>
        <v>7.211621477731818E-2</v>
      </c>
      <c r="AD452" s="1">
        <f>p_2*inventory[[#This Row],[CO2_flux]]+AD451*EXP(-1/life2_CO2)</f>
        <v>1.3742534729014321E-6</v>
      </c>
      <c r="AE452" s="1">
        <f>p_3*inventory[[#This Row],[CO2_flux]]+AE451*EXP(-1/life3_CO2)</f>
        <v>2.1722617530253136E-46</v>
      </c>
    </row>
    <row r="453" spans="1:31">
      <c r="A453">
        <v>448</v>
      </c>
      <c r="B453" s="70">
        <v>0</v>
      </c>
      <c r="C453" s="70">
        <v>0</v>
      </c>
      <c r="D453" s="70">
        <v>0</v>
      </c>
      <c r="E453" s="22">
        <f>SUM(inventory[[#This Row],[CO2_heat]:[N2O_heat]])</f>
        <v>4.5045941865051072E-11</v>
      </c>
      <c r="F453" s="23">
        <f>SUM(inventory[[#This Row],[CO2_temp]:[N2O_temp]])</f>
        <v>2.734125312707479E-14</v>
      </c>
      <c r="G453" s="16">
        <f>SUM(inventory[[#This Row],[CO2_mass0]:[CO2_mass3]])</f>
        <v>0.28923493310063109</v>
      </c>
      <c r="H453" s="16">
        <f>inventory[[#This Row],[CH4_flux]]+H452*EXP(-1/life_CH4)</f>
        <v>2.0387344135856892E-16</v>
      </c>
      <c r="I453" s="16">
        <f t="shared" si="77"/>
        <v>2.4662304397319215E-2</v>
      </c>
      <c r="J453" s="18">
        <f>inventory[[#This Row],[CO2]]*A_CO2</f>
        <v>5.0665283231237539E-16</v>
      </c>
      <c r="K453" s="18">
        <f>inventory[[#This Row],[CH4]]*A_CH4</f>
        <v>4.3054878989847993E-29</v>
      </c>
      <c r="L453" s="18">
        <f>inventory[[#This Row],[N2O]]*A_N2O</f>
        <v>8.8044109137511303E-15</v>
      </c>
      <c r="M453" s="4">
        <f t="shared" si="78"/>
        <v>2.957455230078168E-13</v>
      </c>
      <c r="N453" s="4">
        <f t="shared" si="79"/>
        <v>2.6186858666653642E-12</v>
      </c>
      <c r="O453" s="4">
        <f t="shared" si="80"/>
        <v>4.2131510475377893E-11</v>
      </c>
      <c r="P453" s="20">
        <f>SUM(inventory[[#This Row],[CO2_temp_s1]:[CO2_temp_s2]])</f>
        <v>4.9813800941569586E-16</v>
      </c>
      <c r="Q453" s="20">
        <f>inventory[[#This Row],[CH4_temp_s1]]+inventory[[#This Row],[CH4_temp_s2]]</f>
        <v>9.4736038965370663E-16</v>
      </c>
      <c r="R453" s="20">
        <f>inventory[[#This Row],[N2O_temp_s1]]+inventory[[#This Row],[N2O_temp_s2]]</f>
        <v>2.5895754728005388E-14</v>
      </c>
      <c r="S453" s="84">
        <f>inventory[[#This Row],[CO2_flux]]+S452</f>
        <v>1</v>
      </c>
      <c r="T453" s="84">
        <f>inventory[[#This Row],[CH4_flux]]+T452</f>
        <v>1</v>
      </c>
      <c r="U453" s="84">
        <f>inventory[[#This Row],[N2O_flux]]+U452</f>
        <v>1</v>
      </c>
      <c r="V453" s="1">
        <f t="shared" si="81"/>
        <v>3.2142864425097946E-16</v>
      </c>
      <c r="W453" s="1">
        <f t="shared" si="82"/>
        <v>1.7670936516471638E-16</v>
      </c>
      <c r="X453" s="1">
        <f t="shared" si="83"/>
        <v>8.4219645949673002E-29</v>
      </c>
      <c r="Y453" s="1">
        <f t="shared" si="84"/>
        <v>9.4736038965362242E-16</v>
      </c>
      <c r="Z453" s="1">
        <f t="shared" si="85"/>
        <v>5.9700317733198258E-15</v>
      </c>
      <c r="AA453" s="1">
        <f t="shared" si="86"/>
        <v>1.9925722954685564E-14</v>
      </c>
      <c r="AB453" s="1">
        <f>p_0*inventory[[#This Row],[CO2_flux]]+AB452</f>
        <v>0.21729999999999999</v>
      </c>
      <c r="AC453" s="1">
        <f>p_1*inventory[[#This Row],[CO2_flux]]+AC452*EXP(-1/life1_CO2)</f>
        <v>7.1933595946749598E-2</v>
      </c>
      <c r="AD453" s="1">
        <f>p_2*inventory[[#This Row],[CO2_flux]]+AD452*EXP(-1/life2_CO2)</f>
        <v>1.3371538815294841E-6</v>
      </c>
      <c r="AE453" s="1">
        <f>p_3*inventory[[#This Row],[CO2_flux]]+AE452*EXP(-1/life3_CO2)</f>
        <v>1.7218975333942985E-46</v>
      </c>
    </row>
    <row r="454" spans="1:31">
      <c r="A454">
        <v>449</v>
      </c>
      <c r="B454" s="70">
        <v>0</v>
      </c>
      <c r="C454" s="70">
        <v>0</v>
      </c>
      <c r="D454" s="70">
        <v>0</v>
      </c>
      <c r="E454" s="22">
        <f>SUM(inventory[[#This Row],[CO2_heat]:[N2O_heat]])</f>
        <v>4.5055216487311785E-11</v>
      </c>
      <c r="F454" s="23">
        <f>SUM(inventory[[#This Row],[CO2_temp]:[N2O_temp]])</f>
        <v>2.7250275035857305E-14</v>
      </c>
      <c r="G454" s="16">
        <f>SUM(inventory[[#This Row],[CO2_mass0]:[CO2_mass3]])</f>
        <v>0.28905274061499847</v>
      </c>
      <c r="H454" s="16">
        <f>inventory[[#This Row],[CH4_flux]]+H453*EXP(-1/life_CH4)</f>
        <v>1.88077526821843E-16</v>
      </c>
      <c r="I454" s="16">
        <f t="shared" si="77"/>
        <v>2.4459323618689143E-2</v>
      </c>
      <c r="J454" s="18">
        <f>inventory[[#This Row],[CO2]]*A_CO2</f>
        <v>5.0633368573529273E-16</v>
      </c>
      <c r="K454" s="18">
        <f>inventory[[#This Row],[CH4]]*A_CH4</f>
        <v>3.971902913917233E-29</v>
      </c>
      <c r="L454" s="18">
        <f>inventory[[#This Row],[N2O]]*A_N2O</f>
        <v>8.7319470371457253E-15</v>
      </c>
      <c r="M454" s="4">
        <f t="shared" si="78"/>
        <v>2.9625201619927688E-13</v>
      </c>
      <c r="N454" s="4">
        <f t="shared" si="79"/>
        <v>2.6186858666653642E-12</v>
      </c>
      <c r="O454" s="4">
        <f t="shared" si="80"/>
        <v>4.2140278604447145E-11</v>
      </c>
      <c r="P454" s="20">
        <f>SUM(inventory[[#This Row],[CO2_temp_s1]:[CO2_temp_s2]])</f>
        <v>4.9803120074674373E-16</v>
      </c>
      <c r="Q454" s="20">
        <f>inventory[[#This Row],[CH4_temp_s1]]+inventory[[#This Row],[CH4_temp_s2]]</f>
        <v>9.4504975570384841E-16</v>
      </c>
      <c r="R454" s="20">
        <f>inventory[[#This Row],[N2O_temp_s1]]+inventory[[#This Row],[N2O_temp_s2]]</f>
        <v>2.5807194079406713E-14</v>
      </c>
      <c r="S454" s="84">
        <f>inventory[[#This Row],[CO2_flux]]+S453</f>
        <v>1</v>
      </c>
      <c r="T454" s="84">
        <f>inventory[[#This Row],[CH4_flux]]+T453</f>
        <v>1</v>
      </c>
      <c r="U454" s="84">
        <f>inventory[[#This Row],[N2O_flux]]+U453</f>
        <v>1</v>
      </c>
      <c r="V454" s="1">
        <f t="shared" si="81"/>
        <v>3.212228693235639E-16</v>
      </c>
      <c r="W454" s="1">
        <f t="shared" si="82"/>
        <v>1.7680833142317985E-16</v>
      </c>
      <c r="X454" s="1">
        <f t="shared" si="83"/>
        <v>7.7694390375778097E-29</v>
      </c>
      <c r="Y454" s="1">
        <f t="shared" si="84"/>
        <v>9.4504975570377071E-16</v>
      </c>
      <c r="Z454" s="1">
        <f t="shared" si="85"/>
        <v>5.9208959878606845E-15</v>
      </c>
      <c r="AA454" s="1">
        <f t="shared" si="86"/>
        <v>1.9886298091546029E-14</v>
      </c>
      <c r="AB454" s="1">
        <f>p_0*inventory[[#This Row],[CO2_flux]]+AB453</f>
        <v>0.21729999999999999</v>
      </c>
      <c r="AC454" s="1">
        <f>p_1*inventory[[#This Row],[CO2_flux]]+AC453*EXP(-1/life1_CO2)</f>
        <v>7.1751439559161162E-2</v>
      </c>
      <c r="AD454" s="1">
        <f>p_2*inventory[[#This Row],[CO2_flux]]+AD453*EXP(-1/life2_CO2)</f>
        <v>1.3010558373299508E-6</v>
      </c>
      <c r="AE454" s="1">
        <f>p_3*inventory[[#This Row],[CO2_flux]]+AE453*EXP(-1/life3_CO2)</f>
        <v>1.3649050863138863E-46</v>
      </c>
    </row>
    <row r="455" spans="1:31">
      <c r="A455">
        <v>450</v>
      </c>
      <c r="B455" s="70">
        <v>0</v>
      </c>
      <c r="C455" s="70">
        <v>0</v>
      </c>
      <c r="D455" s="70">
        <v>0</v>
      </c>
      <c r="E455" s="22">
        <f>SUM(inventory[[#This Row],[CO2_heat]:[N2O_heat]])</f>
        <v>4.5064418625568665E-11</v>
      </c>
      <c r="F455" s="23">
        <f>SUM(inventory[[#This Row],[CO2_temp]:[N2O_temp]])</f>
        <v>2.7159727584062643E-14</v>
      </c>
      <c r="G455" s="16">
        <f>SUM(inventory[[#This Row],[CO2_mass0]:[CO2_mass3]])</f>
        <v>0.28887101037581769</v>
      </c>
      <c r="H455" s="16">
        <f>inventory[[#This Row],[CH4_flux]]+H454*EXP(-1/life_CH4)</f>
        <v>1.7350546427088265E-16</v>
      </c>
      <c r="I455" s="16">
        <f t="shared" si="77"/>
        <v>2.4258013454281874E-2</v>
      </c>
      <c r="J455" s="18">
        <f>inventory[[#This Row],[CO2]]*A_CO2</f>
        <v>5.0601534887531976E-16</v>
      </c>
      <c r="K455" s="18">
        <f>inventory[[#This Row],[CH4]]*A_CH4</f>
        <v>3.6641637667368818E-29</v>
      </c>
      <c r="L455" s="18">
        <f>inventory[[#This Row],[N2O]]*A_N2O</f>
        <v>8.6600795676667145E-15</v>
      </c>
      <c r="M455" s="4">
        <f t="shared" si="78"/>
        <v>2.9675819064919302E-13</v>
      </c>
      <c r="N455" s="4">
        <f t="shared" si="79"/>
        <v>2.6186858666653642E-12</v>
      </c>
      <c r="O455" s="4">
        <f t="shared" si="80"/>
        <v>4.2148974568254108E-11</v>
      </c>
      <c r="P455" s="20">
        <f>SUM(inventory[[#This Row],[CO2_temp_s1]:[CO2_temp_s2]])</f>
        <v>4.9792433953294634E-16</v>
      </c>
      <c r="Q455" s="20">
        <f>inventory[[#This Row],[CH4_temp_s1]]+inventory[[#This Row],[CH4_temp_s2]]</f>
        <v>9.4274475744375396E-16</v>
      </c>
      <c r="R455" s="20">
        <f>inventory[[#This Row],[N2O_temp_s1]]+inventory[[#This Row],[N2O_temp_s2]]</f>
        <v>2.5719058487085942E-14</v>
      </c>
      <c r="S455" s="84">
        <f>inventory[[#This Row],[CO2_flux]]+S454</f>
        <v>1</v>
      </c>
      <c r="T455" s="84">
        <f>inventory[[#This Row],[CH4_flux]]+T454</f>
        <v>1</v>
      </c>
      <c r="U455" s="84">
        <f>inventory[[#This Row],[N2O_flux]]+U454</f>
        <v>1</v>
      </c>
      <c r="V455" s="1">
        <f t="shared" si="81"/>
        <v>3.2101761674445695E-16</v>
      </c>
      <c r="W455" s="1">
        <f t="shared" si="82"/>
        <v>1.7690672278848939E-16</v>
      </c>
      <c r="X455" s="1">
        <f t="shared" si="83"/>
        <v>7.1674705200990891E-29</v>
      </c>
      <c r="Y455" s="1">
        <f t="shared" si="84"/>
        <v>9.4274475744368237E-16</v>
      </c>
      <c r="Z455" s="1">
        <f t="shared" si="85"/>
        <v>5.8721646098660849E-15</v>
      </c>
      <c r="AA455" s="1">
        <f t="shared" si="86"/>
        <v>1.9846893877219858E-14</v>
      </c>
      <c r="AB455" s="1">
        <f>p_0*inventory[[#This Row],[CO2_flux]]+AB454</f>
        <v>0.21729999999999999</v>
      </c>
      <c r="AC455" s="1">
        <f>p_1*inventory[[#This Row],[CO2_flux]]+AC454*EXP(-1/life1_CO2)</f>
        <v>7.1569744443515299E-2</v>
      </c>
      <c r="AD455" s="1">
        <f>p_2*inventory[[#This Row],[CO2_flux]]+AD454*EXP(-1/life2_CO2)</f>
        <v>1.2659323023570899E-6</v>
      </c>
      <c r="AE455" s="1">
        <f>p_3*inventory[[#This Row],[CO2_flux]]+AE454*EXP(-1/life3_CO2)</f>
        <v>1.0819261068184105E-46</v>
      </c>
    </row>
    <row r="456" spans="1:31">
      <c r="A456">
        <v>451</v>
      </c>
      <c r="B456" s="70">
        <v>0</v>
      </c>
      <c r="C456" s="70">
        <v>0</v>
      </c>
      <c r="D456" s="70">
        <v>0</v>
      </c>
      <c r="E456" s="22">
        <f>SUM(inventory[[#This Row],[CO2_heat]:[N2O_heat]])</f>
        <v>4.5073548874579779E-11</v>
      </c>
      <c r="F456" s="23">
        <f>SUM(inventory[[#This Row],[CO2_temp]:[N2O_temp]])</f>
        <v>2.7069608001508579E-14</v>
      </c>
      <c r="G456" s="16">
        <f>SUM(inventory[[#This Row],[CO2_mass0]:[CO2_mass3]])</f>
        <v>0.28868974118870844</v>
      </c>
      <c r="H456" s="16">
        <f>inventory[[#This Row],[CH4_flux]]+H455*EXP(-1/life_CH4)</f>
        <v>1.6006243085262802E-16</v>
      </c>
      <c r="I456" s="16">
        <f t="shared" si="77"/>
        <v>2.405836015426405E-2</v>
      </c>
      <c r="J456" s="18">
        <f>inventory[[#This Row],[CO2]]*A_CO2</f>
        <v>5.0569781964026051E-16</v>
      </c>
      <c r="K456" s="18">
        <f>inventory[[#This Row],[CH4]]*A_CH4</f>
        <v>3.3802679472409654E-29</v>
      </c>
      <c r="L456" s="18">
        <f>inventory[[#This Row],[N2O]]*A_N2O</f>
        <v>8.5888035966412973E-15</v>
      </c>
      <c r="M456" s="4">
        <f t="shared" si="78"/>
        <v>2.9726404716623573E-13</v>
      </c>
      <c r="N456" s="4">
        <f t="shared" si="79"/>
        <v>2.6186858666653642E-12</v>
      </c>
      <c r="O456" s="4">
        <f t="shared" si="80"/>
        <v>4.2157598960748183E-11</v>
      </c>
      <c r="P456" s="20">
        <f>SUM(inventory[[#This Row],[CO2_temp_s1]:[CO2_temp_s2]])</f>
        <v>4.9781742666567373E-16</v>
      </c>
      <c r="Q456" s="20">
        <f>inventory[[#This Row],[CH4_temp_s1]]+inventory[[#This Row],[CH4_temp_s2]]</f>
        <v>9.4044538112784545E-16</v>
      </c>
      <c r="R456" s="20">
        <f>inventory[[#This Row],[N2O_temp_s1]]+inventory[[#This Row],[N2O_temp_s2]]</f>
        <v>2.5631345193715061E-14</v>
      </c>
      <c r="S456" s="84">
        <f>inventory[[#This Row],[CO2_flux]]+S455</f>
        <v>1</v>
      </c>
      <c r="T456" s="84">
        <f>inventory[[#This Row],[CH4_flux]]+T455</f>
        <v>1</v>
      </c>
      <c r="U456" s="84">
        <f>inventory[[#This Row],[N2O_flux]]+U455</f>
        <v>1</v>
      </c>
      <c r="V456" s="1">
        <f t="shared" si="81"/>
        <v>3.2081288515670648E-16</v>
      </c>
      <c r="W456" s="1">
        <f t="shared" si="82"/>
        <v>1.7700454150896727E-16</v>
      </c>
      <c r="X456" s="1">
        <f t="shared" si="83"/>
        <v>6.6121419327253245E-29</v>
      </c>
      <c r="Y456" s="1">
        <f t="shared" si="84"/>
        <v>9.4044538112777938E-16</v>
      </c>
      <c r="Z456" s="1">
        <f t="shared" si="85"/>
        <v>5.8238343108983972E-15</v>
      </c>
      <c r="AA456" s="1">
        <f t="shared" si="86"/>
        <v>1.9807510882816662E-14</v>
      </c>
      <c r="AB456" s="1">
        <f>p_0*inventory[[#This Row],[CO2_flux]]+AB455</f>
        <v>0.21729999999999999</v>
      </c>
      <c r="AC456" s="1">
        <f>p_1*inventory[[#This Row],[CO2_flux]]+AC455*EXP(-1/life1_CO2)</f>
        <v>7.1388509431739869E-2</v>
      </c>
      <c r="AD456" s="1">
        <f>p_2*inventory[[#This Row],[CO2_flux]]+AD455*EXP(-1/life2_CO2)</f>
        <v>1.2317569685863556E-6</v>
      </c>
      <c r="AE456" s="1">
        <f>p_3*inventory[[#This Row],[CO2_flux]]+AE455*EXP(-1/life3_CO2)</f>
        <v>8.5761575097980756E-47</v>
      </c>
    </row>
    <row r="457" spans="1:31">
      <c r="A457">
        <v>452</v>
      </c>
      <c r="B457" s="70">
        <v>0</v>
      </c>
      <c r="C457" s="70">
        <v>0</v>
      </c>
      <c r="D457" s="70">
        <v>0</v>
      </c>
      <c r="E457" s="22">
        <f>SUM(inventory[[#This Row],[CO2_heat]:[N2O_heat]])</f>
        <v>4.5082607824212689E-11</v>
      </c>
      <c r="F457" s="23">
        <f>SUM(inventory[[#This Row],[CO2_temp]:[N2O_temp]])</f>
        <v>2.6979913538929562E-14</v>
      </c>
      <c r="G457" s="16">
        <f>SUM(inventory[[#This Row],[CO2_mass0]:[CO2_mass3]])</f>
        <v>0.28850893186295878</v>
      </c>
      <c r="H457" s="16">
        <f>inventory[[#This Row],[CH4_flux]]+H456*EXP(-1/life_CH4)</f>
        <v>1.4766095049579266E-16</v>
      </c>
      <c r="I457" s="16">
        <f t="shared" si="77"/>
        <v>2.3860350081969021E-2</v>
      </c>
      <c r="J457" s="18">
        <f>inventory[[#This Row],[CO2]]*A_CO2</f>
        <v>5.0538109594434484E-16</v>
      </c>
      <c r="K457" s="18">
        <f>inventory[[#This Row],[CH4]]*A_CH4</f>
        <v>3.1183680977557E-29</v>
      </c>
      <c r="L457" s="18">
        <f>inventory[[#This Row],[N2O]]*A_N2O</f>
        <v>8.5181142557970358E-15</v>
      </c>
      <c r="M457" s="4">
        <f t="shared" si="78"/>
        <v>2.977695865569865E-13</v>
      </c>
      <c r="N457" s="4">
        <f t="shared" si="79"/>
        <v>2.6186858666653642E-12</v>
      </c>
      <c r="O457" s="4">
        <f t="shared" si="80"/>
        <v>4.216615237099034E-11</v>
      </c>
      <c r="P457" s="20">
        <f>SUM(inventory[[#This Row],[CO2_temp_s1]:[CO2_temp_s2]])</f>
        <v>4.9771046303298655E-16</v>
      </c>
      <c r="Q457" s="20">
        <f>inventory[[#This Row],[CH4_temp_s1]]+inventory[[#This Row],[CH4_temp_s2]]</f>
        <v>9.3815161304407064E-16</v>
      </c>
      <c r="R457" s="20">
        <f>inventory[[#This Row],[N2O_temp_s1]]+inventory[[#This Row],[N2O_temp_s2]]</f>
        <v>2.5544051462852506E-14</v>
      </c>
      <c r="S457" s="84">
        <f>inventory[[#This Row],[CO2_flux]]+S456</f>
        <v>1</v>
      </c>
      <c r="T457" s="84">
        <f>inventory[[#This Row],[CH4_flux]]+T456</f>
        <v>1</v>
      </c>
      <c r="U457" s="84">
        <f>inventory[[#This Row],[N2O_flux]]+U456</f>
        <v>1</v>
      </c>
      <c r="V457" s="1">
        <f t="shared" si="81"/>
        <v>3.2060867320772019E-16</v>
      </c>
      <c r="W457" s="1">
        <f t="shared" si="82"/>
        <v>1.7710178982526633E-16</v>
      </c>
      <c r="X457" s="1">
        <f t="shared" si="83"/>
        <v>6.099839659467573E-29</v>
      </c>
      <c r="Y457" s="1">
        <f t="shared" si="84"/>
        <v>9.381516130440097E-16</v>
      </c>
      <c r="Z457" s="1">
        <f t="shared" si="85"/>
        <v>5.7759017899143813E-15</v>
      </c>
      <c r="AA457" s="1">
        <f t="shared" si="86"/>
        <v>1.9768149672938126E-14</v>
      </c>
      <c r="AB457" s="1">
        <f>p_0*inventory[[#This Row],[CO2_flux]]+AB456</f>
        <v>0.21729999999999999</v>
      </c>
      <c r="AC457" s="1">
        <f>p_1*inventory[[#This Row],[CO2_flux]]+AC456*EXP(-1/life1_CO2)</f>
        <v>7.120773335872059E-2</v>
      </c>
      <c r="AD457" s="1">
        <f>p_2*inventory[[#This Row],[CO2_flux]]+AD456*EXP(-1/life2_CO2)</f>
        <v>1.1985042382093147E-6</v>
      </c>
      <c r="AE457" s="1">
        <f>p_3*inventory[[#This Row],[CO2_flux]]+AE456*EXP(-1/life3_CO2)</f>
        <v>6.7981054500250242E-47</v>
      </c>
    </row>
    <row r="458" spans="1:31">
      <c r="A458">
        <v>453</v>
      </c>
      <c r="B458" s="70">
        <v>0</v>
      </c>
      <c r="C458" s="70">
        <v>0</v>
      </c>
      <c r="D458" s="70">
        <v>0</v>
      </c>
      <c r="E458" s="22">
        <f>SUM(inventory[[#This Row],[CO2_heat]:[N2O_heat]])</f>
        <v>4.5091596059484639E-11</v>
      </c>
      <c r="F458" s="23">
        <f>SUM(inventory[[#This Row],[CO2_temp]:[N2O_temp]])</f>
        <v>2.6890641467809153E-14</v>
      </c>
      <c r="G458" s="16">
        <f>SUM(inventory[[#This Row],[CO2_mass0]:[CO2_mass3]])</f>
        <v>0.28832858121149807</v>
      </c>
      <c r="H458" s="16">
        <f>inventory[[#This Row],[CH4_flux]]+H457*EXP(-1/life_CH4)</f>
        <v>1.3622032468940817E-16</v>
      </c>
      <c r="I458" s="16">
        <f t="shared" si="77"/>
        <v>2.366396971296544E-2</v>
      </c>
      <c r="J458" s="18">
        <f>inventory[[#This Row],[CO2]]*A_CO2</f>
        <v>5.0506517570818107E-16</v>
      </c>
      <c r="K458" s="18">
        <f>inventory[[#This Row],[CH4]]*A_CH4</f>
        <v>2.8767599920703275E-29</v>
      </c>
      <c r="L458" s="18">
        <f>inventory[[#This Row],[N2O]]*A_N2O</f>
        <v>8.4480067169293562E-15</v>
      </c>
      <c r="M458" s="4">
        <f t="shared" si="78"/>
        <v>2.9827480962594425E-13</v>
      </c>
      <c r="N458" s="4">
        <f t="shared" si="79"/>
        <v>2.6186858666653642E-12</v>
      </c>
      <c r="O458" s="4">
        <f t="shared" si="80"/>
        <v>4.2174635383193327E-11</v>
      </c>
      <c r="P458" s="20">
        <f>SUM(inventory[[#This Row],[CO2_temp_s1]:[CO2_temp_s2]])</f>
        <v>4.9760344951962504E-16</v>
      </c>
      <c r="Q458" s="20">
        <f>inventory[[#This Row],[CH4_temp_s1]]+inventory[[#This Row],[CH4_temp_s2]]</f>
        <v>9.3586343951382124E-16</v>
      </c>
      <c r="R458" s="20">
        <f>inventory[[#This Row],[N2O_temp_s1]]+inventory[[#This Row],[N2O_temp_s2]]</f>
        <v>2.5457174578775707E-14</v>
      </c>
      <c r="S458" s="84">
        <f>inventory[[#This Row],[CO2_flux]]+S457</f>
        <v>1</v>
      </c>
      <c r="T458" s="84">
        <f>inventory[[#This Row],[CH4_flux]]+T457</f>
        <v>1</v>
      </c>
      <c r="U458" s="84">
        <f>inventory[[#This Row],[N2O_flux]]+U457</f>
        <v>1</v>
      </c>
      <c r="V458" s="1">
        <f t="shared" si="81"/>
        <v>3.2040497954922972E-16</v>
      </c>
      <c r="W458" s="1">
        <f t="shared" si="82"/>
        <v>1.7719846997039529E-16</v>
      </c>
      <c r="X458" s="1">
        <f t="shared" si="83"/>
        <v>5.6272300637516778E-29</v>
      </c>
      <c r="Y458" s="1">
        <f t="shared" si="84"/>
        <v>9.3586343951376503E-16</v>
      </c>
      <c r="Z458" s="1">
        <f t="shared" si="85"/>
        <v>5.7283637730397264E-15</v>
      </c>
      <c r="AA458" s="1">
        <f t="shared" si="86"/>
        <v>1.9728810805735982E-14</v>
      </c>
      <c r="AB458" s="1">
        <f>p_0*inventory[[#This Row],[CO2_flux]]+AB457</f>
        <v>0.21729999999999999</v>
      </c>
      <c r="AC458" s="1">
        <f>p_1*inventory[[#This Row],[CO2_flux]]+AC457*EXP(-1/life1_CO2)</f>
        <v>7.1027415062293597E-2</v>
      </c>
      <c r="AD458" s="1">
        <f>p_2*inventory[[#This Row],[CO2_flux]]+AD457*EXP(-1/life2_CO2)</f>
        <v>1.1661492044605279E-6</v>
      </c>
      <c r="AE458" s="1">
        <f>p_3*inventory[[#This Row],[CO2_flux]]+AE457*EXP(-1/life3_CO2)</f>
        <v>5.3886880758499554E-47</v>
      </c>
    </row>
    <row r="459" spans="1:31">
      <c r="A459">
        <v>454</v>
      </c>
      <c r="B459" s="70">
        <v>0</v>
      </c>
      <c r="C459" s="70">
        <v>0</v>
      </c>
      <c r="D459" s="70">
        <v>0</v>
      </c>
      <c r="E459" s="22">
        <f>SUM(inventory[[#This Row],[CO2_heat]:[N2O_heat]])</f>
        <v>4.510051416060249E-11</v>
      </c>
      <c r="F459" s="23">
        <f>SUM(inventory[[#This Row],[CO2_temp]:[N2O_temp]])</f>
        <v>2.6801789080213787E-14</v>
      </c>
      <c r="G459" s="16">
        <f>SUM(inventory[[#This Row],[CO2_mass0]:[CO2_mass3]])</f>
        <v>0.2881486880508709</v>
      </c>
      <c r="H459" s="16">
        <f>inventory[[#This Row],[CH4_flux]]+H458*EXP(-1/life_CH4)</f>
        <v>1.2566610736408949E-16</v>
      </c>
      <c r="I459" s="16">
        <f t="shared" si="77"/>
        <v>2.3469205634133523E-2</v>
      </c>
      <c r="J459" s="18">
        <f>inventory[[#This Row],[CO2]]*A_CO2</f>
        <v>5.0475005685871047E-16</v>
      </c>
      <c r="K459" s="18">
        <f>inventory[[#This Row],[CH4]]*A_CH4</f>
        <v>2.6538714457515634E-29</v>
      </c>
      <c r="L459" s="18">
        <f>inventory[[#This Row],[N2O]]*A_N2O</f>
        <v>8.378476191571767E-15</v>
      </c>
      <c r="M459" s="4">
        <f t="shared" si="78"/>
        <v>2.9877971717553168E-13</v>
      </c>
      <c r="N459" s="4">
        <f t="shared" si="79"/>
        <v>2.6186858666653642E-12</v>
      </c>
      <c r="O459" s="4">
        <f t="shared" si="80"/>
        <v>4.2183048576761594E-11</v>
      </c>
      <c r="P459" s="20">
        <f>SUM(inventory[[#This Row],[CO2_temp_s1]:[CO2_temp_s2]])</f>
        <v>4.9749638700699966E-16</v>
      </c>
      <c r="Q459" s="20">
        <f>inventory[[#This Row],[CH4_temp_s1]]+inventory[[#This Row],[CH4_temp_s2]]</f>
        <v>9.3358084689185167E-16</v>
      </c>
      <c r="R459" s="20">
        <f>inventory[[#This Row],[N2O_temp_s1]]+inventory[[#This Row],[N2O_temp_s2]]</f>
        <v>2.5370711846314937E-14</v>
      </c>
      <c r="S459" s="84">
        <f>inventory[[#This Row],[CO2_flux]]+S458</f>
        <v>1</v>
      </c>
      <c r="T459" s="84">
        <f>inventory[[#This Row],[CH4_flux]]+T458</f>
        <v>1</v>
      </c>
      <c r="U459" s="84">
        <f>inventory[[#This Row],[N2O_flux]]+U458</f>
        <v>1</v>
      </c>
      <c r="V459" s="1">
        <f t="shared" si="81"/>
        <v>3.2020180283725557E-16</v>
      </c>
      <c r="W459" s="1">
        <f t="shared" si="82"/>
        <v>1.7729458416974409E-16</v>
      </c>
      <c r="X459" s="1">
        <f t="shared" si="83"/>
        <v>5.1912377958888481E-29</v>
      </c>
      <c r="Y459" s="1">
        <f t="shared" si="84"/>
        <v>9.335808468917998E-16</v>
      </c>
      <c r="Z459" s="1">
        <f t="shared" si="85"/>
        <v>5.6812170133454346E-15</v>
      </c>
      <c r="AA459" s="1">
        <f t="shared" si="86"/>
        <v>1.9689494832969503E-14</v>
      </c>
      <c r="AB459" s="1">
        <f>p_0*inventory[[#This Row],[CO2_flux]]+AB458</f>
        <v>0.21729999999999999</v>
      </c>
      <c r="AC459" s="1">
        <f>p_1*inventory[[#This Row],[CO2_flux]]+AC458*EXP(-1/life1_CO2)</f>
        <v>7.0847553383237963E-2</v>
      </c>
      <c r="AD459" s="1">
        <f>p_2*inventory[[#This Row],[CO2_flux]]+AD458*EXP(-1/life2_CO2)</f>
        <v>1.1346676329620283E-6</v>
      </c>
      <c r="AE459" s="1">
        <f>p_3*inventory[[#This Row],[CO2_flux]]+AE458*EXP(-1/life3_CO2)</f>
        <v>4.2714781923102713E-47</v>
      </c>
    </row>
    <row r="460" spans="1:31">
      <c r="A460">
        <v>455</v>
      </c>
      <c r="B460" s="70">
        <v>0</v>
      </c>
      <c r="C460" s="70">
        <v>0</v>
      </c>
      <c r="D460" s="70">
        <v>0</v>
      </c>
      <c r="E460" s="22">
        <f>SUM(inventory[[#This Row],[CO2_heat]:[N2O_heat]])</f>
        <v>4.5109362703002314E-11</v>
      </c>
      <c r="F460" s="23">
        <f>SUM(inventory[[#This Row],[CO2_temp]:[N2O_temp]])</f>
        <v>2.6713353688627919E-14</v>
      </c>
      <c r="G460" s="16">
        <f>SUM(inventory[[#This Row],[CO2_mass0]:[CO2_mass3]])</f>
        <v>0.28796925120121175</v>
      </c>
      <c r="H460" s="16">
        <f>inventory[[#This Row],[CH4_flux]]+H459*EXP(-1/life_CH4)</f>
        <v>1.1592962045898554E-16</v>
      </c>
      <c r="I460" s="16">
        <f t="shared" si="77"/>
        <v>2.3276044542748911E-2</v>
      </c>
      <c r="J460" s="18">
        <f>inventory[[#This Row],[CO2]]*A_CO2</f>
        <v>5.0443573732916255E-16</v>
      </c>
      <c r="K460" s="18">
        <f>inventory[[#This Row],[CH4]]*A_CH4</f>
        <v>2.4482520856760139E-29</v>
      </c>
      <c r="L460" s="18">
        <f>inventory[[#This Row],[N2O]]*A_N2O</f>
        <v>8.3095179306687976E-15</v>
      </c>
      <c r="M460" s="4">
        <f t="shared" si="78"/>
        <v>2.9928431000610157E-13</v>
      </c>
      <c r="N460" s="4">
        <f t="shared" si="79"/>
        <v>2.6186858666653642E-12</v>
      </c>
      <c r="O460" s="4">
        <f t="shared" si="80"/>
        <v>4.219139252633085E-11</v>
      </c>
      <c r="P460" s="20">
        <f>SUM(inventory[[#This Row],[CO2_temp_s1]:[CO2_temp_s2]])</f>
        <v>4.9738927637318143E-16</v>
      </c>
      <c r="Q460" s="20">
        <f>inventory[[#This Row],[CH4_temp_s1]]+inventory[[#This Row],[CH4_temp_s2]]</f>
        <v>9.3130382156619721E-16</v>
      </c>
      <c r="R460" s="20">
        <f>inventory[[#This Row],[N2O_temp_s1]]+inventory[[#This Row],[N2O_temp_s2]]</f>
        <v>2.5284660590688539E-14</v>
      </c>
      <c r="S460" s="84">
        <f>inventory[[#This Row],[CO2_flux]]+S459</f>
        <v>1</v>
      </c>
      <c r="T460" s="84">
        <f>inventory[[#This Row],[CH4_flux]]+T459</f>
        <v>1</v>
      </c>
      <c r="U460" s="84">
        <f>inventory[[#This Row],[N2O_flux]]+U459</f>
        <v>1</v>
      </c>
      <c r="V460" s="1">
        <f t="shared" si="81"/>
        <v>3.1999914173207239E-16</v>
      </c>
      <c r="W460" s="1">
        <f t="shared" si="82"/>
        <v>1.7739013464110905E-16</v>
      </c>
      <c r="X460" s="1">
        <f t="shared" si="83"/>
        <v>4.7890257812620207E-29</v>
      </c>
      <c r="Y460" s="1">
        <f t="shared" si="84"/>
        <v>9.3130382156614929E-16</v>
      </c>
      <c r="Z460" s="1">
        <f t="shared" si="85"/>
        <v>5.6344582906260518E-15</v>
      </c>
      <c r="AA460" s="1">
        <f t="shared" si="86"/>
        <v>1.9650202300062489E-14</v>
      </c>
      <c r="AB460" s="1">
        <f>p_0*inventory[[#This Row],[CO2_flux]]+AB459</f>
        <v>0.21729999999999999</v>
      </c>
      <c r="AC460" s="1">
        <f>p_1*inventory[[#This Row],[CO2_flux]]+AC459*EXP(-1/life1_CO2)</f>
        <v>7.0668147165268216E-2</v>
      </c>
      <c r="AD460" s="1">
        <f>p_2*inventory[[#This Row],[CO2_flux]]+AD459*EXP(-1/life2_CO2)</f>
        <v>1.1040359435714306E-6</v>
      </c>
      <c r="AE460" s="1">
        <f>p_3*inventory[[#This Row],[CO2_flux]]+AE459*EXP(-1/life3_CO2)</f>
        <v>3.3858938744574418E-47</v>
      </c>
    </row>
    <row r="461" spans="1:31">
      <c r="A461">
        <v>456</v>
      </c>
      <c r="B461" s="70">
        <v>0</v>
      </c>
      <c r="C461" s="70">
        <v>0</v>
      </c>
      <c r="D461" s="70">
        <v>0</v>
      </c>
      <c r="E461" s="22">
        <f>SUM(inventory[[#This Row],[CO2_heat]:[N2O_heat]])</f>
        <v>4.5118142257388636E-11</v>
      </c>
      <c r="F461" s="23">
        <f>SUM(inventory[[#This Row],[CO2_temp]:[N2O_temp]])</f>
        <v>2.6625332625790504E-14</v>
      </c>
      <c r="G461" s="16">
        <f>SUM(inventory[[#This Row],[CO2_mass0]:[CO2_mass3]])</f>
        <v>0.28779026948621966</v>
      </c>
      <c r="H461" s="16">
        <f>inventory[[#This Row],[CH4_flux]]+H460*EXP(-1/life_CH4)</f>
        <v>1.0694750702212791E-16</v>
      </c>
      <c r="I461" s="16">
        <f t="shared" si="77"/>
        <v>2.3084473245574062E-2</v>
      </c>
      <c r="J461" s="18">
        <f>inventory[[#This Row],[CO2]]*A_CO2</f>
        <v>5.0412221505901093E-16</v>
      </c>
      <c r="K461" s="18">
        <f>inventory[[#This Row],[CH4]]*A_CH4</f>
        <v>2.2585639122092059E-29</v>
      </c>
      <c r="L461" s="18">
        <f>inventory[[#This Row],[N2O]]*A_N2O</f>
        <v>8.2411272242516372E-15</v>
      </c>
      <c r="M461" s="4">
        <f t="shared" si="78"/>
        <v>2.9978858891594309E-13</v>
      </c>
      <c r="N461" s="4">
        <f t="shared" si="79"/>
        <v>2.6186858666653642E-12</v>
      </c>
      <c r="O461" s="4">
        <f t="shared" si="80"/>
        <v>4.2199667801807327E-11</v>
      </c>
      <c r="P461" s="20">
        <f>SUM(inventory[[#This Row],[CO2_temp_s1]:[CO2_temp_s2]])</f>
        <v>4.9728211849289335E-16</v>
      </c>
      <c r="Q461" s="20">
        <f>inventory[[#This Row],[CH4_temp_s1]]+inventory[[#This Row],[CH4_temp_s2]]</f>
        <v>9.2903234995809275E-16</v>
      </c>
      <c r="R461" s="20">
        <f>inventory[[#This Row],[N2O_temp_s1]]+inventory[[#This Row],[N2O_temp_s2]]</f>
        <v>2.5199018157339519E-14</v>
      </c>
      <c r="S461" s="84">
        <f>inventory[[#This Row],[CO2_flux]]+S460</f>
        <v>1</v>
      </c>
      <c r="T461" s="84">
        <f>inventory[[#This Row],[CH4_flux]]+T460</f>
        <v>1</v>
      </c>
      <c r="U461" s="84">
        <f>inventory[[#This Row],[N2O_flux]]+U460</f>
        <v>1</v>
      </c>
      <c r="V461" s="1">
        <f t="shared" si="81"/>
        <v>3.1979699489817535E-16</v>
      </c>
      <c r="W461" s="1">
        <f t="shared" si="82"/>
        <v>1.7748512359471797E-16</v>
      </c>
      <c r="X461" s="1">
        <f t="shared" si="83"/>
        <v>4.4179767590077914E-29</v>
      </c>
      <c r="Y461" s="1">
        <f t="shared" si="84"/>
        <v>9.2903234995804858E-16</v>
      </c>
      <c r="Z461" s="1">
        <f t="shared" si="85"/>
        <v>5.5880844111797232E-15</v>
      </c>
      <c r="AA461" s="1">
        <f t="shared" si="86"/>
        <v>1.9610933746159795E-14</v>
      </c>
      <c r="AB461" s="1">
        <f>p_0*inventory[[#This Row],[CO2_flux]]+AB460</f>
        <v>0.21729999999999999</v>
      </c>
      <c r="AC461" s="1">
        <f>p_1*inventory[[#This Row],[CO2_flux]]+AC460*EXP(-1/life1_CO2)</f>
        <v>7.0489195255026962E-2</v>
      </c>
      <c r="AD461" s="1">
        <f>p_2*inventory[[#This Row],[CO2_flux]]+AD460*EXP(-1/life2_CO2)</f>
        <v>1.0742311927200708E-6</v>
      </c>
      <c r="AE461" s="1">
        <f>p_3*inventory[[#This Row],[CO2_flux]]+AE460*EXP(-1/life3_CO2)</f>
        <v>2.6839133463743282E-47</v>
      </c>
    </row>
    <row r="462" spans="1:31">
      <c r="A462">
        <v>457</v>
      </c>
      <c r="B462" s="70">
        <v>0</v>
      </c>
      <c r="C462" s="70">
        <v>0</v>
      </c>
      <c r="D462" s="70">
        <v>0</v>
      </c>
      <c r="E462" s="22">
        <f>SUM(inventory[[#This Row],[CO2_heat]:[N2O_heat]])</f>
        <v>4.5126853389773336E-11</v>
      </c>
      <c r="F462" s="23">
        <f>SUM(inventory[[#This Row],[CO2_temp]:[N2O_temp]])</f>
        <v>2.6537723244532829E-14</v>
      </c>
      <c r="G462" s="16">
        <f>SUM(inventory[[#This Row],[CO2_mass0]:[CO2_mass3]])</f>
        <v>0.28761174173313359</v>
      </c>
      <c r="H462" s="16">
        <f>inventory[[#This Row],[CH4_flux]]+H461*EXP(-1/life_CH4)</f>
        <v>9.8661318936126757E-17</v>
      </c>
      <c r="I462" s="16">
        <f t="shared" si="77"/>
        <v>2.289447865795714E-2</v>
      </c>
      <c r="J462" s="18">
        <f>inventory[[#This Row],[CO2]]*A_CO2</f>
        <v>5.0380948799392996E-16</v>
      </c>
      <c r="K462" s="18">
        <f>inventory[[#This Row],[CH4]]*A_CH4</f>
        <v>2.0835725926177367E-29</v>
      </c>
      <c r="L462" s="18">
        <f>inventory[[#This Row],[N2O]]*A_N2O</f>
        <v>8.1732994011164281E-15</v>
      </c>
      <c r="M462" s="4">
        <f t="shared" si="78"/>
        <v>3.0029255470128791E-13</v>
      </c>
      <c r="N462" s="4">
        <f t="shared" si="79"/>
        <v>2.6186858666653642E-12</v>
      </c>
      <c r="O462" s="4">
        <f t="shared" si="80"/>
        <v>4.2207874968406686E-11</v>
      </c>
      <c r="P462" s="20">
        <f>SUM(inventory[[#This Row],[CO2_temp_s1]:[CO2_temp_s2]])</f>
        <v>4.9717491423750219E-16</v>
      </c>
      <c r="Q462" s="20">
        <f>inventory[[#This Row],[CH4_temp_s1]]+inventory[[#This Row],[CH4_temp_s2]]</f>
        <v>9.2676641852189291E-16</v>
      </c>
      <c r="R462" s="20">
        <f>inventory[[#This Row],[N2O_temp_s1]]+inventory[[#This Row],[N2O_temp_s2]]</f>
        <v>2.5113781911773434E-14</v>
      </c>
      <c r="S462" s="84">
        <f>inventory[[#This Row],[CO2_flux]]+S461</f>
        <v>1</v>
      </c>
      <c r="T462" s="84">
        <f>inventory[[#This Row],[CH4_flux]]+T461</f>
        <v>1</v>
      </c>
      <c r="U462" s="84">
        <f>inventory[[#This Row],[N2O_flux]]+U461</f>
        <v>1</v>
      </c>
      <c r="V462" s="1">
        <f t="shared" si="81"/>
        <v>3.195953610042471E-16</v>
      </c>
      <c r="W462" s="1">
        <f t="shared" si="82"/>
        <v>1.7757955323325509E-16</v>
      </c>
      <c r="X462" s="1">
        <f t="shared" si="83"/>
        <v>4.0756762510630717E-29</v>
      </c>
      <c r="Y462" s="1">
        <f t="shared" si="84"/>
        <v>9.2676641852185208E-16</v>
      </c>
      <c r="Z462" s="1">
        <f t="shared" si="85"/>
        <v>5.5420922075900564E-15</v>
      </c>
      <c r="AA462" s="1">
        <f t="shared" si="86"/>
        <v>1.9571689704183377E-14</v>
      </c>
      <c r="AB462" s="1">
        <f>p_0*inventory[[#This Row],[CO2_flux]]+AB461</f>
        <v>0.21729999999999999</v>
      </c>
      <c r="AC462" s="1">
        <f>p_1*inventory[[#This Row],[CO2_flux]]+AC461*EXP(-1/life1_CO2)</f>
        <v>7.0310696502077413E-2</v>
      </c>
      <c r="AD462" s="1">
        <f>p_2*inventory[[#This Row],[CO2_flux]]+AD461*EXP(-1/life2_CO2)</f>
        <v>1.0452310562279484E-6</v>
      </c>
      <c r="AE462" s="1">
        <f>p_3*inventory[[#This Row],[CO2_flux]]+AE461*EXP(-1/life3_CO2)</f>
        <v>2.1274709479784039E-47</v>
      </c>
    </row>
    <row r="463" spans="1:31">
      <c r="A463">
        <v>458</v>
      </c>
      <c r="B463" s="70">
        <v>0</v>
      </c>
      <c r="C463" s="70">
        <v>0</v>
      </c>
      <c r="D463" s="70">
        <v>0</v>
      </c>
      <c r="E463" s="22">
        <f>SUM(inventory[[#This Row],[CO2_heat]:[N2O_heat]])</f>
        <v>4.5135496661514324E-11</v>
      </c>
      <c r="F463" s="23">
        <f>SUM(inventory[[#This Row],[CO2_temp]:[N2O_temp]])</f>
        <v>2.6450522917617638E-14</v>
      </c>
      <c r="G463" s="16">
        <f>SUM(inventory[[#This Row],[CO2_mass0]:[CO2_mass3]])</f>
        <v>0.2874336667727086</v>
      </c>
      <c r="H463" s="16">
        <f>inventory[[#This Row],[CH4_flux]]+H462*EXP(-1/life_CH4)</f>
        <v>9.1017136586476067E-17</v>
      </c>
      <c r="I463" s="16">
        <f t="shared" si="77"/>
        <v>2.2706047802938303E-2</v>
      </c>
      <c r="J463" s="18">
        <f>inventory[[#This Row],[CO2]]*A_CO2</f>
        <v>5.0349755408575354E-16</v>
      </c>
      <c r="K463" s="18">
        <f>inventory[[#This Row],[CH4]]*A_CH4</f>
        <v>1.9221394290593245E-29</v>
      </c>
      <c r="L463" s="18">
        <f>inventory[[#This Row],[N2O]]*A_N2O</f>
        <v>8.106029828505214E-15</v>
      </c>
      <c r="M463" s="4">
        <f t="shared" si="78"/>
        <v>3.007962081563165E-13</v>
      </c>
      <c r="N463" s="4">
        <f t="shared" si="79"/>
        <v>2.6186858666653642E-12</v>
      </c>
      <c r="O463" s="4">
        <f t="shared" si="80"/>
        <v>4.2216014586692645E-11</v>
      </c>
      <c r="P463" s="20">
        <f>SUM(inventory[[#This Row],[CO2_temp_s1]:[CO2_temp_s2]])</f>
        <v>4.9706766447501143E-16</v>
      </c>
      <c r="Q463" s="20">
        <f>inventory[[#This Row],[CH4_temp_s1]]+inventory[[#This Row],[CH4_temp_s2]]</f>
        <v>9.2450601374498959E-16</v>
      </c>
      <c r="R463" s="20">
        <f>inventory[[#This Row],[N2O_temp_s1]]+inventory[[#This Row],[N2O_temp_s2]]</f>
        <v>2.5028949239397637E-14</v>
      </c>
      <c r="S463" s="84">
        <f>inventory[[#This Row],[CO2_flux]]+S462</f>
        <v>1</v>
      </c>
      <c r="T463" s="84">
        <f>inventory[[#This Row],[CH4_flux]]+T462</f>
        <v>1</v>
      </c>
      <c r="U463" s="84">
        <f>inventory[[#This Row],[N2O_flux]]+U462</f>
        <v>1</v>
      </c>
      <c r="V463" s="1">
        <f t="shared" si="81"/>
        <v>3.1939423872312551E-16</v>
      </c>
      <c r="W463" s="1">
        <f t="shared" si="82"/>
        <v>1.7767342575188592E-16</v>
      </c>
      <c r="X463" s="1">
        <f t="shared" si="83"/>
        <v>3.7598968507532152E-29</v>
      </c>
      <c r="Y463" s="1">
        <f t="shared" si="84"/>
        <v>9.2450601374495192E-16</v>
      </c>
      <c r="Z463" s="1">
        <f t="shared" si="85"/>
        <v>5.4964785385097834E-15</v>
      </c>
      <c r="AA463" s="1">
        <f t="shared" si="86"/>
        <v>1.9532470700887853E-14</v>
      </c>
      <c r="AB463" s="1">
        <f>p_0*inventory[[#This Row],[CO2_flux]]+AB462</f>
        <v>0.21729999999999999</v>
      </c>
      <c r="AC463" s="1">
        <f>p_1*inventory[[#This Row],[CO2_flux]]+AC462*EXP(-1/life1_CO2)</f>
        <v>7.0132649758896007E-2</v>
      </c>
      <c r="AD463" s="1">
        <f>p_2*inventory[[#This Row],[CO2_flux]]+AD462*EXP(-1/life2_CO2)</f>
        <v>1.0170138125825995E-6</v>
      </c>
      <c r="AE463" s="1">
        <f>p_3*inventory[[#This Row],[CO2_flux]]+AE462*EXP(-1/life3_CO2)</f>
        <v>1.6863929830694557E-47</v>
      </c>
    </row>
    <row r="464" spans="1:31">
      <c r="A464">
        <v>459</v>
      </c>
      <c r="B464" s="70">
        <v>0</v>
      </c>
      <c r="C464" s="70">
        <v>0</v>
      </c>
      <c r="D464" s="70">
        <v>0</v>
      </c>
      <c r="E464" s="22">
        <f>SUM(inventory[[#This Row],[CO2_heat]:[N2O_heat]])</f>
        <v>4.5144072629353774E-11</v>
      </c>
      <c r="F464" s="23">
        <f>SUM(inventory[[#This Row],[CO2_temp]:[N2O_temp]])</f>
        <v>2.6363729037579603E-14</v>
      </c>
      <c r="G464" s="16">
        <f>SUM(inventory[[#This Row],[CO2_mass0]:[CO2_mass3]])</f>
        <v>0.2872560434391917</v>
      </c>
      <c r="H464" s="16">
        <f>inventory[[#This Row],[CH4_flux]]+H463*EXP(-1/life_CH4)</f>
        <v>8.396521799758597E-17</v>
      </c>
      <c r="I464" s="16">
        <f t="shared" si="77"/>
        <v>2.2519167810363356E-2</v>
      </c>
      <c r="J464" s="18">
        <f>inventory[[#This Row],[CO2]]*A_CO2</f>
        <v>5.0318641129243199E-16</v>
      </c>
      <c r="K464" s="18">
        <f>inventory[[#This Row],[CH4]]*A_CH4</f>
        <v>1.7732139488851207E-29</v>
      </c>
      <c r="L464" s="18">
        <f>inventory[[#This Row],[N2O]]*A_N2O</f>
        <v>8.0393139117895232E-15</v>
      </c>
      <c r="M464" s="4">
        <f t="shared" si="78"/>
        <v>3.0129955007316427E-13</v>
      </c>
      <c r="N464" s="4">
        <f t="shared" si="79"/>
        <v>2.6186858666653642E-12</v>
      </c>
      <c r="O464" s="4">
        <f t="shared" si="80"/>
        <v>4.2224087212615246E-11</v>
      </c>
      <c r="P464" s="20">
        <f>SUM(inventory[[#This Row],[CO2_temp_s1]:[CO2_temp_s2]])</f>
        <v>4.9696037007005393E-16</v>
      </c>
      <c r="Q464" s="20">
        <f>inventory[[#This Row],[CH4_temp_s1]]+inventory[[#This Row],[CH4_temp_s2]]</f>
        <v>9.2225112214773273E-16</v>
      </c>
      <c r="R464" s="20">
        <f>inventory[[#This Row],[N2O_temp_s1]]+inventory[[#This Row],[N2O_temp_s2]]</f>
        <v>2.4944517545361815E-14</v>
      </c>
      <c r="S464" s="84">
        <f>inventory[[#This Row],[CO2_flux]]+S463</f>
        <v>1</v>
      </c>
      <c r="T464" s="84">
        <f>inventory[[#This Row],[CH4_flux]]+T463</f>
        <v>1</v>
      </c>
      <c r="U464" s="84">
        <f>inventory[[#This Row],[N2O_flux]]+U463</f>
        <v>1</v>
      </c>
      <c r="V464" s="1">
        <f t="shared" si="81"/>
        <v>3.1919362673177185E-16</v>
      </c>
      <c r="W464" s="1">
        <f t="shared" si="82"/>
        <v>1.777667433382821E-16</v>
      </c>
      <c r="X464" s="1">
        <f t="shared" si="83"/>
        <v>3.4685837286848505E-29</v>
      </c>
      <c r="Y464" s="1">
        <f t="shared" si="84"/>
        <v>9.2225112214769802E-16</v>
      </c>
      <c r="Z464" s="1">
        <f t="shared" si="85"/>
        <v>5.4512402884461978E-15</v>
      </c>
      <c r="AA464" s="1">
        <f t="shared" si="86"/>
        <v>1.9493277256915618E-14</v>
      </c>
      <c r="AB464" s="1">
        <f>p_0*inventory[[#This Row],[CO2_flux]]+AB463</f>
        <v>0.21729999999999999</v>
      </c>
      <c r="AC464" s="1">
        <f>p_1*inventory[[#This Row],[CO2_flux]]+AC463*EXP(-1/life1_CO2)</f>
        <v>6.9955053880865065E-2</v>
      </c>
      <c r="AD464" s="1">
        <f>p_2*inventory[[#This Row],[CO2_flux]]+AD463*EXP(-1/life2_CO2)</f>
        <v>9.8955832666937778E-7</v>
      </c>
      <c r="AE464" s="1">
        <f>p_3*inventory[[#This Row],[CO2_flux]]+AE463*EXP(-1/life3_CO2)</f>
        <v>1.3367615177299081E-47</v>
      </c>
    </row>
    <row r="465" spans="1:31">
      <c r="A465">
        <v>460</v>
      </c>
      <c r="B465" s="70">
        <v>0</v>
      </c>
      <c r="C465" s="70">
        <v>0</v>
      </c>
      <c r="D465" s="70">
        <v>0</v>
      </c>
      <c r="E465" s="22">
        <f>SUM(inventory[[#This Row],[CO2_heat]:[N2O_heat]])</f>
        <v>4.5152581845456125E-11</v>
      </c>
      <c r="F465" s="23">
        <f>SUM(inventory[[#This Row],[CO2_temp]:[N2O_temp]])</f>
        <v>2.6277339016567075E-14</v>
      </c>
      <c r="G465" s="16">
        <f>SUM(inventory[[#This Row],[CO2_mass0]:[CO2_mass3]])</f>
        <v>0.28707887057029935</v>
      </c>
      <c r="H465" s="16">
        <f>inventory[[#This Row],[CH4_flux]]+H464*EXP(-1/life_CH4)</f>
        <v>7.7459675153411656E-17</v>
      </c>
      <c r="I465" s="16">
        <f t="shared" si="77"/>
        <v>2.2333825916004704E-2</v>
      </c>
      <c r="J465" s="18">
        <f>inventory[[#This Row],[CO2]]*A_CO2</f>
        <v>5.0287605757799332E-16</v>
      </c>
      <c r="K465" s="18">
        <f>inventory[[#This Row],[CH4]]*A_CH4</f>
        <v>1.6358270690381423E-29</v>
      </c>
      <c r="L465" s="18">
        <f>inventory[[#This Row],[N2O]]*A_N2O</f>
        <v>7.973147094156536E-15</v>
      </c>
      <c r="M465" s="4">
        <f t="shared" si="78"/>
        <v>3.0180258124192758E-13</v>
      </c>
      <c r="N465" s="4">
        <f t="shared" si="79"/>
        <v>2.6186858666653642E-12</v>
      </c>
      <c r="O465" s="4">
        <f t="shared" si="80"/>
        <v>4.2232093397548837E-11</v>
      </c>
      <c r="P465" s="20">
        <f>SUM(inventory[[#This Row],[CO2_temp_s1]:[CO2_temp_s2]])</f>
        <v>4.9685303188388565E-16</v>
      </c>
      <c r="Q465" s="20">
        <f>inventory[[#This Row],[CH4_temp_s1]]+inventory[[#This Row],[CH4_temp_s2]]</f>
        <v>9.2000173028334941E-16</v>
      </c>
      <c r="R465" s="20">
        <f>inventory[[#This Row],[N2O_temp_s1]]+inventory[[#This Row],[N2O_temp_s2]]</f>
        <v>2.4860484254399841E-14</v>
      </c>
      <c r="S465" s="84">
        <f>inventory[[#This Row],[CO2_flux]]+S464</f>
        <v>1</v>
      </c>
      <c r="T465" s="84">
        <f>inventory[[#This Row],[CH4_flux]]+T464</f>
        <v>1</v>
      </c>
      <c r="U465" s="84">
        <f>inventory[[#This Row],[N2O_flux]]+U464</f>
        <v>1</v>
      </c>
      <c r="V465" s="1">
        <f t="shared" si="81"/>
        <v>3.1899352371123975E-16</v>
      </c>
      <c r="W465" s="1">
        <f t="shared" si="82"/>
        <v>1.7785950817264595E-16</v>
      </c>
      <c r="X465" s="1">
        <f t="shared" si="83"/>
        <v>3.1998412616278529E-29</v>
      </c>
      <c r="Y465" s="1">
        <f t="shared" si="84"/>
        <v>9.2000173028331747E-16</v>
      </c>
      <c r="Z465" s="1">
        <f t="shared" si="85"/>
        <v>5.4063743675483634E-15</v>
      </c>
      <c r="AA465" s="1">
        <f t="shared" si="86"/>
        <v>1.9454109886851478E-14</v>
      </c>
      <c r="AB465" s="1">
        <f>p_0*inventory[[#This Row],[CO2_flux]]+AB464</f>
        <v>0.21729999999999999</v>
      </c>
      <c r="AC465" s="1">
        <f>p_1*inventory[[#This Row],[CO2_flux]]+AC464*EXP(-1/life1_CO2)</f>
        <v>6.9777907726265395E-2</v>
      </c>
      <c r="AD465" s="1">
        <f>p_2*inventory[[#This Row],[CO2_flux]]+AD464*EXP(-1/life2_CO2)</f>
        <v>9.6284403394095353E-7</v>
      </c>
      <c r="AE465" s="1">
        <f>p_3*inventory[[#This Row],[CO2_flux]]+AE464*EXP(-1/life3_CO2)</f>
        <v>1.059617404260731E-47</v>
      </c>
    </row>
    <row r="466" spans="1:31">
      <c r="A466">
        <v>461</v>
      </c>
      <c r="B466" s="70">
        <v>0</v>
      </c>
      <c r="C466" s="70">
        <v>0</v>
      </c>
      <c r="D466" s="70">
        <v>0</v>
      </c>
      <c r="E466" s="22">
        <f>SUM(inventory[[#This Row],[CO2_heat]:[N2O_heat]])</f>
        <v>4.5161024857445774E-11</v>
      </c>
      <c r="F466" s="23">
        <f>SUM(inventory[[#This Row],[CO2_temp]:[N2O_temp]])</f>
        <v>2.6191350286185149E-14</v>
      </c>
      <c r="G466" s="16">
        <f>SUM(inventory[[#This Row],[CO2_mass0]:[CO2_mass3]])</f>
        <v>0.28690214700719396</v>
      </c>
      <c r="H466" s="16">
        <f>inventory[[#This Row],[CH4_flux]]+H465*EXP(-1/life_CH4)</f>
        <v>7.1458175396442864E-17</v>
      </c>
      <c r="I466" s="16">
        <f t="shared" si="77"/>
        <v>2.2150009460689526E-2</v>
      </c>
      <c r="J466" s="18">
        <f>inventory[[#This Row],[CO2]]*A_CO2</f>
        <v>5.0256649091250158E-16</v>
      </c>
      <c r="K466" s="18">
        <f>inventory[[#This Row],[CH4]]*A_CH4</f>
        <v>1.5090847900674182E-29</v>
      </c>
      <c r="L466" s="18">
        <f>inventory[[#This Row],[N2O]]*A_N2O</f>
        <v>7.9075248562978587E-15</v>
      </c>
      <c r="M466" s="4">
        <f t="shared" si="78"/>
        <v>3.0230530245066985E-13</v>
      </c>
      <c r="N466" s="4">
        <f t="shared" si="79"/>
        <v>2.6186858666653642E-12</v>
      </c>
      <c r="O466" s="4">
        <f t="shared" si="80"/>
        <v>4.224003368832974E-11</v>
      </c>
      <c r="P466" s="20">
        <f>SUM(inventory[[#This Row],[CO2_temp_s1]:[CO2_temp_s2]])</f>
        <v>4.9674565077437991E-16</v>
      </c>
      <c r="Q466" s="20">
        <f>inventory[[#This Row],[CH4_temp_s1]]+inventory[[#This Row],[CH4_temp_s2]]</f>
        <v>9.1775782473786383E-16</v>
      </c>
      <c r="R466" s="20">
        <f>inventory[[#This Row],[N2O_temp_s1]]+inventory[[#This Row],[N2O_temp_s2]]</f>
        <v>2.4776846810672906E-14</v>
      </c>
      <c r="S466" s="84">
        <f>inventory[[#This Row],[CO2_flux]]+S465</f>
        <v>1</v>
      </c>
      <c r="T466" s="84">
        <f>inventory[[#This Row],[CH4_flux]]+T465</f>
        <v>1</v>
      </c>
      <c r="U466" s="84">
        <f>inventory[[#This Row],[N2O_flux]]+U465</f>
        <v>1</v>
      </c>
      <c r="V466" s="1">
        <f t="shared" si="81"/>
        <v>3.1879392834664485E-16</v>
      </c>
      <c r="W466" s="1">
        <f t="shared" si="82"/>
        <v>1.7795172242773504E-16</v>
      </c>
      <c r="X466" s="1">
        <f t="shared" si="83"/>
        <v>2.9519206973783687E-29</v>
      </c>
      <c r="Y466" s="1">
        <f t="shared" si="84"/>
        <v>9.1775782473783425E-16</v>
      </c>
      <c r="Z466" s="1">
        <f t="shared" si="85"/>
        <v>5.3618777113960731E-15</v>
      </c>
      <c r="AA466" s="1">
        <f t="shared" si="86"/>
        <v>1.9414969099276833E-14</v>
      </c>
      <c r="AB466" s="1">
        <f>p_0*inventory[[#This Row],[CO2_flux]]+AB465</f>
        <v>0.21729999999999999</v>
      </c>
      <c r="AC466" s="1">
        <f>p_1*inventory[[#This Row],[CO2_flux]]+AC465*EXP(-1/life1_CO2)</f>
        <v>6.9601210156268967E-2</v>
      </c>
      <c r="AD466" s="1">
        <f>p_2*inventory[[#This Row],[CO2_flux]]+AD465*EXP(-1/life2_CO2)</f>
        <v>9.3685092501417726E-7</v>
      </c>
      <c r="AE466" s="1">
        <f>p_3*inventory[[#This Row],[CO2_flux]]+AE465*EXP(-1/life3_CO2)</f>
        <v>8.3993220071069417E-48</v>
      </c>
    </row>
    <row r="467" spans="1:31">
      <c r="A467">
        <v>462</v>
      </c>
      <c r="B467" s="70">
        <v>0</v>
      </c>
      <c r="C467" s="70">
        <v>0</v>
      </c>
      <c r="D467" s="70">
        <v>0</v>
      </c>
      <c r="E467" s="22">
        <f>SUM(inventory[[#This Row],[CO2_heat]:[N2O_heat]])</f>
        <v>4.5169402208444372E-11</v>
      </c>
      <c r="F467" s="23">
        <f>SUM(inventory[[#This Row],[CO2_temp]:[N2O_temp]])</f>
        <v>2.6105760297339975E-14</v>
      </c>
      <c r="G467" s="16">
        <f>SUM(inventory[[#This Row],[CO2_mass0]:[CO2_mass3]])</f>
        <v>0.28672587159446222</v>
      </c>
      <c r="H467" s="16">
        <f>inventory[[#This Row],[CH4_flux]]+H466*EXP(-1/life_CH4)</f>
        <v>6.5921665962007199E-17</v>
      </c>
      <c r="I467" s="16">
        <f t="shared" si="77"/>
        <v>2.1967705889435134E-2</v>
      </c>
      <c r="J467" s="18">
        <f>inventory[[#This Row],[CO2]]*A_CO2</f>
        <v>5.0225770927201936E-16</v>
      </c>
      <c r="K467" s="18">
        <f>inventory[[#This Row],[CH4]]*A_CH4</f>
        <v>1.3921623787237396E-29</v>
      </c>
      <c r="L467" s="18">
        <f>inventory[[#This Row],[N2O]]*A_N2O</f>
        <v>7.8424427161008357E-15</v>
      </c>
      <c r="M467" s="4">
        <f t="shared" si="78"/>
        <v>3.0280771448542753E-13</v>
      </c>
      <c r="N467" s="4">
        <f t="shared" si="79"/>
        <v>2.6186858666653642E-12</v>
      </c>
      <c r="O467" s="4">
        <f t="shared" si="80"/>
        <v>4.2247908627293578E-11</v>
      </c>
      <c r="P467" s="20">
        <f>SUM(inventory[[#This Row],[CO2_temp_s1]:[CO2_temp_s2]])</f>
        <v>4.9663822759602187E-16</v>
      </c>
      <c r="Q467" s="20">
        <f>inventory[[#This Row],[CH4_temp_s1]]+inventory[[#This Row],[CH4_temp_s2]]</f>
        <v>9.1551939213001659E-16</v>
      </c>
      <c r="R467" s="20">
        <f>inventory[[#This Row],[N2O_temp_s1]]+inventory[[#This Row],[N2O_temp_s2]]</f>
        <v>2.4693602677613937E-14</v>
      </c>
      <c r="S467" s="84">
        <f>inventory[[#This Row],[CO2_flux]]+S466</f>
        <v>1</v>
      </c>
      <c r="T467" s="84">
        <f>inventory[[#This Row],[CH4_flux]]+T466</f>
        <v>1</v>
      </c>
      <c r="U467" s="84">
        <f>inventory[[#This Row],[N2O_flux]]+U466</f>
        <v>1</v>
      </c>
      <c r="V467" s="1">
        <f t="shared" si="81"/>
        <v>3.1859483932713516E-16</v>
      </c>
      <c r="W467" s="1">
        <f t="shared" si="82"/>
        <v>1.7804338826888674E-16</v>
      </c>
      <c r="X467" s="1">
        <f t="shared" si="83"/>
        <v>2.7232087753360993E-29</v>
      </c>
      <c r="Y467" s="1">
        <f t="shared" si="84"/>
        <v>9.1551939212998937E-16</v>
      </c>
      <c r="Z467" s="1">
        <f t="shared" si="85"/>
        <v>5.317747280790541E-15</v>
      </c>
      <c r="AA467" s="1">
        <f t="shared" si="86"/>
        <v>1.9375855396823396E-14</v>
      </c>
      <c r="AB467" s="1">
        <f>p_0*inventory[[#This Row],[CO2_flux]]+AB466</f>
        <v>0.21729999999999999</v>
      </c>
      <c r="AC467" s="1">
        <f>p_1*inventory[[#This Row],[CO2_flux]]+AC466*EXP(-1/life1_CO2)</f>
        <v>6.9424960034931565E-2</v>
      </c>
      <c r="AD467" s="1">
        <f>p_2*inventory[[#This Row],[CO2_flux]]+AD466*EXP(-1/life2_CO2)</f>
        <v>9.1155953068276894E-7</v>
      </c>
      <c r="AE467" s="1">
        <f>p_3*inventory[[#This Row],[CO2_flux]]+AE466*EXP(-1/life3_CO2)</f>
        <v>6.6579323721368107E-48</v>
      </c>
    </row>
    <row r="468" spans="1:31">
      <c r="A468">
        <v>463</v>
      </c>
      <c r="B468" s="70">
        <v>0</v>
      </c>
      <c r="C468" s="70">
        <v>0</v>
      </c>
      <c r="D468" s="70">
        <v>0</v>
      </c>
      <c r="E468" s="22">
        <f>SUM(inventory[[#This Row],[CO2_heat]:[N2O_heat]])</f>
        <v>4.5177714437107928E-11</v>
      </c>
      <c r="F468" s="23">
        <f>SUM(inventory[[#This Row],[CO2_temp]:[N2O_temp]])</f>
        <v>2.6020566520084378E-14</v>
      </c>
      <c r="G468" s="16">
        <f>SUM(inventory[[#This Row],[CO2_mass0]:[CO2_mass3]])</f>
        <v>0.28655004318009286</v>
      </c>
      <c r="H468" s="16">
        <f>inventory[[#This Row],[CH4_flux]]+H467*EXP(-1/life_CH4)</f>
        <v>6.0814119855385828E-17</v>
      </c>
      <c r="I468" s="16">
        <f t="shared" si="77"/>
        <v>2.178690275059144E-2</v>
      </c>
      <c r="J468" s="18">
        <f>inventory[[#This Row],[CO2]]*A_CO2</f>
        <v>5.0194971063856856E-16</v>
      </c>
      <c r="K468" s="18">
        <f>inventory[[#This Row],[CH4]]*A_CH4</f>
        <v>1.2842990012821982E-29</v>
      </c>
      <c r="L468" s="18">
        <f>inventory[[#This Row],[N2O]]*A_N2O</f>
        <v>7.7778962283424197E-15</v>
      </c>
      <c r="M468" s="4">
        <f t="shared" si="78"/>
        <v>3.0330981813021619E-13</v>
      </c>
      <c r="N468" s="4">
        <f t="shared" si="79"/>
        <v>2.6186858666653642E-12</v>
      </c>
      <c r="O468" s="4">
        <f t="shared" si="80"/>
        <v>4.2255718752312348E-11</v>
      </c>
      <c r="P468" s="20">
        <f>SUM(inventory[[#This Row],[CO2_temp_s1]:[CO2_temp_s2]])</f>
        <v>4.9653076319990408E-16</v>
      </c>
      <c r="Q468" s="20">
        <f>inventory[[#This Row],[CH4_temp_s1]]+inventory[[#This Row],[CH4_temp_s2]]</f>
        <v>9.1328641911118623E-16</v>
      </c>
      <c r="R468" s="20">
        <f>inventory[[#This Row],[N2O_temp_s1]]+inventory[[#This Row],[N2O_temp_s2]]</f>
        <v>2.4610749337773288E-14</v>
      </c>
      <c r="S468" s="84">
        <f>inventory[[#This Row],[CO2_flux]]+S467</f>
        <v>1</v>
      </c>
      <c r="T468" s="84">
        <f>inventory[[#This Row],[CH4_flux]]+T467</f>
        <v>1</v>
      </c>
      <c r="U468" s="84">
        <f>inventory[[#This Row],[N2O_flux]]+U467</f>
        <v>1</v>
      </c>
      <c r="V468" s="1">
        <f t="shared" si="81"/>
        <v>3.1839625534586161E-16</v>
      </c>
      <c r="W468" s="1">
        <f t="shared" si="82"/>
        <v>1.7813450785404245E-16</v>
      </c>
      <c r="X468" s="1">
        <f t="shared" si="83"/>
        <v>2.5122172287480541E-29</v>
      </c>
      <c r="Y468" s="1">
        <f t="shared" si="84"/>
        <v>9.1328641911116118E-16</v>
      </c>
      <c r="Z468" s="1">
        <f t="shared" si="85"/>
        <v>5.2739800615468219E-15</v>
      </c>
      <c r="AA468" s="1">
        <f t="shared" si="86"/>
        <v>1.9336769276226465E-14</v>
      </c>
      <c r="AB468" s="1">
        <f>p_0*inventory[[#This Row],[CO2_flux]]+AB467</f>
        <v>0.21729999999999999</v>
      </c>
      <c r="AC468" s="1">
        <f>p_1*inventory[[#This Row],[CO2_flux]]+AC467*EXP(-1/life1_CO2)</f>
        <v>6.9249156229185552E-2</v>
      </c>
      <c r="AD468" s="1">
        <f>p_2*inventory[[#This Row],[CO2_flux]]+AD467*EXP(-1/life2_CO2)</f>
        <v>8.8695090733460654E-7</v>
      </c>
      <c r="AE468" s="1">
        <f>p_3*inventory[[#This Row],[CO2_flux]]+AE467*EXP(-1/life3_CO2)</f>
        <v>5.2775763846700806E-48</v>
      </c>
    </row>
    <row r="469" spans="1:31">
      <c r="A469">
        <v>464</v>
      </c>
      <c r="B469" s="70">
        <v>0</v>
      </c>
      <c r="C469" s="70">
        <v>0</v>
      </c>
      <c r="D469" s="70">
        <v>0</v>
      </c>
      <c r="E469" s="22">
        <f>SUM(inventory[[#This Row],[CO2_heat]:[N2O_heat]])</f>
        <v>4.5185962077663532E-11</v>
      </c>
      <c r="F469" s="23">
        <f>SUM(inventory[[#This Row],[CO2_temp]:[N2O_temp]])</f>
        <v>2.5935766443464715E-14</v>
      </c>
      <c r="G469" s="16">
        <f>SUM(inventory[[#This Row],[CO2_mass0]:[CO2_mass3]])</f>
        <v>0.2863746606154553</v>
      </c>
      <c r="H469" s="16">
        <f>inventory[[#This Row],[CH4_flux]]+H468*EXP(-1/life_CH4)</f>
        <v>5.6102301418121254E-17</v>
      </c>
      <c r="I469" s="16">
        <f t="shared" si="77"/>
        <v>2.1607587694990497E-2</v>
      </c>
      <c r="J469" s="18">
        <f>inventory[[#This Row],[CO2]]*A_CO2</f>
        <v>5.0164249300009299E-16</v>
      </c>
      <c r="K469" s="18">
        <f>inventory[[#This Row],[CH4]]*A_CH4</f>
        <v>1.1847927726696335E-29</v>
      </c>
      <c r="L469" s="18">
        <f>inventory[[#This Row],[N2O]]*A_N2O</f>
        <v>7.7138809843855567E-15</v>
      </c>
      <c r="M469" s="4">
        <f t="shared" si="78"/>
        <v>3.0381161416703628E-13</v>
      </c>
      <c r="N469" s="4">
        <f t="shared" si="79"/>
        <v>2.6186858666653642E-12</v>
      </c>
      <c r="O469" s="4">
        <f t="shared" si="80"/>
        <v>4.226346459683113E-11</v>
      </c>
      <c r="P469" s="20">
        <f>SUM(inventory[[#This Row],[CO2_temp_s1]:[CO2_temp_s2]])</f>
        <v>4.964232584337216E-16</v>
      </c>
      <c r="Q469" s="20">
        <f>inventory[[#This Row],[CH4_temp_s1]]+inventory[[#This Row],[CH4_temp_s2]]</f>
        <v>9.1105889236530876E-16</v>
      </c>
      <c r="R469" s="20">
        <f>inventory[[#This Row],[N2O_temp_s1]]+inventory[[#This Row],[N2O_temp_s2]]</f>
        <v>2.4528284292665686E-14</v>
      </c>
      <c r="S469" s="84">
        <f>inventory[[#This Row],[CO2_flux]]+S468</f>
        <v>1</v>
      </c>
      <c r="T469" s="84">
        <f>inventory[[#This Row],[CH4_flux]]+T468</f>
        <v>1</v>
      </c>
      <c r="U469" s="84">
        <f>inventory[[#This Row],[N2O_flux]]+U468</f>
        <v>1</v>
      </c>
      <c r="V469" s="1">
        <f t="shared" si="81"/>
        <v>3.1819817509994967E-16</v>
      </c>
      <c r="W469" s="1">
        <f t="shared" si="82"/>
        <v>1.7822508333377195E-16</v>
      </c>
      <c r="X469" s="1">
        <f t="shared" si="83"/>
        <v>2.3175731003081175E-29</v>
      </c>
      <c r="Y469" s="1">
        <f t="shared" si="84"/>
        <v>9.1105889236528549E-16</v>
      </c>
      <c r="Z469" s="1">
        <f t="shared" si="85"/>
        <v>5.2305730642879358E-15</v>
      </c>
      <c r="AA469" s="1">
        <f t="shared" si="86"/>
        <v>1.9297711228377749E-14</v>
      </c>
      <c r="AB469" s="1">
        <f>p_0*inventory[[#This Row],[CO2_flux]]+AB468</f>
        <v>0.21729999999999999</v>
      </c>
      <c r="AC469" s="1">
        <f>p_1*inventory[[#This Row],[CO2_flux]]+AC468*EXP(-1/life1_CO2)</f>
        <v>6.9073797608832505E-2</v>
      </c>
      <c r="AD469" s="1">
        <f>p_2*inventory[[#This Row],[CO2_flux]]+AD468*EXP(-1/life2_CO2)</f>
        <v>8.6300662276269295E-7</v>
      </c>
      <c r="AE469" s="1">
        <f>p_3*inventory[[#This Row],[CO2_flux]]+AE468*EXP(-1/life3_CO2)</f>
        <v>4.1834027351479658E-48</v>
      </c>
    </row>
    <row r="470" spans="1:31">
      <c r="A470">
        <v>465</v>
      </c>
      <c r="B470" s="70">
        <v>0</v>
      </c>
      <c r="C470" s="70">
        <v>0</v>
      </c>
      <c r="D470" s="70">
        <v>0</v>
      </c>
      <c r="E470" s="22">
        <f>SUM(inventory[[#This Row],[CO2_heat]:[N2O_heat]])</f>
        <v>4.5194145659945782E-11</v>
      </c>
      <c r="F470" s="23">
        <f>SUM(inventory[[#This Row],[CO2_temp]:[N2O_temp]])</f>
        <v>2.5851357575368995E-14</v>
      </c>
      <c r="G470" s="16">
        <f>SUM(inventory[[#This Row],[CO2_mass0]:[CO2_mass3]])</f>
        <v>0.28619972275527833</v>
      </c>
      <c r="H470" s="16">
        <f>inventory[[#This Row],[CH4_flux]]+H469*EXP(-1/life_CH4)</f>
        <v>5.1755550058018047E-17</v>
      </c>
      <c r="I470" s="16">
        <f t="shared" si="77"/>
        <v>2.1429748475103021E-2</v>
      </c>
      <c r="J470" s="18">
        <f>inventory[[#This Row],[CO2]]*A_CO2</f>
        <v>5.0133605435042097E-16</v>
      </c>
      <c r="K470" s="18">
        <f>inventory[[#This Row],[CH4]]*A_CH4</f>
        <v>1.0929961891808373E-29</v>
      </c>
      <c r="L470" s="18">
        <f>inventory[[#This Row],[N2O]]*A_N2O</f>
        <v>7.6503926118780597E-15</v>
      </c>
      <c r="M470" s="4">
        <f t="shared" si="78"/>
        <v>3.0431310337587924E-13</v>
      </c>
      <c r="N470" s="4">
        <f t="shared" si="79"/>
        <v>2.6186858666653642E-12</v>
      </c>
      <c r="O470" s="4">
        <f t="shared" si="80"/>
        <v>4.2271146689904538E-11</v>
      </c>
      <c r="P470" s="20">
        <f>SUM(inventory[[#This Row],[CO2_temp_s1]:[CO2_temp_s2]])</f>
        <v>4.9631571414176877E-16</v>
      </c>
      <c r="Q470" s="20">
        <f>inventory[[#This Row],[CH4_temp_s1]]+inventory[[#This Row],[CH4_temp_s2]]</f>
        <v>9.0883679860879743E-16</v>
      </c>
      <c r="R470" s="20">
        <f>inventory[[#This Row],[N2O_temp_s1]]+inventory[[#This Row],[N2O_temp_s2]]</f>
        <v>2.4446205062618429E-14</v>
      </c>
      <c r="S470" s="84">
        <f>inventory[[#This Row],[CO2_flux]]+S469</f>
        <v>1</v>
      </c>
      <c r="T470" s="84">
        <f>inventory[[#This Row],[CH4_flux]]+T469</f>
        <v>1</v>
      </c>
      <c r="U470" s="84">
        <f>inventory[[#This Row],[N2O_flux]]+U469</f>
        <v>1</v>
      </c>
      <c r="V470" s="1">
        <f t="shared" si="81"/>
        <v>3.1800059729047123E-16</v>
      </c>
      <c r="W470" s="1">
        <f t="shared" si="82"/>
        <v>1.7831511685129749E-16</v>
      </c>
      <c r="X470" s="1">
        <f t="shared" si="83"/>
        <v>2.1380098080944305E-29</v>
      </c>
      <c r="Y470" s="1">
        <f t="shared" si="84"/>
        <v>9.0883679860877613E-16</v>
      </c>
      <c r="Z470" s="1">
        <f t="shared" si="85"/>
        <v>5.1875233242406896E-15</v>
      </c>
      <c r="AA470" s="1">
        <f t="shared" si="86"/>
        <v>1.9258681738377738E-14</v>
      </c>
      <c r="AB470" s="1">
        <f>p_0*inventory[[#This Row],[CO2_flux]]+AB469</f>
        <v>0.21729999999999999</v>
      </c>
      <c r="AC470" s="1">
        <f>p_1*inventory[[#This Row],[CO2_flux]]+AC469*EXP(-1/life1_CO2)</f>
        <v>6.8898883046535991E-2</v>
      </c>
      <c r="AD470" s="1">
        <f>p_2*inventory[[#This Row],[CO2_flux]]+AD469*EXP(-1/life2_CO2)</f>
        <v>8.3970874235917207E-7</v>
      </c>
      <c r="AE470" s="1">
        <f>p_3*inventory[[#This Row],[CO2_flux]]+AE469*EXP(-1/life3_CO2)</f>
        <v>3.3160786635469078E-48</v>
      </c>
    </row>
    <row r="471" spans="1:31">
      <c r="A471">
        <v>466</v>
      </c>
      <c r="B471" s="70">
        <v>0</v>
      </c>
      <c r="C471" s="70">
        <v>0</v>
      </c>
      <c r="D471" s="70">
        <v>0</v>
      </c>
      <c r="E471" s="22">
        <f>SUM(inventory[[#This Row],[CO2_heat]:[N2O_heat]])</f>
        <v>4.520226570943295E-11</v>
      </c>
      <c r="F471" s="23">
        <f>SUM(inventory[[#This Row],[CO2_temp]:[N2O_temp]])</f>
        <v>2.5767337442376219E-14</v>
      </c>
      <c r="G471" s="16">
        <f>SUM(inventory[[#This Row],[CO2_mass0]:[CO2_mass3]])</f>
        <v>0.28602522845763001</v>
      </c>
      <c r="H471" s="16">
        <f>inventory[[#This Row],[CH4_flux]]+H470*EXP(-1/life_CH4)</f>
        <v>4.7745580735531147E-17</v>
      </c>
      <c r="I471" s="16">
        <f t="shared" si="77"/>
        <v>2.1253372944201869E-2</v>
      </c>
      <c r="J471" s="18">
        <f>inventory[[#This Row],[CO2]]*A_CO2</f>
        <v>5.0103039268923038E-16</v>
      </c>
      <c r="K471" s="18">
        <f>inventory[[#This Row],[CH4]]*A_CH4</f>
        <v>1.0083119150634329E-29</v>
      </c>
      <c r="L471" s="18">
        <f>inventory[[#This Row],[N2O]]*A_N2O</f>
        <v>7.5874267744539798E-15</v>
      </c>
      <c r="M471" s="4">
        <f t="shared" si="78"/>
        <v>3.0481428653473323E-13</v>
      </c>
      <c r="N471" s="4">
        <f t="shared" si="79"/>
        <v>2.6186858666653642E-12</v>
      </c>
      <c r="O471" s="4">
        <f t="shared" si="80"/>
        <v>4.2278765556232853E-11</v>
      </c>
      <c r="P471" s="20">
        <f>SUM(inventory[[#This Row],[CO2_temp_s1]:[CO2_temp_s2]])</f>
        <v>4.9620813116493503E-16</v>
      </c>
      <c r="Q471" s="20">
        <f>inventory[[#This Row],[CH4_temp_s1]]+inventory[[#This Row],[CH4_temp_s2]]</f>
        <v>9.0662012459046612E-16</v>
      </c>
      <c r="R471" s="20">
        <f>inventory[[#This Row],[N2O_temp_s1]]+inventory[[#This Row],[N2O_temp_s2]]</f>
        <v>2.4364509186620817E-14</v>
      </c>
      <c r="S471" s="84">
        <f>inventory[[#This Row],[CO2_flux]]+S470</f>
        <v>1</v>
      </c>
      <c r="T471" s="84">
        <f>inventory[[#This Row],[CH4_flux]]+T470</f>
        <v>1</v>
      </c>
      <c r="U471" s="84">
        <f>inventory[[#This Row],[N2O_flux]]+U470</f>
        <v>1</v>
      </c>
      <c r="V471" s="1">
        <f t="shared" si="81"/>
        <v>3.1780352062241718E-16</v>
      </c>
      <c r="W471" s="1">
        <f t="shared" si="82"/>
        <v>1.7840461054251785E-16</v>
      </c>
      <c r="X471" s="1">
        <f t="shared" si="83"/>
        <v>1.97235890370915E-29</v>
      </c>
      <c r="Y471" s="1">
        <f t="shared" si="84"/>
        <v>9.066201245904464E-16</v>
      </c>
      <c r="Z471" s="1">
        <f t="shared" si="85"/>
        <v>5.1448279010331767E-15</v>
      </c>
      <c r="AA471" s="1">
        <f t="shared" si="86"/>
        <v>1.921968128558764E-14</v>
      </c>
      <c r="AB471" s="1">
        <f>p_0*inventory[[#This Row],[CO2_flux]]+AB470</f>
        <v>0.21729999999999999</v>
      </c>
      <c r="AC471" s="1">
        <f>p_1*inventory[[#This Row],[CO2_flux]]+AC470*EXP(-1/life1_CO2)</f>
        <v>6.8724411417814324E-2</v>
      </c>
      <c r="AD471" s="1">
        <f>p_2*inventory[[#This Row],[CO2_flux]]+AD470*EXP(-1/life2_CO2)</f>
        <v>8.1703981568205388E-7</v>
      </c>
      <c r="AE471" s="1">
        <f>p_3*inventory[[#This Row],[CO2_flux]]+AE470*EXP(-1/life3_CO2)</f>
        <v>2.6285725757269474E-48</v>
      </c>
    </row>
    <row r="472" spans="1:31">
      <c r="A472">
        <v>467</v>
      </c>
      <c r="B472" s="70">
        <v>0</v>
      </c>
      <c r="C472" s="70">
        <v>0</v>
      </c>
      <c r="D472" s="70">
        <v>0</v>
      </c>
      <c r="E472" s="22">
        <f>SUM(inventory[[#This Row],[CO2_heat]:[N2O_heat]])</f>
        <v>4.5210322747282807E-11</v>
      </c>
      <c r="F472" s="23">
        <f>SUM(inventory[[#This Row],[CO2_temp]:[N2O_temp]])</f>
        <v>2.5683703589606972E-14</v>
      </c>
      <c r="G472" s="16">
        <f>SUM(inventory[[#This Row],[CO2_mass0]:[CO2_mass3]])</f>
        <v>0.28585117658389669</v>
      </c>
      <c r="H472" s="16">
        <f>inventory[[#This Row],[CH4_flux]]+H471*EXP(-1/life_CH4)</f>
        <v>4.4046299908273463E-17</v>
      </c>
      <c r="I472" s="16">
        <f t="shared" si="77"/>
        <v>2.1078449055532394E-2</v>
      </c>
      <c r="J472" s="18">
        <f>inventory[[#This Row],[CO2]]*A_CO2</f>
        <v>5.0072550602201178E-16</v>
      </c>
      <c r="K472" s="18">
        <f>inventory[[#This Row],[CH4]]*A_CH4</f>
        <v>9.3018889555403069E-30</v>
      </c>
      <c r="L472" s="18">
        <f>inventory[[#This Row],[N2O]]*A_N2O</f>
        <v>7.5249791714374217E-15</v>
      </c>
      <c r="M472" s="4">
        <f t="shared" si="78"/>
        <v>3.0531516441958897E-13</v>
      </c>
      <c r="N472" s="4">
        <f t="shared" si="79"/>
        <v>2.6186858666653642E-12</v>
      </c>
      <c r="O472" s="4">
        <f t="shared" si="80"/>
        <v>4.2286321716197854E-11</v>
      </c>
      <c r="P472" s="20">
        <f>SUM(inventory[[#This Row],[CO2_temp_s1]:[CO2_temp_s2]])</f>
        <v>4.9610051034070283E-16</v>
      </c>
      <c r="Q472" s="20">
        <f>inventory[[#This Row],[CH4_temp_s1]]+inventory[[#This Row],[CH4_temp_s2]]</f>
        <v>9.0440885709144721E-16</v>
      </c>
      <c r="R472" s="20">
        <f>inventory[[#This Row],[N2O_temp_s1]]+inventory[[#This Row],[N2O_temp_s2]]</f>
        <v>2.4283194222174821E-14</v>
      </c>
      <c r="S472" s="84">
        <f>inventory[[#This Row],[CO2_flux]]+S471</f>
        <v>1</v>
      </c>
      <c r="T472" s="84">
        <f>inventory[[#This Row],[CH4_flux]]+T471</f>
        <v>1</v>
      </c>
      <c r="U472" s="84">
        <f>inventory[[#This Row],[N2O_flux]]+U471</f>
        <v>1</v>
      </c>
      <c r="V472" s="1">
        <f t="shared" si="81"/>
        <v>3.1760694380467043E-16</v>
      </c>
      <c r="W472" s="1">
        <f t="shared" si="82"/>
        <v>1.7849356653603243E-16</v>
      </c>
      <c r="X472" s="1">
        <f t="shared" si="83"/>
        <v>1.8195424689894278E-29</v>
      </c>
      <c r="Y472" s="1">
        <f t="shared" si="84"/>
        <v>9.0440885709142906E-16</v>
      </c>
      <c r="Z472" s="1">
        <f t="shared" si="85"/>
        <v>5.1024838784939471E-15</v>
      </c>
      <c r="AA472" s="1">
        <f t="shared" si="86"/>
        <v>1.9180710343680874E-14</v>
      </c>
      <c r="AB472" s="1">
        <f>p_0*inventory[[#This Row],[CO2_flux]]+AB471</f>
        <v>0.21729999999999999</v>
      </c>
      <c r="AC472" s="1">
        <f>p_1*inventory[[#This Row],[CO2_flux]]+AC471*EXP(-1/life1_CO2)</f>
        <v>6.8550381601033328E-2</v>
      </c>
      <c r="AD472" s="1">
        <f>p_2*inventory[[#This Row],[CO2_flux]]+AD471*EXP(-1/life2_CO2)</f>
        <v>7.9498286338458641E-7</v>
      </c>
      <c r="AE472" s="1">
        <f>p_3*inventory[[#This Row],[CO2_flux]]+AE471*EXP(-1/life3_CO2)</f>
        <v>2.0836037039222249E-48</v>
      </c>
    </row>
    <row r="473" spans="1:31">
      <c r="A473">
        <v>468</v>
      </c>
      <c r="B473" s="70">
        <v>0</v>
      </c>
      <c r="C473" s="70">
        <v>0</v>
      </c>
      <c r="D473" s="70">
        <v>0</v>
      </c>
      <c r="E473" s="22">
        <f>SUM(inventory[[#This Row],[CO2_heat]:[N2O_heat]])</f>
        <v>4.5218317290368187E-11</v>
      </c>
      <c r="F473" s="23">
        <f>SUM(inventory[[#This Row],[CO2_temp]:[N2O_temp]])</f>
        <v>2.5600453580575228E-14</v>
      </c>
      <c r="G473" s="16">
        <f>SUM(inventory[[#This Row],[CO2_mass0]:[CO2_mass3]])</f>
        <v>0.28567756599876365</v>
      </c>
      <c r="H473" s="16">
        <f>inventory[[#This Row],[CH4_flux]]+H472*EXP(-1/life_CH4)</f>
        <v>4.0633635735962702E-17</v>
      </c>
      <c r="I473" s="16">
        <f t="shared" si="77"/>
        <v>2.0904964861489628E-2</v>
      </c>
      <c r="J473" s="18">
        <f>inventory[[#This Row],[CO2]]*A_CO2</f>
        <v>5.0042139236003418E-16</v>
      </c>
      <c r="K473" s="18">
        <f>inventory[[#This Row],[CH4]]*A_CH4</f>
        <v>8.5811877107253516E-30</v>
      </c>
      <c r="L473" s="18">
        <f>inventory[[#This Row],[N2O]]*A_N2O</f>
        <v>7.4630455375487943E-15</v>
      </c>
      <c r="M473" s="4">
        <f t="shared" si="78"/>
        <v>3.058157378044456E-13</v>
      </c>
      <c r="N473" s="4">
        <f t="shared" si="79"/>
        <v>2.6186858666653642E-12</v>
      </c>
      <c r="O473" s="4">
        <f t="shared" si="80"/>
        <v>4.2293815685898379E-11</v>
      </c>
      <c r="P473" s="20">
        <f>SUM(inventory[[#This Row],[CO2_temp_s1]:[CO2_temp_s2]])</f>
        <v>4.9599285250314448E-16</v>
      </c>
      <c r="Q473" s="20">
        <f>inventory[[#This Row],[CH4_temp_s1]]+inventory[[#This Row],[CH4_temp_s2]]</f>
        <v>9.0220298292511498E-16</v>
      </c>
      <c r="R473" s="20">
        <f>inventory[[#This Row],[N2O_temp_s1]]+inventory[[#This Row],[N2O_temp_s2]]</f>
        <v>2.4202257745146968E-14</v>
      </c>
      <c r="S473" s="84">
        <f>inventory[[#This Row],[CO2_flux]]+S472</f>
        <v>1</v>
      </c>
      <c r="T473" s="84">
        <f>inventory[[#This Row],[CH4_flux]]+T472</f>
        <v>1</v>
      </c>
      <c r="U473" s="84">
        <f>inventory[[#This Row],[N2O_flux]]+U472</f>
        <v>1</v>
      </c>
      <c r="V473" s="1">
        <f t="shared" si="81"/>
        <v>3.1741086554997958E-16</v>
      </c>
      <c r="W473" s="1">
        <f t="shared" si="82"/>
        <v>1.785819869531649E-16</v>
      </c>
      <c r="X473" s="1">
        <f t="shared" si="83"/>
        <v>1.6785661018137427E-29</v>
      </c>
      <c r="Y473" s="1">
        <f t="shared" si="84"/>
        <v>9.0220298292509821E-16</v>
      </c>
      <c r="Z473" s="1">
        <f t="shared" si="85"/>
        <v>5.060488364452823E-15</v>
      </c>
      <c r="AA473" s="1">
        <f t="shared" si="86"/>
        <v>1.9141769380694145E-14</v>
      </c>
      <c r="AB473" s="1">
        <f>p_0*inventory[[#This Row],[CO2_flux]]+AB472</f>
        <v>0.21729999999999999</v>
      </c>
      <c r="AC473" s="1">
        <f>p_1*inventory[[#This Row],[CO2_flux]]+AC472*EXP(-1/life1_CO2)</f>
        <v>6.8376792477399126E-2</v>
      </c>
      <c r="AD473" s="1">
        <f>p_2*inventory[[#This Row],[CO2_flux]]+AD472*EXP(-1/life2_CO2)</f>
        <v>7.7352136449748498E-7</v>
      </c>
      <c r="AE473" s="1">
        <f>p_3*inventory[[#This Row],[CO2_flux]]+AE472*EXP(-1/life3_CO2)</f>
        <v>1.6516205164309657E-48</v>
      </c>
    </row>
    <row r="474" spans="1:31">
      <c r="A474">
        <v>469</v>
      </c>
      <c r="B474" s="70">
        <v>0</v>
      </c>
      <c r="C474" s="70">
        <v>0</v>
      </c>
      <c r="D474" s="70">
        <v>0</v>
      </c>
      <c r="E474" s="22">
        <f>SUM(inventory[[#This Row],[CO2_heat]:[N2O_heat]])</f>
        <v>4.5226249851312232E-11</v>
      </c>
      <c r="F474" s="23">
        <f>SUM(inventory[[#This Row],[CO2_temp]:[N2O_temp]])</f>
        <v>2.5517584997041349E-14</v>
      </c>
      <c r="G474" s="16">
        <f>SUM(inventory[[#This Row],[CO2_mass0]:[CO2_mass3]])</f>
        <v>0.28550439557019497</v>
      </c>
      <c r="H474" s="16">
        <f>inventory[[#This Row],[CH4_flux]]+H473*EXP(-1/life_CH4)</f>
        <v>3.7485381440922606E-17</v>
      </c>
      <c r="I474" s="16">
        <f t="shared" si="77"/>
        <v>2.0732908512802246E-2</v>
      </c>
      <c r="J474" s="18">
        <f>inventory[[#This Row],[CO2]]*A_CO2</f>
        <v>5.0011804972031044E-16</v>
      </c>
      <c r="K474" s="18">
        <f>inventory[[#This Row],[CH4]]*A_CH4</f>
        <v>7.9163256924116376E-30</v>
      </c>
      <c r="L474" s="18">
        <f>inventory[[#This Row],[N2O]]*A_N2O</f>
        <v>7.4016216426134933E-15</v>
      </c>
      <c r="M474" s="4">
        <f t="shared" si="78"/>
        <v>3.0631600746131641E-13</v>
      </c>
      <c r="N474" s="4">
        <f t="shared" si="79"/>
        <v>2.6186858666653642E-12</v>
      </c>
      <c r="O474" s="4">
        <f t="shared" si="80"/>
        <v>4.2301247977185553E-11</v>
      </c>
      <c r="P474" s="20">
        <f>SUM(inventory[[#This Row],[CO2_temp_s1]:[CO2_temp_s2]])</f>
        <v>4.9588515848292014E-16</v>
      </c>
      <c r="Q474" s="20">
        <f>inventory[[#This Row],[CH4_temp_s1]]+inventory[[#This Row],[CH4_temp_s2]]</f>
        <v>9.0000248893700596E-16</v>
      </c>
      <c r="R474" s="20">
        <f>inventory[[#This Row],[N2O_temp_s1]]+inventory[[#This Row],[N2O_temp_s2]]</f>
        <v>2.4121697349621424E-14</v>
      </c>
      <c r="S474" s="84">
        <f>inventory[[#This Row],[CO2_flux]]+S473</f>
        <v>1</v>
      </c>
      <c r="T474" s="84">
        <f>inventory[[#This Row],[CH4_flux]]+T473</f>
        <v>1</v>
      </c>
      <c r="U474" s="84">
        <f>inventory[[#This Row],[N2O_flux]]+U473</f>
        <v>1</v>
      </c>
      <c r="V474" s="1">
        <f t="shared" si="81"/>
        <v>3.1721528457493297E-16</v>
      </c>
      <c r="W474" s="1">
        <f t="shared" si="82"/>
        <v>1.7866987390798717E-16</v>
      </c>
      <c r="X474" s="1">
        <f t="shared" si="83"/>
        <v>1.548512445361059E-29</v>
      </c>
      <c r="Y474" s="1">
        <f t="shared" si="84"/>
        <v>9.0000248893699038E-16</v>
      </c>
      <c r="Z474" s="1">
        <f t="shared" si="85"/>
        <v>5.018838490543363E-15</v>
      </c>
      <c r="AA474" s="1">
        <f t="shared" si="86"/>
        <v>1.910285885907806E-14</v>
      </c>
      <c r="AB474" s="1">
        <f>p_0*inventory[[#This Row],[CO2_flux]]+AB473</f>
        <v>0.21729999999999999</v>
      </c>
      <c r="AC474" s="1">
        <f>p_1*inventory[[#This Row],[CO2_flux]]+AC473*EXP(-1/life1_CO2)</f>
        <v>6.8203642930950936E-2</v>
      </c>
      <c r="AD474" s="1">
        <f>p_2*inventory[[#This Row],[CO2_flux]]+AD473*EXP(-1/life2_CO2)</f>
        <v>7.5263924405449255E-7</v>
      </c>
      <c r="AE474" s="1">
        <f>p_3*inventory[[#This Row],[CO2_flux]]+AE473*EXP(-1/life3_CO2)</f>
        <v>1.3091982535645911E-48</v>
      </c>
    </row>
    <row r="475" spans="1:31">
      <c r="A475">
        <v>470</v>
      </c>
      <c r="B475" s="70">
        <v>0</v>
      </c>
      <c r="C475" s="70">
        <v>0</v>
      </c>
      <c r="D475" s="70">
        <v>0</v>
      </c>
      <c r="E475" s="22">
        <f>SUM(inventory[[#This Row],[CO2_heat]:[N2O_heat]])</f>
        <v>4.5234120938523358E-11</v>
      </c>
      <c r="F475" s="23">
        <f>SUM(inventory[[#This Row],[CO2_temp]:[N2O_temp]])</f>
        <v>2.5435095438866309E-14</v>
      </c>
      <c r="G475" s="16">
        <f>SUM(inventory[[#This Row],[CO2_mass0]:[CO2_mass3]])</f>
        <v>0.28533166416941497</v>
      </c>
      <c r="H475" s="16">
        <f>inventory[[#This Row],[CH4_flux]]+H474*EXP(-1/life_CH4)</f>
        <v>3.4581050804859111E-17</v>
      </c>
      <c r="I475" s="16">
        <f t="shared" si="77"/>
        <v>2.056226825772324E-2</v>
      </c>
      <c r="J475" s="18">
        <f>inventory[[#This Row],[CO2]]*A_CO2</f>
        <v>4.9981547612556412E-16</v>
      </c>
      <c r="K475" s="18">
        <f>inventory[[#This Row],[CH4]]*A_CH4</f>
        <v>7.3029765320259348E-30</v>
      </c>
      <c r="L475" s="18">
        <f>inventory[[#This Row],[N2O]]*A_N2O</f>
        <v>7.3407032912729672E-15</v>
      </c>
      <c r="M475" s="4">
        <f t="shared" si="78"/>
        <v>3.0681597416023452E-13</v>
      </c>
      <c r="N475" s="4">
        <f t="shared" si="79"/>
        <v>2.6186858666653642E-12</v>
      </c>
      <c r="O475" s="4">
        <f t="shared" si="80"/>
        <v>4.2308619097697757E-11</v>
      </c>
      <c r="P475" s="20">
        <f>SUM(inventory[[#This Row],[CO2_temp_s1]:[CO2_temp_s2]])</f>
        <v>4.957774291072763E-16</v>
      </c>
      <c r="Q475" s="20">
        <f>inventory[[#This Row],[CH4_temp_s1]]+inventory[[#This Row],[CH4_temp_s2]]</f>
        <v>8.9780736200474047E-16</v>
      </c>
      <c r="R475" s="20">
        <f>inventory[[#This Row],[N2O_temp_s1]]+inventory[[#This Row],[N2O_temp_s2]]</f>
        <v>2.4041510647754292E-14</v>
      </c>
      <c r="S475" s="84">
        <f>inventory[[#This Row],[CO2_flux]]+S474</f>
        <v>1</v>
      </c>
      <c r="T475" s="84">
        <f>inventory[[#This Row],[CH4_flux]]+T474</f>
        <v>1</v>
      </c>
      <c r="U475" s="84">
        <f>inventory[[#This Row],[N2O_flux]]+U474</f>
        <v>1</v>
      </c>
      <c r="V475" s="1">
        <f t="shared" si="81"/>
        <v>3.1702019959993342E-16</v>
      </c>
      <c r="W475" s="1">
        <f t="shared" si="82"/>
        <v>1.7875722950734293E-16</v>
      </c>
      <c r="X475" s="1">
        <f t="shared" si="83"/>
        <v>1.4285352187166197E-29</v>
      </c>
      <c r="Y475" s="1">
        <f t="shared" si="84"/>
        <v>8.9780736200472627E-16</v>
      </c>
      <c r="Z475" s="1">
        <f t="shared" si="85"/>
        <v>4.9775314120069473E-15</v>
      </c>
      <c r="AA475" s="1">
        <f t="shared" si="86"/>
        <v>1.9063979235747345E-14</v>
      </c>
      <c r="AB475" s="1">
        <f>p_0*inventory[[#This Row],[CO2_flux]]+AB474</f>
        <v>0.21729999999999999</v>
      </c>
      <c r="AC475" s="1">
        <f>p_1*inventory[[#This Row],[CO2_flux]]+AC474*EXP(-1/life1_CO2)</f>
        <v>6.8030931848553911E-2</v>
      </c>
      <c r="AD475" s="1">
        <f>p_2*inventory[[#This Row],[CO2_flux]]+AD474*EXP(-1/life2_CO2)</f>
        <v>7.3232086105200235E-7</v>
      </c>
      <c r="AE475" s="1">
        <f>p_3*inventory[[#This Row],[CO2_flux]]+AE474*EXP(-1/life3_CO2)</f>
        <v>1.0377686944943064E-48</v>
      </c>
    </row>
    <row r="476" spans="1:31">
      <c r="A476">
        <v>471</v>
      </c>
      <c r="B476" s="70">
        <v>0</v>
      </c>
      <c r="C476" s="70">
        <v>0</v>
      </c>
      <c r="D476" s="70">
        <v>0</v>
      </c>
      <c r="E476" s="22">
        <f>SUM(inventory[[#This Row],[CO2_heat]:[N2O_heat]])</f>
        <v>4.5241931056229929E-11</v>
      </c>
      <c r="F476" s="23">
        <f>SUM(inventory[[#This Row],[CO2_temp]:[N2O_temp]])</f>
        <v>2.5352982523867084E-14</v>
      </c>
      <c r="G476" s="16">
        <f>SUM(inventory[[#This Row],[CO2_mass0]:[CO2_mass3]])</f>
        <v>0.28515937067088865</v>
      </c>
      <c r="H476" s="16">
        <f>inventory[[#This Row],[CH4_flux]]+H475*EXP(-1/life_CH4)</f>
        <v>3.1901744861604756E-17</v>
      </c>
      <c r="I476" s="16">
        <f t="shared" si="77"/>
        <v>2.0393032441227244E-2</v>
      </c>
      <c r="J476" s="18">
        <f>inventory[[#This Row],[CO2]]*A_CO2</f>
        <v>4.9951366960419558E-16</v>
      </c>
      <c r="K476" s="18">
        <f>inventory[[#This Row],[CH4]]*A_CH4</f>
        <v>6.7371490637942661E-30</v>
      </c>
      <c r="L476" s="18">
        <f>inventory[[#This Row],[N2O]]*A_N2O</f>
        <v>7.2802863226981698E-15</v>
      </c>
      <c r="M476" s="4">
        <f t="shared" si="78"/>
        <v>3.0731563866925862E-13</v>
      </c>
      <c r="N476" s="4">
        <f t="shared" si="79"/>
        <v>2.6186858666653642E-12</v>
      </c>
      <c r="O476" s="4">
        <f t="shared" si="80"/>
        <v>4.2315929550895307E-11</v>
      </c>
      <c r="P476" s="20">
        <f>SUM(inventory[[#This Row],[CO2_temp_s1]:[CO2_temp_s2]])</f>
        <v>4.9566966520004456E-16</v>
      </c>
      <c r="Q476" s="20">
        <f>inventory[[#This Row],[CH4_temp_s1]]+inventory[[#This Row],[CH4_temp_s2]]</f>
        <v>8.9561758903794546E-16</v>
      </c>
      <c r="R476" s="20">
        <f>inventory[[#This Row],[N2O_temp_s1]]+inventory[[#This Row],[N2O_temp_s2]]</f>
        <v>2.3961695269629095E-14</v>
      </c>
      <c r="S476" s="84">
        <f>inventory[[#This Row],[CO2_flux]]+S475</f>
        <v>1</v>
      </c>
      <c r="T476" s="84">
        <f>inventory[[#This Row],[CH4_flux]]+T475</f>
        <v>1</v>
      </c>
      <c r="U476" s="84">
        <f>inventory[[#This Row],[N2O_flux]]+U475</f>
        <v>1</v>
      </c>
      <c r="V476" s="1">
        <f t="shared" si="81"/>
        <v>3.168256093491732E-16</v>
      </c>
      <c r="W476" s="1">
        <f t="shared" si="82"/>
        <v>1.7884405585087136E-16</v>
      </c>
      <c r="X476" s="1">
        <f t="shared" si="83"/>
        <v>1.3178537099805326E-29</v>
      </c>
      <c r="Y476" s="1">
        <f t="shared" si="84"/>
        <v>8.9561758903793225E-16</v>
      </c>
      <c r="Z476" s="1">
        <f t="shared" si="85"/>
        <v>4.9365643074984723E-15</v>
      </c>
      <c r="AA476" s="1">
        <f t="shared" si="86"/>
        <v>1.9025130962130623E-14</v>
      </c>
      <c r="AB476" s="1">
        <f>p_0*inventory[[#This Row],[CO2_flux]]+AB475</f>
        <v>0.21729999999999999</v>
      </c>
      <c r="AC476" s="1">
        <f>p_1*inventory[[#This Row],[CO2_flux]]+AC475*EXP(-1/life1_CO2)</f>
        <v>6.7858658119891974E-2</v>
      </c>
      <c r="AD476" s="1">
        <f>p_2*inventory[[#This Row],[CO2_flux]]+AD475*EXP(-1/life2_CO2)</f>
        <v>7.1255099673372522E-7</v>
      </c>
      <c r="AE476" s="1">
        <f>p_3*inventory[[#This Row],[CO2_flux]]+AE475*EXP(-1/life3_CO2)</f>
        <v>8.2261327521644408E-49</v>
      </c>
    </row>
    <row r="477" spans="1:31">
      <c r="A477">
        <v>472</v>
      </c>
      <c r="B477" s="70">
        <v>0</v>
      </c>
      <c r="C477" s="70">
        <v>0</v>
      </c>
      <c r="D477" s="70">
        <v>0</v>
      </c>
      <c r="E477" s="22">
        <f>SUM(inventory[[#This Row],[CO2_heat]:[N2O_heat]])</f>
        <v>4.5249680704514679E-11</v>
      </c>
      <c r="F477" s="23">
        <f>SUM(inventory[[#This Row],[CO2_temp]:[N2O_temp]])</f>
        <v>2.5271243887673234E-14</v>
      </c>
      <c r="G477" s="16">
        <f>SUM(inventory[[#This Row],[CO2_mass0]:[CO2_mass3]])</f>
        <v>0.28498751395230387</v>
      </c>
      <c r="H477" s="16">
        <f>inventory[[#This Row],[CH4_flux]]+H476*EXP(-1/life_CH4)</f>
        <v>2.9430028918378668E-17</v>
      </c>
      <c r="I477" s="16">
        <f t="shared" si="77"/>
        <v>2.0225189504214491E-2</v>
      </c>
      <c r="J477" s="18">
        <f>inventory[[#This Row],[CO2]]*A_CO2</f>
        <v>4.9921262819025063E-16</v>
      </c>
      <c r="K477" s="18">
        <f>inventory[[#This Row],[CH4]]*A_CH4</f>
        <v>6.215161353557361E-30</v>
      </c>
      <c r="L477" s="18">
        <f>inventory[[#This Row],[N2O]]*A_N2O</f>
        <v>7.2203666103053665E-15</v>
      </c>
      <c r="M477" s="4">
        <f t="shared" si="78"/>
        <v>3.0781500175447864E-13</v>
      </c>
      <c r="N477" s="4">
        <f t="shared" si="79"/>
        <v>2.6186858666653642E-12</v>
      </c>
      <c r="O477" s="4">
        <f t="shared" si="80"/>
        <v>4.2323179836094836E-11</v>
      </c>
      <c r="P477" s="20">
        <f>SUM(inventory[[#This Row],[CO2_temp_s1]:[CO2_temp_s2]])</f>
        <v>4.9556186758164007E-16</v>
      </c>
      <c r="Q477" s="20">
        <f>inventory[[#This Row],[CH4_temp_s1]]+inventory[[#This Row],[CH4_temp_s2]]</f>
        <v>8.9343315697817465E-16</v>
      </c>
      <c r="R477" s="20">
        <f>inventory[[#This Row],[N2O_temp_s1]]+inventory[[#This Row],[N2O_temp_s2]]</f>
        <v>2.388224886311342E-14</v>
      </c>
      <c r="S477" s="84">
        <f>inventory[[#This Row],[CO2_flux]]+S476</f>
        <v>1</v>
      </c>
      <c r="T477" s="84">
        <f>inventory[[#This Row],[CH4_flux]]+T476</f>
        <v>1</v>
      </c>
      <c r="U477" s="84">
        <f>inventory[[#This Row],[N2O_flux]]+U476</f>
        <v>1</v>
      </c>
      <c r="V477" s="1">
        <f t="shared" si="81"/>
        <v>3.1663151255060957E-16</v>
      </c>
      <c r="W477" s="1">
        <f t="shared" si="82"/>
        <v>1.7893035503103052E-16</v>
      </c>
      <c r="X477" s="1">
        <f t="shared" si="83"/>
        <v>1.2157476960448888E-29</v>
      </c>
      <c r="Y477" s="1">
        <f t="shared" si="84"/>
        <v>8.9343315697816243E-16</v>
      </c>
      <c r="Z477" s="1">
        <f t="shared" si="85"/>
        <v>4.8959343788936501E-15</v>
      </c>
      <c r="AA477" s="1">
        <f t="shared" si="86"/>
        <v>1.8986314484219769E-14</v>
      </c>
      <c r="AB477" s="1">
        <f>p_0*inventory[[#This Row],[CO2_flux]]+AB476</f>
        <v>0.21729999999999999</v>
      </c>
      <c r="AC477" s="1">
        <f>p_1*inventory[[#This Row],[CO2_flux]]+AC476*EXP(-1/life1_CO2)</f>
        <v>6.768682063746069E-2</v>
      </c>
      <c r="AD477" s="1">
        <f>p_2*inventory[[#This Row],[CO2_flux]]+AD476*EXP(-1/life2_CO2)</f>
        <v>6.9331484319162569E-7</v>
      </c>
      <c r="AE477" s="1">
        <f>p_3*inventory[[#This Row],[CO2_flux]]+AE476*EXP(-1/life3_CO2)</f>
        <v>6.5206495835959886E-49</v>
      </c>
    </row>
    <row r="478" spans="1:31">
      <c r="A478">
        <v>473</v>
      </c>
      <c r="B478" s="70">
        <v>0</v>
      </c>
      <c r="C478" s="70">
        <v>0</v>
      </c>
      <c r="D478" s="70">
        <v>0</v>
      </c>
      <c r="E478" s="22">
        <f>SUM(inventory[[#This Row],[CO2_heat]:[N2O_heat]])</f>
        <v>4.5257370379348785E-11</v>
      </c>
      <c r="F478" s="23">
        <f>SUM(inventory[[#This Row],[CO2_temp]:[N2O_temp]])</f>
        <v>2.5189877183584654E-14</v>
      </c>
      <c r="G478" s="16">
        <f>SUM(inventory[[#This Row],[CO2_mass0]:[CO2_mass3]])</f>
        <v>0.28481609289455245</v>
      </c>
      <c r="H478" s="16">
        <f>inventory[[#This Row],[CH4_flux]]+H477*EXP(-1/life_CH4)</f>
        <v>2.7149819105318861E-17</v>
      </c>
      <c r="I478" s="16">
        <f t="shared" si="77"/>
        <v>2.0058727982721288E-2</v>
      </c>
      <c r="J478" s="18">
        <f>inventory[[#This Row],[CO2]]*A_CO2</f>
        <v>4.9891234992338743E-16</v>
      </c>
      <c r="K478" s="18">
        <f>inventory[[#This Row],[CH4]]*A_CH4</f>
        <v>5.7336167398080554E-30</v>
      </c>
      <c r="L478" s="18">
        <f>inventory[[#This Row],[N2O]]*A_N2O</f>
        <v>7.1609400614742824E-15</v>
      </c>
      <c r="M478" s="4">
        <f t="shared" si="78"/>
        <v>3.0831406418002139E-13</v>
      </c>
      <c r="N478" s="4">
        <f t="shared" si="79"/>
        <v>2.6186858666653642E-12</v>
      </c>
      <c r="O478" s="4">
        <f t="shared" si="80"/>
        <v>4.2330370448503401E-11</v>
      </c>
      <c r="P478" s="20">
        <f>SUM(inventory[[#This Row],[CO2_temp_s1]:[CO2_temp_s2]])</f>
        <v>4.9545403706906191E-16</v>
      </c>
      <c r="Q478" s="20">
        <f>inventory[[#This Row],[CH4_temp_s1]]+inventory[[#This Row],[CH4_temp_s2]]</f>
        <v>8.9125405279883204E-16</v>
      </c>
      <c r="R478" s="20">
        <f>inventory[[#This Row],[N2O_temp_s1]]+inventory[[#This Row],[N2O_temp_s2]]</f>
        <v>2.3803169093716762E-14</v>
      </c>
      <c r="S478" s="84">
        <f>inventory[[#This Row],[CO2_flux]]+S477</f>
        <v>1</v>
      </c>
      <c r="T478" s="84">
        <f>inventory[[#This Row],[CH4_flux]]+T477</f>
        <v>1</v>
      </c>
      <c r="U478" s="84">
        <f>inventory[[#This Row],[N2O_flux]]+U477</f>
        <v>1</v>
      </c>
      <c r="V478" s="1">
        <f t="shared" si="81"/>
        <v>3.1643790793594106E-16</v>
      </c>
      <c r="W478" s="1">
        <f t="shared" si="82"/>
        <v>1.7901612913312083E-16</v>
      </c>
      <c r="X478" s="1">
        <f t="shared" si="83"/>
        <v>1.121552755981555E-29</v>
      </c>
      <c r="Y478" s="1">
        <f t="shared" si="84"/>
        <v>8.912540527988208E-16</v>
      </c>
      <c r="Z478" s="1">
        <f t="shared" si="85"/>
        <v>4.8556388510978944E-15</v>
      </c>
      <c r="AA478" s="1">
        <f t="shared" si="86"/>
        <v>1.8947530242618867E-14</v>
      </c>
      <c r="AB478" s="1">
        <f>p_0*inventory[[#This Row],[CO2_flux]]+AB477</f>
        <v>0.21729999999999999</v>
      </c>
      <c r="AC478" s="1">
        <f>p_1*inventory[[#This Row],[CO2_flux]]+AC477*EXP(-1/life1_CO2)</f>
        <v>6.7515418296560145E-2</v>
      </c>
      <c r="AD478" s="1">
        <f>p_2*inventory[[#This Row],[CO2_flux]]+AD477*EXP(-1/life2_CO2)</f>
        <v>6.7459799227458933E-7</v>
      </c>
      <c r="AE478" s="1">
        <f>p_3*inventory[[#This Row],[CO2_flux]]+AE477*EXP(-1/life3_CO2)</f>
        <v>5.1687557535298803E-49</v>
      </c>
    </row>
    <row r="479" spans="1:31">
      <c r="A479">
        <v>474</v>
      </c>
      <c r="B479" s="70">
        <v>0</v>
      </c>
      <c r="C479" s="70">
        <v>0</v>
      </c>
      <c r="D479" s="70">
        <v>0</v>
      </c>
      <c r="E479" s="22">
        <f>SUM(inventory[[#This Row],[CO2_heat]:[N2O_heat]])</f>
        <v>4.526500057262571E-11</v>
      </c>
      <c r="F479" s="23">
        <f>SUM(inventory[[#This Row],[CO2_temp]:[N2O_temp]])</f>
        <v>2.5108880082430483E-14</v>
      </c>
      <c r="G479" s="16">
        <f>SUM(inventory[[#This Row],[CO2_mass0]:[CO2_mass3]])</f>
        <v>0.28464510638171259</v>
      </c>
      <c r="H479" s="16">
        <f>inventory[[#This Row],[CH4_flux]]+H478*EXP(-1/life_CH4)</f>
        <v>2.5046277715045661E-17</v>
      </c>
      <c r="I479" s="16">
        <f t="shared" si="77"/>
        <v>1.989363650713703E-2</v>
      </c>
      <c r="J479" s="18">
        <f>inventory[[#This Row],[CO2]]*A_CO2</f>
        <v>4.9861283284884584E-16</v>
      </c>
      <c r="K479" s="18">
        <f>inventory[[#This Row],[CH4]]*A_CH4</f>
        <v>5.2893817310456318E-30</v>
      </c>
      <c r="L479" s="18">
        <f>inventory[[#This Row],[N2O]]*A_N2O</f>
        <v>7.1020026172685685E-15</v>
      </c>
      <c r="M479" s="4">
        <f t="shared" si="78"/>
        <v>3.0881282670805611E-13</v>
      </c>
      <c r="N479" s="4">
        <f t="shared" si="79"/>
        <v>2.6186858666653642E-12</v>
      </c>
      <c r="O479" s="4">
        <f t="shared" si="80"/>
        <v>4.2337501879252289E-11</v>
      </c>
      <c r="P479" s="20">
        <f>SUM(inventory[[#This Row],[CO2_temp_s1]:[CO2_temp_s2]])</f>
        <v>4.9534617447589201E-16</v>
      </c>
      <c r="Q479" s="20">
        <f>inventory[[#This Row],[CH4_temp_s1]]+inventory[[#This Row],[CH4_temp_s2]]</f>
        <v>8.8908026350509379E-16</v>
      </c>
      <c r="R479" s="20">
        <f>inventory[[#This Row],[N2O_temp_s1]]+inventory[[#This Row],[N2O_temp_s2]]</f>
        <v>2.3724453644449496E-14</v>
      </c>
      <c r="S479" s="84">
        <f>inventory[[#This Row],[CO2_flux]]+S478</f>
        <v>1</v>
      </c>
      <c r="T479" s="84">
        <f>inventory[[#This Row],[CH4_flux]]+T478</f>
        <v>1</v>
      </c>
      <c r="U479" s="84">
        <f>inventory[[#This Row],[N2O_flux]]+U478</f>
        <v>1</v>
      </c>
      <c r="V479" s="1">
        <f t="shared" si="81"/>
        <v>3.1624479424058368E-16</v>
      </c>
      <c r="W479" s="1">
        <f t="shared" si="82"/>
        <v>1.7910138023530832E-16</v>
      </c>
      <c r="X479" s="1">
        <f t="shared" si="83"/>
        <v>1.034655947544073E-29</v>
      </c>
      <c r="Y479" s="1">
        <f t="shared" si="84"/>
        <v>8.8908026350508353E-16</v>
      </c>
      <c r="Z479" s="1">
        <f t="shared" si="85"/>
        <v>4.8156749718567714E-15</v>
      </c>
      <c r="AA479" s="1">
        <f t="shared" si="86"/>
        <v>1.8908778672592726E-14</v>
      </c>
      <c r="AB479" s="1">
        <f>p_0*inventory[[#This Row],[CO2_flux]]+AB478</f>
        <v>0.21729999999999999</v>
      </c>
      <c r="AC479" s="1">
        <f>p_1*inventory[[#This Row],[CO2_flux]]+AC478*EXP(-1/life1_CO2)</f>
        <v>6.7344449995287839E-2</v>
      </c>
      <c r="AD479" s="1">
        <f>p_2*inventory[[#This Row],[CO2_flux]]+AD478*EXP(-1/life2_CO2)</f>
        <v>6.5638642479651396E-7</v>
      </c>
      <c r="AE479" s="1">
        <f>p_3*inventory[[#This Row],[CO2_flux]]+AE478*EXP(-1/life3_CO2)</f>
        <v>4.0971433439480975E-49</v>
      </c>
    </row>
    <row r="480" spans="1:31">
      <c r="A480">
        <v>475</v>
      </c>
      <c r="B480" s="70">
        <v>0</v>
      </c>
      <c r="C480" s="70">
        <v>0</v>
      </c>
      <c r="D480" s="70">
        <v>0</v>
      </c>
      <c r="E480" s="22">
        <f>SUM(inventory[[#This Row],[CO2_heat]:[N2O_heat]])</f>
        <v>4.5272571772194764E-11</v>
      </c>
      <c r="F480" s="23">
        <f>SUM(inventory[[#This Row],[CO2_temp]:[N2O_temp]])</f>
        <v>2.5028250272429167E-14</v>
      </c>
      <c r="G480" s="16">
        <f>SUM(inventory[[#This Row],[CO2_mass0]:[CO2_mass3]])</f>
        <v>0.28447455330103161</v>
      </c>
      <c r="H480" s="16">
        <f>inventory[[#This Row],[CH4_flux]]+H479*EXP(-1/life_CH4)</f>
        <v>2.3105716651213225E-17</v>
      </c>
      <c r="I480" s="16">
        <f t="shared" si="77"/>
        <v>1.9729903801427612E-2</v>
      </c>
      <c r="J480" s="18">
        <f>inventory[[#This Row],[CO2]]*A_CO2</f>
        <v>4.9831407501741693E-16</v>
      </c>
      <c r="K480" s="18">
        <f>inventory[[#This Row],[CH4]]*A_CH4</f>
        <v>4.8795656156215101E-30</v>
      </c>
      <c r="L480" s="18">
        <f>inventory[[#This Row],[N2O]]*A_N2O</f>
        <v>7.0435502521585709E-15</v>
      </c>
      <c r="M480" s="4">
        <f t="shared" si="78"/>
        <v>3.0931129009880005E-13</v>
      </c>
      <c r="N480" s="4">
        <f t="shared" si="79"/>
        <v>2.6186858666653642E-12</v>
      </c>
      <c r="O480" s="4">
        <f t="shared" si="80"/>
        <v>4.2344574615430599E-11</v>
      </c>
      <c r="P480" s="20">
        <f>SUM(inventory[[#This Row],[CO2_temp_s1]:[CO2_temp_s2]])</f>
        <v>4.9523828061229594E-16</v>
      </c>
      <c r="Q480" s="20">
        <f>inventory[[#This Row],[CH4_temp_s1]]+inventory[[#This Row],[CH4_temp_s2]]</f>
        <v>8.8691177613383089E-16</v>
      </c>
      <c r="R480" s="20">
        <f>inventory[[#This Row],[N2O_temp_s1]]+inventory[[#This Row],[N2O_temp_s2]]</f>
        <v>2.3646100215683041E-14</v>
      </c>
      <c r="S480" s="84">
        <f>inventory[[#This Row],[CO2_flux]]+S479</f>
        <v>1</v>
      </c>
      <c r="T480" s="84">
        <f>inventory[[#This Row],[CH4_flux]]+T479</f>
        <v>1</v>
      </c>
      <c r="U480" s="84">
        <f>inventory[[#This Row],[N2O_flux]]+U479</f>
        <v>1</v>
      </c>
      <c r="V480" s="1">
        <f t="shared" si="81"/>
        <v>3.1605217020364807E-16</v>
      </c>
      <c r="W480" s="1">
        <f t="shared" si="82"/>
        <v>1.7918611040864791E-16</v>
      </c>
      <c r="X480" s="1">
        <f t="shared" si="83"/>
        <v>9.544918186499427E-30</v>
      </c>
      <c r="Y480" s="1">
        <f t="shared" si="84"/>
        <v>8.8691177613382132E-16</v>
      </c>
      <c r="Z480" s="1">
        <f t="shared" si="85"/>
        <v>4.7760400115680198E-15</v>
      </c>
      <c r="AA480" s="1">
        <f t="shared" si="86"/>
        <v>1.8870060204115021E-14</v>
      </c>
      <c r="AB480" s="1">
        <f>p_0*inventory[[#This Row],[CO2_flux]]+AB479</f>
        <v>0.21729999999999999</v>
      </c>
      <c r="AC480" s="1">
        <f>p_1*inventory[[#This Row],[CO2_flux]]+AC479*EXP(-1/life1_CO2)</f>
        <v>6.7173914634531609E-2</v>
      </c>
      <c r="AD480" s="1">
        <f>p_2*inventory[[#This Row],[CO2_flux]]+AD479*EXP(-1/life2_CO2)</f>
        <v>6.3866650003574082E-7</v>
      </c>
      <c r="AE480" s="1">
        <f>p_3*inventory[[#This Row],[CO2_flux]]+AE479*EXP(-1/life3_CO2)</f>
        <v>3.2477030026799384E-49</v>
      </c>
    </row>
    <row r="481" spans="1:31">
      <c r="A481">
        <v>476</v>
      </c>
      <c r="B481" s="70">
        <v>0</v>
      </c>
      <c r="C481" s="70">
        <v>0</v>
      </c>
      <c r="D481" s="70">
        <v>0</v>
      </c>
      <c r="E481" s="22">
        <f>SUM(inventory[[#This Row],[CO2_heat]:[N2O_heat]])</f>
        <v>4.5280084461894366E-11</v>
      </c>
      <c r="F481" s="23">
        <f>SUM(inventory[[#This Row],[CO2_temp]:[N2O_temp]])</f>
        <v>2.4947985459049666E-14</v>
      </c>
      <c r="G481" s="16">
        <f>SUM(inventory[[#This Row],[CO2_mass0]:[CO2_mass3]])</f>
        <v>0.28430443254290805</v>
      </c>
      <c r="H481" s="16">
        <f>inventory[[#This Row],[CH4_flux]]+H480*EXP(-1/life_CH4)</f>
        <v>2.1315508357772708E-17</v>
      </c>
      <c r="I481" s="16">
        <f t="shared" si="77"/>
        <v>1.9567518682365278E-2</v>
      </c>
      <c r="J481" s="18">
        <f>inventory[[#This Row],[CO2]]*A_CO2</f>
        <v>4.980160744854119E-16</v>
      </c>
      <c r="K481" s="18">
        <f>inventory[[#This Row],[CH4]]*A_CH4</f>
        <v>4.501501651394106E-30</v>
      </c>
      <c r="L481" s="18">
        <f>inventory[[#This Row],[N2O]]*A_N2O</f>
        <v>6.9855789737463805E-15</v>
      </c>
      <c r="M481" s="4">
        <f t="shared" si="78"/>
        <v>3.0980945511052403E-13</v>
      </c>
      <c r="N481" s="4">
        <f t="shared" si="79"/>
        <v>2.6186858666653642E-12</v>
      </c>
      <c r="O481" s="4">
        <f t="shared" si="80"/>
        <v>4.2351589140118477E-11</v>
      </c>
      <c r="P481" s="20">
        <f>SUM(inventory[[#This Row],[CO2_temp_s1]:[CO2_temp_s2]])</f>
        <v>4.9513035628502321E-16</v>
      </c>
      <c r="Q481" s="20">
        <f>inventory[[#This Row],[CH4_temp_s1]]+inventory[[#This Row],[CH4_temp_s2]]</f>
        <v>8.8474857775353121E-16</v>
      </c>
      <c r="R481" s="20">
        <f>inventory[[#This Row],[N2O_temp_s1]]+inventory[[#This Row],[N2O_temp_s2]]</f>
        <v>2.356810652501111E-14</v>
      </c>
      <c r="S481" s="84">
        <f>inventory[[#This Row],[CO2_flux]]+S480</f>
        <v>1</v>
      </c>
      <c r="T481" s="84">
        <f>inventory[[#This Row],[CH4_flux]]+T480</f>
        <v>1</v>
      </c>
      <c r="U481" s="84">
        <f>inventory[[#This Row],[N2O_flux]]+U480</f>
        <v>1</v>
      </c>
      <c r="V481" s="1">
        <f t="shared" si="81"/>
        <v>3.1586003456791664E-16</v>
      </c>
      <c r="W481" s="1">
        <f t="shared" si="82"/>
        <v>1.7927032171710653E-16</v>
      </c>
      <c r="X481" s="1">
        <f t="shared" si="83"/>
        <v>8.8053872788933764E-30</v>
      </c>
      <c r="Y481" s="1">
        <f t="shared" si="84"/>
        <v>8.8474857775352243E-16</v>
      </c>
      <c r="Z481" s="1">
        <f t="shared" si="85"/>
        <v>4.7367312630951144E-15</v>
      </c>
      <c r="AA481" s="1">
        <f t="shared" si="86"/>
        <v>1.8831375261915997E-14</v>
      </c>
      <c r="AB481" s="1">
        <f>p_0*inventory[[#This Row],[CO2_flux]]+AB480</f>
        <v>0.21729999999999999</v>
      </c>
      <c r="AC481" s="1">
        <f>p_1*inventory[[#This Row],[CO2_flux]]+AC480*EXP(-1/life1_CO2)</f>
        <v>6.7003811117962539E-2</v>
      </c>
      <c r="AD481" s="1">
        <f>p_2*inventory[[#This Row],[CO2_flux]]+AD480*EXP(-1/life2_CO2)</f>
        <v>6.2142494551796102E-7</v>
      </c>
      <c r="AE481" s="1">
        <f>p_3*inventory[[#This Row],[CO2_flux]]+AE480*EXP(-1/life3_CO2)</f>
        <v>2.5743729003760978E-49</v>
      </c>
    </row>
    <row r="482" spans="1:31">
      <c r="A482">
        <v>477</v>
      </c>
      <c r="B482" s="70">
        <v>0</v>
      </c>
      <c r="C482" s="70">
        <v>0</v>
      </c>
      <c r="D482" s="70">
        <v>0</v>
      </c>
      <c r="E482" s="22">
        <f>SUM(inventory[[#This Row],[CO2_heat]:[N2O_heat]])</f>
        <v>4.5287539121585036E-11</v>
      </c>
      <c r="F482" s="23">
        <f>SUM(inventory[[#This Row],[CO2_temp]:[N2O_temp]])</f>
        <v>2.4868083364873769E-14</v>
      </c>
      <c r="G482" s="16">
        <f>SUM(inventory[[#This Row],[CO2_mass0]:[CO2_mass3]])</f>
        <v>0.28413474300087505</v>
      </c>
      <c r="H482" s="16">
        <f>inventory[[#This Row],[CH4_flux]]+H481*EXP(-1/life_CH4)</f>
        <v>1.9664003649348885E-17</v>
      </c>
      <c r="I482" s="16">
        <f t="shared" si="77"/>
        <v>1.9406470058764769E-2</v>
      </c>
      <c r="J482" s="18">
        <f>inventory[[#This Row],[CO2]]*A_CO2</f>
        <v>4.9771882931463276E-16</v>
      </c>
      <c r="K482" s="18">
        <f>inventory[[#This Row],[CH4]]*A_CH4</f>
        <v>4.1527297127908177E-30</v>
      </c>
      <c r="L482" s="18">
        <f>inventory[[#This Row],[N2O]]*A_N2O</f>
        <v>6.9280848224931399E-15</v>
      </c>
      <c r="M482" s="4">
        <f t="shared" si="78"/>
        <v>3.103073224995579E-13</v>
      </c>
      <c r="N482" s="4">
        <f t="shared" si="79"/>
        <v>2.6186858666653642E-12</v>
      </c>
      <c r="O482" s="4">
        <f t="shared" si="80"/>
        <v>4.2358545932420117E-11</v>
      </c>
      <c r="P482" s="20">
        <f>SUM(inventory[[#This Row],[CO2_temp_s1]:[CO2_temp_s2]])</f>
        <v>4.9502240229740767E-16</v>
      </c>
      <c r="Q482" s="20">
        <f>inventory[[#This Row],[CH4_temp_s1]]+inventory[[#This Row],[CH4_temp_s2]]</f>
        <v>8.8259065546422333E-16</v>
      </c>
      <c r="R482" s="20">
        <f>inventory[[#This Row],[N2O_temp_s1]]+inventory[[#This Row],[N2O_temp_s2]]</f>
        <v>2.349047030711214E-14</v>
      </c>
      <c r="S482" s="84">
        <f>inventory[[#This Row],[CO2_flux]]+S481</f>
        <v>1</v>
      </c>
      <c r="T482" s="84">
        <f>inventory[[#This Row],[CH4_flux]]+T481</f>
        <v>1</v>
      </c>
      <c r="U482" s="84">
        <f>inventory[[#This Row],[N2O_flux]]+U481</f>
        <v>1</v>
      </c>
      <c r="V482" s="1">
        <f t="shared" si="81"/>
        <v>3.1566838607982156E-16</v>
      </c>
      <c r="W482" s="1">
        <f t="shared" si="82"/>
        <v>1.7935401621758611E-16</v>
      </c>
      <c r="X482" s="1">
        <f t="shared" si="83"/>
        <v>8.1231545011719065E-30</v>
      </c>
      <c r="Y482" s="1">
        <f t="shared" si="84"/>
        <v>8.8259065546421525E-16</v>
      </c>
      <c r="Z482" s="1">
        <f t="shared" si="85"/>
        <v>4.6977460415823605E-15</v>
      </c>
      <c r="AA482" s="1">
        <f t="shared" si="86"/>
        <v>1.8792724265529779E-14</v>
      </c>
      <c r="AB482" s="1">
        <f>p_0*inventory[[#This Row],[CO2_flux]]+AB481</f>
        <v>0.21729999999999999</v>
      </c>
      <c r="AC482" s="1">
        <f>p_1*inventory[[#This Row],[CO2_flux]]+AC481*EXP(-1/life1_CO2)</f>
        <v>6.683413835202795E-2</v>
      </c>
      <c r="AD482" s="1">
        <f>p_2*inventory[[#This Row],[CO2_flux]]+AD481*EXP(-1/life2_CO2)</f>
        <v>6.0464884707494479E-7</v>
      </c>
      <c r="AE482" s="1">
        <f>p_3*inventory[[#This Row],[CO2_flux]]+AE481*EXP(-1/life3_CO2)</f>
        <v>2.0406409775530737E-49</v>
      </c>
    </row>
    <row r="483" spans="1:31">
      <c r="A483">
        <v>478</v>
      </c>
      <c r="B483" s="70">
        <v>0</v>
      </c>
      <c r="C483" s="70">
        <v>0</v>
      </c>
      <c r="D483" s="70">
        <v>0</v>
      </c>
      <c r="E483" s="22">
        <f>SUM(inventory[[#This Row],[CO2_heat]:[N2O_heat]])</f>
        <v>4.5294936227182162E-11</v>
      </c>
      <c r="F483" s="23">
        <f>SUM(inventory[[#This Row],[CO2_temp]:[N2O_temp]])</f>
        <v>2.478854172945958E-14</v>
      </c>
      <c r="G483" s="16">
        <f>SUM(inventory[[#This Row],[CO2_mass0]:[CO2_mass3]])</f>
        <v>0.28396548357158347</v>
      </c>
      <c r="H483" s="16">
        <f>inventory[[#This Row],[CH4_flux]]+H482*EXP(-1/life_CH4)</f>
        <v>1.8140455908038703E-17</v>
      </c>
      <c r="I483" s="16">
        <f t="shared" si="77"/>
        <v>1.924674693072579E-2</v>
      </c>
      <c r="J483" s="18">
        <f>inventory[[#This Row],[CO2]]*A_CO2</f>
        <v>4.9742233757234266E-16</v>
      </c>
      <c r="K483" s="18">
        <f>inventory[[#This Row],[CH4]]*A_CH4</f>
        <v>3.8309802823586473E-30</v>
      </c>
      <c r="L483" s="18">
        <f>inventory[[#This Row],[N2O]]*A_N2O</f>
        <v>6.8710638714486091E-15</v>
      </c>
      <c r="M483" s="4">
        <f t="shared" si="78"/>
        <v>3.1080489302029609E-13</v>
      </c>
      <c r="N483" s="4">
        <f t="shared" si="79"/>
        <v>2.6186858666653642E-12</v>
      </c>
      <c r="O483" s="4">
        <f t="shared" si="80"/>
        <v>4.2365445467496502E-11</v>
      </c>
      <c r="P483" s="20">
        <f>SUM(inventory[[#This Row],[CO2_temp_s1]:[CO2_temp_s2]])</f>
        <v>4.9491441944936945E-16</v>
      </c>
      <c r="Q483" s="20">
        <f>inventory[[#This Row],[CH4_temp_s1]]+inventory[[#This Row],[CH4_temp_s2]]</f>
        <v>8.8043799639739908E-16</v>
      </c>
      <c r="R483" s="20">
        <f>inventory[[#This Row],[N2O_temp_s1]]+inventory[[#This Row],[N2O_temp_s2]]</f>
        <v>2.3413189313612812E-14</v>
      </c>
      <c r="S483" s="84">
        <f>inventory[[#This Row],[CO2_flux]]+S482</f>
        <v>1</v>
      </c>
      <c r="T483" s="84">
        <f>inventory[[#This Row],[CH4_flux]]+T482</f>
        <v>1</v>
      </c>
      <c r="U483" s="84">
        <f>inventory[[#This Row],[N2O_flux]]+U482</f>
        <v>1</v>
      </c>
      <c r="V483" s="1">
        <f t="shared" si="81"/>
        <v>3.1547722348942278E-16</v>
      </c>
      <c r="W483" s="1">
        <f t="shared" si="82"/>
        <v>1.7943719595994667E-16</v>
      </c>
      <c r="X483" s="1">
        <f t="shared" si="83"/>
        <v>7.4937804504066836E-30</v>
      </c>
      <c r="Y483" s="1">
        <f t="shared" si="84"/>
        <v>8.8043799639739159E-16</v>
      </c>
      <c r="Z483" s="1">
        <f t="shared" si="85"/>
        <v>4.6590816842715174E-15</v>
      </c>
      <c r="AA483" s="1">
        <f t="shared" si="86"/>
        <v>1.8754107629341294E-14</v>
      </c>
      <c r="AB483" s="1">
        <f>p_0*inventory[[#This Row],[CO2_flux]]+AB482</f>
        <v>0.21729999999999999</v>
      </c>
      <c r="AC483" s="1">
        <f>p_1*inventory[[#This Row],[CO2_flux]]+AC482*EXP(-1/life1_CO2)</f>
        <v>6.6664895245944336E-2</v>
      </c>
      <c r="AD483" s="1">
        <f>p_2*inventory[[#This Row],[CO2_flux]]+AD482*EXP(-1/life2_CO2)</f>
        <v>5.8832563917164634E-7</v>
      </c>
      <c r="AE483" s="1">
        <f>p_3*inventory[[#This Row],[CO2_flux]]+AE482*EXP(-1/life3_CO2)</f>
        <v>1.6175650383285194E-49</v>
      </c>
    </row>
    <row r="484" spans="1:31">
      <c r="A484">
        <v>479</v>
      </c>
      <c r="B484" s="70">
        <v>0</v>
      </c>
      <c r="C484" s="70">
        <v>0</v>
      </c>
      <c r="D484" s="70">
        <v>0</v>
      </c>
      <c r="E484" s="22">
        <f>SUM(inventory[[#This Row],[CO2_heat]:[N2O_heat]])</f>
        <v>4.5302276250688416E-11</v>
      </c>
      <c r="F484" s="23">
        <f>SUM(inventory[[#This Row],[CO2_temp]:[N2O_temp]])</f>
        <v>2.4709358309206065E-14</v>
      </c>
      <c r="G484" s="16">
        <f>SUM(inventory[[#This Row],[CO2_mass0]:[CO2_mass3]])</f>
        <v>0.28379665315478586</v>
      </c>
      <c r="H484" s="16">
        <f>inventory[[#This Row],[CH4_flux]]+H483*EXP(-1/life_CH4)</f>
        <v>1.6734951153367622E-17</v>
      </c>
      <c r="I484" s="16">
        <f t="shared" si="77"/>
        <v>1.9088338388881691E-2</v>
      </c>
      <c r="J484" s="18">
        <f>inventory[[#This Row],[CO2]]*A_CO2</f>
        <v>4.9712659733123827E-16</v>
      </c>
      <c r="K484" s="18">
        <f>inventory[[#This Row],[CH4]]*A_CH4</f>
        <v>3.5341596826337976E-30</v>
      </c>
      <c r="L484" s="18">
        <f>inventory[[#This Row],[N2O]]*A_N2O</f>
        <v>6.8145122259829412E-15</v>
      </c>
      <c r="M484" s="4">
        <f t="shared" si="78"/>
        <v>3.1130216742520294E-13</v>
      </c>
      <c r="N484" s="4">
        <f t="shared" si="79"/>
        <v>2.6186858666653642E-12</v>
      </c>
      <c r="O484" s="4">
        <f t="shared" si="80"/>
        <v>4.2372288216597852E-11</v>
      </c>
      <c r="P484" s="20">
        <f>SUM(inventory[[#This Row],[CO2_temp_s1]:[CO2_temp_s2]])</f>
        <v>4.9480640853741579E-16</v>
      </c>
      <c r="Q484" s="20">
        <f>inventory[[#This Row],[CH4_temp_s1]]+inventory[[#This Row],[CH4_temp_s2]]</f>
        <v>8.7829058771593668E-16</v>
      </c>
      <c r="R484" s="20">
        <f>inventory[[#This Row],[N2O_temp_s1]]+inventory[[#This Row],[N2O_temp_s2]]</f>
        <v>2.3336261312952714E-14</v>
      </c>
      <c r="S484" s="84">
        <f>inventory[[#This Row],[CO2_flux]]+S483</f>
        <v>1</v>
      </c>
      <c r="T484" s="84">
        <f>inventory[[#This Row],[CH4_flux]]+T483</f>
        <v>1</v>
      </c>
      <c r="U484" s="84">
        <f>inventory[[#This Row],[N2O_flux]]+U483</f>
        <v>1</v>
      </c>
      <c r="V484" s="1">
        <f t="shared" si="81"/>
        <v>3.1528654555038675E-16</v>
      </c>
      <c r="W484" s="1">
        <f t="shared" si="82"/>
        <v>1.7951986298702905E-16</v>
      </c>
      <c r="X484" s="1">
        <f t="shared" si="83"/>
        <v>6.9131696842541312E-30</v>
      </c>
      <c r="Y484" s="1">
        <f t="shared" si="84"/>
        <v>8.7829058771592978E-16</v>
      </c>
      <c r="Z484" s="1">
        <f t="shared" si="85"/>
        <v>4.6207355503199251E-15</v>
      </c>
      <c r="AA484" s="1">
        <f t="shared" si="86"/>
        <v>1.8715525762632788E-14</v>
      </c>
      <c r="AB484" s="1">
        <f>p_0*inventory[[#This Row],[CO2_flux]]+AB483</f>
        <v>0.21729999999999999</v>
      </c>
      <c r="AC484" s="1">
        <f>p_1*inventory[[#This Row],[CO2_flux]]+AC483*EXP(-1/life1_CO2)</f>
        <v>6.6496080711690372E-2</v>
      </c>
      <c r="AD484" s="1">
        <f>p_2*inventory[[#This Row],[CO2_flux]]+AD483*EXP(-1/life2_CO2)</f>
        <v>5.7244309549444094E-7</v>
      </c>
      <c r="AE484" s="1">
        <f>p_3*inventory[[#This Row],[CO2_flux]]+AE483*EXP(-1/life3_CO2)</f>
        <v>1.282203328270023E-49</v>
      </c>
    </row>
    <row r="485" spans="1:31">
      <c r="A485">
        <v>480</v>
      </c>
      <c r="B485" s="70">
        <v>0</v>
      </c>
      <c r="C485" s="70">
        <v>0</v>
      </c>
      <c r="D485" s="70">
        <v>0</v>
      </c>
      <c r="E485" s="22">
        <f>SUM(inventory[[#This Row],[CO2_heat]:[N2O_heat]])</f>
        <v>4.5309559660225974E-11</v>
      </c>
      <c r="F485" s="23">
        <f>SUM(inventory[[#This Row],[CO2_temp]:[N2O_temp]])</f>
        <v>2.4630530877218742E-14</v>
      </c>
      <c r="G485" s="16">
        <f>SUM(inventory[[#This Row],[CO2_mass0]:[CO2_mass3]])</f>
        <v>0.2836282506533197</v>
      </c>
      <c r="H485" s="16">
        <f>inventory[[#This Row],[CH4_flux]]+H484*EXP(-1/life_CH4)</f>
        <v>1.5438343530357252E-17</v>
      </c>
      <c r="I485" s="16">
        <f t="shared" si="77"/>
        <v>1.8931233613654334E-2</v>
      </c>
      <c r="J485" s="18">
        <f>inventory[[#This Row],[CO2]]*A_CO2</f>
        <v>4.9683160666942002E-16</v>
      </c>
      <c r="K485" s="18">
        <f>inventory[[#This Row],[CH4]]*A_CH4</f>
        <v>3.260336452231553E-30</v>
      </c>
      <c r="L485" s="18">
        <f>inventory[[#This Row],[N2O]]*A_N2O</f>
        <v>6.7584260235206716E-15</v>
      </c>
      <c r="M485" s="4">
        <f t="shared" si="78"/>
        <v>3.1179914646481829E-13</v>
      </c>
      <c r="N485" s="4">
        <f t="shared" si="79"/>
        <v>2.6186858666653642E-12</v>
      </c>
      <c r="O485" s="4">
        <f t="shared" si="80"/>
        <v>4.2379074647095789E-11</v>
      </c>
      <c r="P485" s="20">
        <f>SUM(inventory[[#This Row],[CO2_temp_s1]:[CO2_temp_s2]])</f>
        <v>4.94698370354643E-16</v>
      </c>
      <c r="Q485" s="20">
        <f>inventory[[#This Row],[CH4_temp_s1]]+inventory[[#This Row],[CH4_temp_s2]]</f>
        <v>8.7614841661402463E-16</v>
      </c>
      <c r="R485" s="20">
        <f>inventory[[#This Row],[N2O_temp_s1]]+inventory[[#This Row],[N2O_temp_s2]]</f>
        <v>2.3259684090250074E-14</v>
      </c>
      <c r="S485" s="84">
        <f>inventory[[#This Row],[CO2_flux]]+S484</f>
        <v>1</v>
      </c>
      <c r="T485" s="84">
        <f>inventory[[#This Row],[CH4_flux]]+T484</f>
        <v>1</v>
      </c>
      <c r="U485" s="84">
        <f>inventory[[#This Row],[N2O_flux]]+U484</f>
        <v>1</v>
      </c>
      <c r="V485" s="1">
        <f t="shared" si="81"/>
        <v>3.150963510199652E-16</v>
      </c>
      <c r="W485" s="1">
        <f t="shared" si="82"/>
        <v>1.7960201933467778E-16</v>
      </c>
      <c r="X485" s="1">
        <f t="shared" si="83"/>
        <v>6.37754407122687E-30</v>
      </c>
      <c r="Y485" s="1">
        <f t="shared" si="84"/>
        <v>8.7614841661401822E-16</v>
      </c>
      <c r="Z485" s="1">
        <f t="shared" si="85"/>
        <v>4.5827050206201314E-15</v>
      </c>
      <c r="AA485" s="1">
        <f t="shared" si="86"/>
        <v>1.8676979069629941E-14</v>
      </c>
      <c r="AB485" s="1">
        <f>p_0*inventory[[#This Row],[CO2_flux]]+AB484</f>
        <v>0.21729999999999999</v>
      </c>
      <c r="AC485" s="1">
        <f>p_1*inventory[[#This Row],[CO2_flux]]+AC484*EXP(-1/life1_CO2)</f>
        <v>6.6327693663999918E-2</v>
      </c>
      <c r="AD485" s="1">
        <f>p_2*inventory[[#This Row],[CO2_flux]]+AD484*EXP(-1/life2_CO2)</f>
        <v>5.5698931979344258E-7</v>
      </c>
      <c r="AE485" s="1">
        <f>p_3*inventory[[#This Row],[CO2_flux]]+AE484*EXP(-1/life3_CO2)</f>
        <v>1.01637049272873E-49</v>
      </c>
    </row>
    <row r="486" spans="1:31">
      <c r="A486">
        <v>481</v>
      </c>
      <c r="B486" s="70">
        <v>0</v>
      </c>
      <c r="C486" s="70">
        <v>0</v>
      </c>
      <c r="D486" s="70">
        <v>0</v>
      </c>
      <c r="E486" s="22">
        <f>SUM(inventory[[#This Row],[CO2_heat]:[N2O_heat]])</f>
        <v>4.5316786920068411E-11</v>
      </c>
      <c r="F486" s="23">
        <f>SUM(inventory[[#This Row],[CO2_temp]:[N2O_temp]])</f>
        <v>2.4552057223176439E-14</v>
      </c>
      <c r="G486" s="16">
        <f>SUM(inventory[[#This Row],[CO2_mass0]:[CO2_mass3]])</f>
        <v>0.28346027497309201</v>
      </c>
      <c r="H486" s="16">
        <f>inventory[[#This Row],[CH4_flux]]+H485*EXP(-1/life_CH4)</f>
        <v>1.4242195795914308E-17</v>
      </c>
      <c r="I486" s="16">
        <f t="shared" si="77"/>
        <v>1.8775421874515107E-2</v>
      </c>
      <c r="J486" s="18">
        <f>inventory[[#This Row],[CO2]]*A_CO2</f>
        <v>4.9653736367036514E-16</v>
      </c>
      <c r="K486" s="18">
        <f>inventory[[#This Row],[CH4]]*A_CH4</f>
        <v>3.0077287775033646E-30</v>
      </c>
      <c r="L486" s="18">
        <f>inventory[[#This Row],[N2O]]*A_N2O</f>
        <v>6.7028014332769035E-15</v>
      </c>
      <c r="M486" s="4">
        <f t="shared" si="78"/>
        <v>3.1229583088776265E-13</v>
      </c>
      <c r="N486" s="4">
        <f t="shared" si="79"/>
        <v>2.6186858666653642E-12</v>
      </c>
      <c r="O486" s="4">
        <f t="shared" si="80"/>
        <v>4.2385805222515285E-11</v>
      </c>
      <c r="P486" s="20">
        <f>SUM(inventory[[#This Row],[CO2_temp_s1]:[CO2_temp_s2]])</f>
        <v>4.945903056907383E-16</v>
      </c>
      <c r="Q486" s="20">
        <f>inventory[[#This Row],[CH4_temp_s1]]+inventory[[#This Row],[CH4_temp_s2]]</f>
        <v>8.7401147031708492E-16</v>
      </c>
      <c r="R486" s="20">
        <f>inventory[[#This Row],[N2O_temp_s1]]+inventory[[#This Row],[N2O_temp_s2]]</f>
        <v>2.3183455447168614E-14</v>
      </c>
      <c r="S486" s="84">
        <f>inventory[[#This Row],[CO2_flux]]+S485</f>
        <v>1</v>
      </c>
      <c r="T486" s="84">
        <f>inventory[[#This Row],[CH4_flux]]+T485</f>
        <v>1</v>
      </c>
      <c r="U486" s="84">
        <f>inventory[[#This Row],[N2O_flux]]+U485</f>
        <v>1</v>
      </c>
      <c r="V486" s="1">
        <f t="shared" si="81"/>
        <v>3.1490663865897451E-16</v>
      </c>
      <c r="W486" s="1">
        <f t="shared" si="82"/>
        <v>1.7968366703176382E-16</v>
      </c>
      <c r="X486" s="1">
        <f t="shared" si="83"/>
        <v>5.8834182057599542E-30</v>
      </c>
      <c r="Y486" s="1">
        <f t="shared" si="84"/>
        <v>8.74011470317079E-16</v>
      </c>
      <c r="Z486" s="1">
        <f t="shared" si="85"/>
        <v>4.5449874976210016E-15</v>
      </c>
      <c r="AA486" s="1">
        <f t="shared" si="86"/>
        <v>1.8638467949547613E-14</v>
      </c>
      <c r="AB486" s="1">
        <f>p_0*inventory[[#This Row],[CO2_flux]]+AB485</f>
        <v>0.21729999999999999</v>
      </c>
      <c r="AC486" s="1">
        <f>p_1*inventory[[#This Row],[CO2_flux]]+AC485*EXP(-1/life1_CO2)</f>
        <v>6.6159733020355035E-2</v>
      </c>
      <c r="AD486" s="1">
        <f>p_2*inventory[[#This Row],[CO2_flux]]+AD485*EXP(-1/life2_CO2)</f>
        <v>5.4195273697204477E-7</v>
      </c>
      <c r="AE486" s="1">
        <f>p_3*inventory[[#This Row],[CO2_flux]]+AE485*EXP(-1/life3_CO2)</f>
        <v>8.0565145614104738E-50</v>
      </c>
    </row>
    <row r="487" spans="1:31">
      <c r="A487">
        <v>482</v>
      </c>
      <c r="B487" s="70">
        <v>0</v>
      </c>
      <c r="C487" s="70">
        <v>0</v>
      </c>
      <c r="D487" s="70">
        <v>0</v>
      </c>
      <c r="E487" s="22">
        <f>SUM(inventory[[#This Row],[CO2_heat]:[N2O_heat]])</f>
        <v>4.532395849067242E-11</v>
      </c>
      <c r="F487" s="23">
        <f>SUM(inventory[[#This Row],[CO2_temp]:[N2O_temp]])</f>
        <v>2.4473935153199174E-14</v>
      </c>
      <c r="G487" s="16">
        <f>SUM(inventory[[#This Row],[CO2_mass0]:[CO2_mass3]])</f>
        <v>0.28329272502306346</v>
      </c>
      <c r="H487" s="16">
        <f>inventory[[#This Row],[CH4_flux]]+H486*EXP(-1/life_CH4)</f>
        <v>1.3138724416275854E-17</v>
      </c>
      <c r="I487" s="16">
        <f t="shared" si="77"/>
        <v>1.8620892529252E-2</v>
      </c>
      <c r="J487" s="18">
        <f>inventory[[#This Row],[CO2]]*A_CO2</f>
        <v>4.9624386642290021E-16</v>
      </c>
      <c r="K487" s="18">
        <f>inventory[[#This Row],[CH4]]*A_CH4</f>
        <v>2.7746928979768356E-30</v>
      </c>
      <c r="L487" s="18">
        <f>inventory[[#This Row],[N2O]]*A_N2O</f>
        <v>6.6476346559956532E-15</v>
      </c>
      <c r="M487" s="4">
        <f t="shared" si="78"/>
        <v>3.1279222144074279E-13</v>
      </c>
      <c r="N487" s="4">
        <f t="shared" si="79"/>
        <v>2.6186858666653642E-12</v>
      </c>
      <c r="O487" s="4">
        <f t="shared" si="80"/>
        <v>4.2392480402566314E-11</v>
      </c>
      <c r="P487" s="20">
        <f>SUM(inventory[[#This Row],[CO2_temp_s1]:[CO2_temp_s2]])</f>
        <v>4.9448221533198274E-16</v>
      </c>
      <c r="Q487" s="20">
        <f>inventory[[#This Row],[CH4_temp_s1]]+inventory[[#This Row],[CH4_temp_s2]]</f>
        <v>8.7187973608169714E-16</v>
      </c>
      <c r="R487" s="20">
        <f>inventory[[#This Row],[N2O_temp_s1]]+inventory[[#This Row],[N2O_temp_s2]]</f>
        <v>2.3107573201785492E-14</v>
      </c>
      <c r="S487" s="84">
        <f>inventory[[#This Row],[CO2_flux]]+S486</f>
        <v>1</v>
      </c>
      <c r="T487" s="84">
        <f>inventory[[#This Row],[CH4_flux]]+T486</f>
        <v>1</v>
      </c>
      <c r="U487" s="84">
        <f>inventory[[#This Row],[N2O_flux]]+U486</f>
        <v>1</v>
      </c>
      <c r="V487" s="1">
        <f t="shared" si="81"/>
        <v>3.1471740723177559E-16</v>
      </c>
      <c r="W487" s="1">
        <f t="shared" si="82"/>
        <v>1.7976480810020712E-16</v>
      </c>
      <c r="X487" s="1">
        <f t="shared" si="83"/>
        <v>5.4275767280936318E-30</v>
      </c>
      <c r="Y487" s="1">
        <f t="shared" si="84"/>
        <v>8.7187973608169172E-16</v>
      </c>
      <c r="Z487" s="1">
        <f t="shared" si="85"/>
        <v>4.5075804051503022E-15</v>
      </c>
      <c r="AA487" s="1">
        <f t="shared" si="86"/>
        <v>1.8599992796635189E-14</v>
      </c>
      <c r="AB487" s="1">
        <f>p_0*inventory[[#This Row],[CO2_flux]]+AB486</f>
        <v>0.21729999999999999</v>
      </c>
      <c r="AC487" s="1">
        <f>p_1*inventory[[#This Row],[CO2_flux]]+AC486*EXP(-1/life1_CO2)</f>
        <v>6.5992197700979027E-2</v>
      </c>
      <c r="AD487" s="1">
        <f>p_2*inventory[[#This Row],[CO2_flux]]+AD486*EXP(-1/life2_CO2)</f>
        <v>5.2732208441700933E-7</v>
      </c>
      <c r="AE487" s="1">
        <f>p_3*inventory[[#This Row],[CO2_flux]]+AE486*EXP(-1/life3_CO2)</f>
        <v>6.3861974882758459E-50</v>
      </c>
    </row>
    <row r="488" spans="1:31">
      <c r="A488">
        <v>483</v>
      </c>
      <c r="B488" s="70">
        <v>0</v>
      </c>
      <c r="C488" s="70">
        <v>0</v>
      </c>
      <c r="D488" s="70">
        <v>0</v>
      </c>
      <c r="E488" s="22">
        <f>SUM(inventory[[#This Row],[CO2_heat]:[N2O_heat]])</f>
        <v>4.5331074828709177E-11</v>
      </c>
      <c r="F488" s="23">
        <f>SUM(inventory[[#This Row],[CO2_temp]:[N2O_temp]])</f>
        <v>2.4396162489717049E-14</v>
      </c>
      <c r="G488" s="16">
        <f>SUM(inventory[[#This Row],[CO2_mass0]:[CO2_mass3]])</f>
        <v>0.2831255997152331</v>
      </c>
      <c r="H488" s="16">
        <f>inventory[[#This Row],[CH4_flux]]+H487*EXP(-1/life_CH4)</f>
        <v>1.2120748918250717E-17</v>
      </c>
      <c r="I488" s="16">
        <f t="shared" si="77"/>
        <v>1.8467635023242734E-2</v>
      </c>
      <c r="J488" s="18">
        <f>inventory[[#This Row],[CO2]]*A_CO2</f>
        <v>4.9595111302117368E-16</v>
      </c>
      <c r="K488" s="18">
        <f>inventory[[#This Row],[CH4]]*A_CH4</f>
        <v>2.5597124101308627E-30</v>
      </c>
      <c r="L488" s="18">
        <f>inventory[[#This Row],[N2O]]*A_N2O</f>
        <v>6.5929219236903571E-15</v>
      </c>
      <c r="M488" s="4">
        <f t="shared" si="78"/>
        <v>3.1328831886855694E-13</v>
      </c>
      <c r="N488" s="4">
        <f t="shared" si="79"/>
        <v>2.6186858666653642E-12</v>
      </c>
      <c r="O488" s="4">
        <f t="shared" si="80"/>
        <v>4.2399100643175256E-11</v>
      </c>
      <c r="P488" s="20">
        <f>SUM(inventory[[#This Row],[CO2_temp_s1]:[CO2_temp_s2]])</f>
        <v>4.9437410006125282E-16</v>
      </c>
      <c r="Q488" s="20">
        <f>inventory[[#This Row],[CH4_temp_s1]]+inventory[[#This Row],[CH4_temp_s2]]</f>
        <v>8.6975320119552245E-16</v>
      </c>
      <c r="R488" s="20">
        <f>inventory[[#This Row],[N2O_temp_s1]]+inventory[[#This Row],[N2O_temp_s2]]</f>
        <v>2.3032035188460275E-14</v>
      </c>
      <c r="S488" s="84">
        <f>inventory[[#This Row],[CO2_flux]]+S487</f>
        <v>1</v>
      </c>
      <c r="T488" s="84">
        <f>inventory[[#This Row],[CH4_flux]]+T487</f>
        <v>1</v>
      </c>
      <c r="U488" s="84">
        <f>inventory[[#This Row],[N2O_flux]]+U487</f>
        <v>1</v>
      </c>
      <c r="V488" s="1">
        <f t="shared" si="81"/>
        <v>3.1452865550625371E-16</v>
      </c>
      <c r="W488" s="1">
        <f t="shared" si="82"/>
        <v>1.7984544455499911E-16</v>
      </c>
      <c r="X488" s="1">
        <f t="shared" si="83"/>
        <v>5.0070534013893148E-30</v>
      </c>
      <c r="Y488" s="1">
        <f t="shared" si="84"/>
        <v>8.6975320119551742E-16</v>
      </c>
      <c r="Z488" s="1">
        <f t="shared" si="85"/>
        <v>4.4704811882387416E-15</v>
      </c>
      <c r="AA488" s="1">
        <f t="shared" si="86"/>
        <v>1.8561554000221534E-14</v>
      </c>
      <c r="AB488" s="1">
        <f>p_0*inventory[[#This Row],[CO2_flux]]+AB487</f>
        <v>0.21729999999999999</v>
      </c>
      <c r="AC488" s="1">
        <f>p_1*inventory[[#This Row],[CO2_flux]]+AC487*EXP(-1/life1_CO2)</f>
        <v>6.5825086628829493E-2</v>
      </c>
      <c r="AD488" s="1">
        <f>p_2*inventory[[#This Row],[CO2_flux]]+AD487*EXP(-1/life2_CO2)</f>
        <v>5.1308640356260979E-7</v>
      </c>
      <c r="AE488" s="1">
        <f>p_3*inventory[[#This Row],[CO2_flux]]+AE487*EXP(-1/life3_CO2)</f>
        <v>5.0621789420710303E-50</v>
      </c>
    </row>
    <row r="489" spans="1:31">
      <c r="A489">
        <v>484</v>
      </c>
      <c r="B489" s="70">
        <v>0</v>
      </c>
      <c r="C489" s="70">
        <v>0</v>
      </c>
      <c r="D489" s="70">
        <v>0</v>
      </c>
      <c r="E489" s="22">
        <f>SUM(inventory[[#This Row],[CO2_heat]:[N2O_heat]])</f>
        <v>4.533813638709549E-11</v>
      </c>
      <c r="F489" s="23">
        <f>SUM(inventory[[#This Row],[CO2_temp]:[N2O_temp]])</f>
        <v>2.4318737071340309E-14</v>
      </c>
      <c r="G489" s="16">
        <f>SUM(inventory[[#This Row],[CO2_mass0]:[CO2_mass3]])</f>
        <v>0.28295889796462309</v>
      </c>
      <c r="H489" s="16">
        <f>inventory[[#This Row],[CH4_flux]]+H488*EXP(-1/life_CH4)</f>
        <v>1.1181645164677105E-17</v>
      </c>
      <c r="I489" s="16">
        <f t="shared" si="77"/>
        <v>1.8315638888733856E-2</v>
      </c>
      <c r="J489" s="18">
        <f>inventory[[#This Row],[CO2]]*A_CO2</f>
        <v>4.9565910156463019E-16</v>
      </c>
      <c r="K489" s="18">
        <f>inventory[[#This Row],[CH4]]*A_CH4</f>
        <v>2.3613883999037972E-30</v>
      </c>
      <c r="L489" s="18">
        <f>inventory[[#This Row],[N2O]]*A_N2O</f>
        <v>6.5386594993865105E-15</v>
      </c>
      <c r="M489" s="4">
        <f t="shared" si="78"/>
        <v>3.1378412391410013E-13</v>
      </c>
      <c r="N489" s="4">
        <f t="shared" si="79"/>
        <v>2.6186858666653642E-12</v>
      </c>
      <c r="O489" s="4">
        <f t="shared" si="80"/>
        <v>4.2405666396516023E-11</v>
      </c>
      <c r="P489" s="20">
        <f>SUM(inventory[[#This Row],[CO2_temp_s1]:[CO2_temp_s2]])</f>
        <v>4.9426596065802426E-16</v>
      </c>
      <c r="Q489" s="20">
        <f>inventory[[#This Row],[CH4_temp_s1]]+inventory[[#This Row],[CH4_temp_s2]]</f>
        <v>8.6763185297722744E-16</v>
      </c>
      <c r="R489" s="20">
        <f>inventory[[#This Row],[N2O_temp_s1]]+inventory[[#This Row],[N2O_temp_s2]]</f>
        <v>2.2956839257705057E-14</v>
      </c>
      <c r="S489" s="84">
        <f>inventory[[#This Row],[CO2_flux]]+S488</f>
        <v>1</v>
      </c>
      <c r="T489" s="84">
        <f>inventory[[#This Row],[CH4_flux]]+T488</f>
        <v>1</v>
      </c>
      <c r="U489" s="84">
        <f>inventory[[#This Row],[N2O_flux]]+U488</f>
        <v>1</v>
      </c>
      <c r="V489" s="1">
        <f t="shared" si="81"/>
        <v>3.1434038225379895E-16</v>
      </c>
      <c r="W489" s="1">
        <f t="shared" si="82"/>
        <v>1.7992557840422528E-16</v>
      </c>
      <c r="X489" s="1">
        <f t="shared" si="83"/>
        <v>4.6191118099300632E-30</v>
      </c>
      <c r="Y489" s="1">
        <f t="shared" si="84"/>
        <v>8.6763185297722281E-16</v>
      </c>
      <c r="Z489" s="1">
        <f t="shared" si="85"/>
        <v>4.4336873129454656E-15</v>
      </c>
      <c r="AA489" s="1">
        <f t="shared" si="86"/>
        <v>1.8523151944759592E-14</v>
      </c>
      <c r="AB489" s="1">
        <f>p_0*inventory[[#This Row],[CO2_flux]]+AB488</f>
        <v>0.21729999999999999</v>
      </c>
      <c r="AC489" s="1">
        <f>p_1*inventory[[#This Row],[CO2_flux]]+AC488*EXP(-1/life1_CO2)</f>
        <v>6.5658398729591422E-2</v>
      </c>
      <c r="AD489" s="1">
        <f>p_2*inventory[[#This Row],[CO2_flux]]+AD488*EXP(-1/life2_CO2)</f>
        <v>4.9923503168251082E-7</v>
      </c>
      <c r="AE489" s="1">
        <f>p_3*inventory[[#This Row],[CO2_flux]]+AE488*EXP(-1/life3_CO2)</f>
        <v>4.0126625724607563E-50</v>
      </c>
    </row>
    <row r="490" spans="1:31">
      <c r="A490">
        <v>485</v>
      </c>
      <c r="B490" s="70">
        <v>0</v>
      </c>
      <c r="C490" s="70">
        <v>0</v>
      </c>
      <c r="D490" s="70">
        <v>0</v>
      </c>
      <c r="E490" s="22">
        <f>SUM(inventory[[#This Row],[CO2_heat]:[N2O_heat]])</f>
        <v>4.5345143615024687E-11</v>
      </c>
      <c r="F490" s="23">
        <f>SUM(inventory[[#This Row],[CO2_temp]:[N2O_temp]])</f>
        <v>2.4241656752730348E-14</v>
      </c>
      <c r="G490" s="16">
        <f>SUM(inventory[[#This Row],[CO2_mass0]:[CO2_mass3]])</f>
        <v>0.2827926186892642</v>
      </c>
      <c r="H490" s="16">
        <f>inventory[[#This Row],[CH4_flux]]+H489*EXP(-1/life_CH4)</f>
        <v>1.0315302250051994E-17</v>
      </c>
      <c r="I490" s="16">
        <f t="shared" si="77"/>
        <v>1.8164893744125773E-2</v>
      </c>
      <c r="J490" s="18">
        <f>inventory[[#This Row],[CO2]]*A_CO2</f>
        <v>4.9536783015798399E-16</v>
      </c>
      <c r="K490" s="18">
        <f>inventory[[#This Row],[CH4]]*A_CH4</f>
        <v>2.1784303397252119E-30</v>
      </c>
      <c r="L490" s="18">
        <f>inventory[[#This Row],[N2O]]*A_N2O</f>
        <v>6.4848436768664276E-15</v>
      </c>
      <c r="M490" s="4">
        <f t="shared" si="78"/>
        <v>3.1427963731836943E-13</v>
      </c>
      <c r="N490" s="4">
        <f t="shared" si="79"/>
        <v>2.6186858666653642E-12</v>
      </c>
      <c r="O490" s="4">
        <f t="shared" si="80"/>
        <v>4.2412178111040954E-11</v>
      </c>
      <c r="P490" s="20">
        <f>SUM(inventory[[#This Row],[CO2_temp_s1]:[CO2_temp_s2]])</f>
        <v>4.9415779789837459E-16</v>
      </c>
      <c r="Q490" s="20">
        <f>inventory[[#This Row],[CH4_temp_s1]]+inventory[[#This Row],[CH4_temp_s2]]</f>
        <v>8.6551567877640899E-16</v>
      </c>
      <c r="R490" s="20">
        <f>inventory[[#This Row],[N2O_temp_s1]]+inventory[[#This Row],[N2O_temp_s2]]</f>
        <v>2.2881983276055565E-14</v>
      </c>
      <c r="S490" s="84">
        <f>inventory[[#This Row],[CO2_flux]]+S489</f>
        <v>1</v>
      </c>
      <c r="T490" s="84">
        <f>inventory[[#This Row],[CH4_flux]]+T489</f>
        <v>1</v>
      </c>
      <c r="U490" s="84">
        <f>inventory[[#This Row],[N2O_flux]]+U489</f>
        <v>1</v>
      </c>
      <c r="V490" s="1">
        <f t="shared" si="81"/>
        <v>3.1415258624928713E-16</v>
      </c>
      <c r="W490" s="1">
        <f t="shared" si="82"/>
        <v>1.8000521164908748E-16</v>
      </c>
      <c r="X490" s="1">
        <f t="shared" si="83"/>
        <v>4.2612275528055423E-30</v>
      </c>
      <c r="Y490" s="1">
        <f t="shared" si="84"/>
        <v>8.6551567877640475E-16</v>
      </c>
      <c r="Z490" s="1">
        <f t="shared" si="85"/>
        <v>4.3971962661849784E-15</v>
      </c>
      <c r="AA490" s="1">
        <f t="shared" si="86"/>
        <v>1.8484787009870587E-14</v>
      </c>
      <c r="AB490" s="1">
        <f>p_0*inventory[[#This Row],[CO2_flux]]+AB489</f>
        <v>0.21729999999999999</v>
      </c>
      <c r="AC490" s="1">
        <f>p_1*inventory[[#This Row],[CO2_flux]]+AC489*EXP(-1/life1_CO2)</f>
        <v>6.5492132931670277E-2</v>
      </c>
      <c r="AD490" s="1">
        <f>p_2*inventory[[#This Row],[CO2_flux]]+AD489*EXP(-1/life2_CO2)</f>
        <v>4.8575759390323505E-7</v>
      </c>
      <c r="AE490" s="1">
        <f>p_3*inventory[[#This Row],[CO2_flux]]+AE489*EXP(-1/life3_CO2)</f>
        <v>3.1807372091512773E-50</v>
      </c>
    </row>
    <row r="491" spans="1:31">
      <c r="A491">
        <v>486</v>
      </c>
      <c r="B491" s="70">
        <v>0</v>
      </c>
      <c r="C491" s="70">
        <v>0</v>
      </c>
      <c r="D491" s="70">
        <v>0</v>
      </c>
      <c r="E491" s="22">
        <f>SUM(inventory[[#This Row],[CO2_heat]:[N2O_heat]])</f>
        <v>4.535209695799728E-11</v>
      </c>
      <c r="F491" s="23">
        <f>SUM(inventory[[#This Row],[CO2_temp]:[N2O_temp]])</f>
        <v>2.4164919404471862E-14</v>
      </c>
      <c r="G491" s="16">
        <f>SUM(inventory[[#This Row],[CO2_mass0]:[CO2_mass3]])</f>
        <v>0.28262676081018051</v>
      </c>
      <c r="H491" s="16">
        <f>inventory[[#This Row],[CH4_flux]]+H490*EXP(-1/life_CH4)</f>
        <v>9.5160827358449296E-18</v>
      </c>
      <c r="I491" s="16">
        <f t="shared" ref="I491:I505" si="87">0+I490*EXP(-1/life_N2O)</f>
        <v>1.8015389293263673E-2</v>
      </c>
      <c r="J491" s="18">
        <f>inventory[[#This Row],[CO2]]*A_CO2</f>
        <v>4.9507729691119308E-16</v>
      </c>
      <c r="K491" s="18">
        <f>inventory[[#This Row],[CH4]]*A_CH4</f>
        <v>2.0096476908367278E-30</v>
      </c>
      <c r="L491" s="18">
        <f>inventory[[#This Row],[N2O]]*A_N2O</f>
        <v>6.4314707804160975E-15</v>
      </c>
      <c r="M491" s="4">
        <f t="shared" ref="M491:M505" si="88">M490+A_CO2*(AB490+AC490*life1_CO2*(1-EXP(-1/life1_CO2))+AD490*life2_CO2*(1-EXP(-1/life2_CO2))+AE490*life3_CO2*(1-EXP(-1/life3_CO2)))</f>
        <v>3.1477485982046933E-13</v>
      </c>
      <c r="N491" s="4">
        <f t="shared" ref="N491:N505" si="89">N490+H490*A_CH4*life_CH4*(1-EXP(-1/life_CH4))</f>
        <v>2.6186858666653642E-12</v>
      </c>
      <c r="O491" s="4">
        <f t="shared" ref="O491:O505" si="90">O490+I490*A_N2O*life_N2O*(1-EXP(-1/life_N2O))</f>
        <v>4.2418636231511447E-11</v>
      </c>
      <c r="P491" s="20">
        <f>SUM(inventory[[#This Row],[CO2_temp_s1]:[CO2_temp_s2]])</f>
        <v>4.9404961255498674E-16</v>
      </c>
      <c r="Q491" s="20">
        <f>inventory[[#This Row],[CH4_temp_s1]]+inventory[[#This Row],[CH4_temp_s2]]</f>
        <v>8.6340466597351868E-16</v>
      </c>
      <c r="R491" s="20">
        <f>inventory[[#This Row],[N2O_temp_s1]]+inventory[[#This Row],[N2O_temp_s2]]</f>
        <v>2.2807465125943355E-14</v>
      </c>
      <c r="S491" s="84">
        <f>inventory[[#This Row],[CO2_flux]]+S490</f>
        <v>1</v>
      </c>
      <c r="T491" s="84">
        <f>inventory[[#This Row],[CH4_flux]]+T490</f>
        <v>1</v>
      </c>
      <c r="U491" s="84">
        <f>inventory[[#This Row],[N2O_flux]]+U490</f>
        <v>1</v>
      </c>
      <c r="V491" s="1">
        <f t="shared" ref="V491:V505" si="91">A_CO2*(AB490*clim_sens1*(1-EXP(-1/clim_time1))
+AC490*clim_sens1*life1_CO2/(life1_CO2-clim_time1)*(EXP(-1/life1_CO2)-EXP(-1/clim_time1))
+AD490*clim_sens1*life2_CO2/(life2_CO2-clim_time1)*(EXP(-1/life2_CO2)-EXP(-1/clim_time1))
+AE490*clim_sens1*life3_CO2/(life3_CO2-clim_time1)*(EXP(-1/life3_CO2)-EXP(-1/clim_time1)))
+V490*EXP(-1/clim_time1)</f>
        <v>3.1396526627106058E-16</v>
      </c>
      <c r="W491" s="1">
        <f t="shared" ref="W491:W505" si="92">A_CO2*(AB490*clim_sens2*(1-EXP(-1/clim_time2))
+AC490*clim_sens2*life1_CO2/(life1_CO2-clim_time2)*(EXP(-1/life1_CO2)-EXP(-1/clim_time2))
+AD490*clim_sens2*life2_CO2/(life2_CO2-clim_time2)*(EXP(-1/life2_CO2)-EXP(-1/clim_time2))
+AE490*clim_sens2*life3_CO2/(life3_CO2-clim_time2)*(EXP(-1/life3_CO2)-EXP(-1/clim_time2)))
+W490*EXP(-1/clim_time2)</f>
        <v>1.8008434628392619E-16</v>
      </c>
      <c r="X491" s="1">
        <f t="shared" ref="X491:X505" si="93">A_CH4*H490*clim_sens1*life_CH4/(life_CH4-clim_time1)*(EXP(-1/life_CH4)-EXP(-1/clim_time1))
+X490*EXP(-1/clim_time1)</f>
        <v>3.9310718172127876E-30</v>
      </c>
      <c r="Y491" s="1">
        <f t="shared" ref="Y491:Y505" si="94">A_CH4*H490*clim_sens2*life_CH4/(life_CH4-clim_time2)*(EXP(-1/life_CH4)-EXP(-1/clim_time2))
+Y490*EXP(-1/clim_time2)</f>
        <v>8.6340466597351474E-16</v>
      </c>
      <c r="Z491" s="1">
        <f t="shared" ref="Z491:Z505" si="95">A_N2O*I490*clim_sens1*life_N2O/(life_N2O-clim_time1)*(EXP(-1/life_N2O)-EXP(-1/clim_time1))
+Z490*EXP(-1/clim_time1)</f>
        <v>4.3610055555555011E-15</v>
      </c>
      <c r="AA491" s="1">
        <f t="shared" ref="AA491:AA505" si="96">A_N2O*I490*clim_sens2*life_N2O/(life_N2O-clim_time2)*(EXP(-1/life_N2O)-EXP(-1/clim_time2))
+AA490*EXP(-1/clim_time2)</f>
        <v>1.8446459570387856E-14</v>
      </c>
      <c r="AB491" s="1">
        <f>p_0*inventory[[#This Row],[CO2_flux]]+AB490</f>
        <v>0.21729999999999999</v>
      </c>
      <c r="AC491" s="1">
        <f>p_1*inventory[[#This Row],[CO2_flux]]+AC490*EXP(-1/life1_CO2)</f>
        <v>6.532628816618509E-2</v>
      </c>
      <c r="AD491" s="1">
        <f>p_2*inventory[[#This Row],[CO2_flux]]+AD490*EXP(-1/life2_CO2)</f>
        <v>4.726439954332363E-7</v>
      </c>
      <c r="AE491" s="1">
        <f>p_3*inventory[[#This Row],[CO2_flux]]+AE490*EXP(-1/life3_CO2)</f>
        <v>2.5212907915840965E-50</v>
      </c>
    </row>
    <row r="492" spans="1:31">
      <c r="A492">
        <v>487</v>
      </c>
      <c r="B492" s="70">
        <v>0</v>
      </c>
      <c r="C492" s="70">
        <v>0</v>
      </c>
      <c r="D492" s="70">
        <v>0</v>
      </c>
      <c r="E492" s="22">
        <f>SUM(inventory[[#This Row],[CO2_heat]:[N2O_heat]])</f>
        <v>4.5358996857851307E-11</v>
      </c>
      <c r="F492" s="23">
        <f>SUM(inventory[[#This Row],[CO2_temp]:[N2O_temp]])</f>
        <v>2.4088522912945983E-14</v>
      </c>
      <c r="G492" s="16">
        <f>SUM(inventory[[#This Row],[CO2_mass0]:[CO2_mass3]])</f>
        <v>0.28246132325137563</v>
      </c>
      <c r="H492" s="16">
        <f>inventory[[#This Row],[CH4_flux]]+H491*EXP(-1/life_CH4)</f>
        <v>8.7787859667407681E-18</v>
      </c>
      <c r="I492" s="16">
        <f t="shared" si="87"/>
        <v>1.7867115324734277E-2</v>
      </c>
      <c r="J492" s="18">
        <f>inventory[[#This Row],[CO2]]*A_CO2</f>
        <v>4.9478749993943457E-16</v>
      </c>
      <c r="K492" s="18">
        <f>inventory[[#This Row],[CH4]]*A_CH4</f>
        <v>1.8539421562567997E-30</v>
      </c>
      <c r="L492" s="18">
        <f>inventory[[#This Row],[N2O]]*A_N2O</f>
        <v>6.3785371645741281E-15</v>
      </c>
      <c r="M492" s="4">
        <f t="shared" si="88"/>
        <v>3.152697921576168E-13</v>
      </c>
      <c r="N492" s="4">
        <f t="shared" si="89"/>
        <v>2.6186858666653642E-12</v>
      </c>
      <c r="O492" s="4">
        <f t="shared" si="90"/>
        <v>4.2425041199028324E-11</v>
      </c>
      <c r="P492" s="20">
        <f>SUM(inventory[[#This Row],[CO2_temp_s1]:[CO2_temp_s2]])</f>
        <v>4.9394140539715236E-16</v>
      </c>
      <c r="Q492" s="20">
        <f>inventory[[#This Row],[CH4_temp_s1]]+inventory[[#This Row],[CH4_temp_s2]]</f>
        <v>8.6129880197978709E-16</v>
      </c>
      <c r="R492" s="20">
        <f>inventory[[#This Row],[N2O_temp_s1]]+inventory[[#This Row],[N2O_temp_s2]]</f>
        <v>2.2733282705569043E-14</v>
      </c>
      <c r="S492" s="84">
        <f>inventory[[#This Row],[CO2_flux]]+S491</f>
        <v>1</v>
      </c>
      <c r="T492" s="84">
        <f>inventory[[#This Row],[CH4_flux]]+T491</f>
        <v>1</v>
      </c>
      <c r="U492" s="84">
        <f>inventory[[#This Row],[N2O_flux]]+U491</f>
        <v>1</v>
      </c>
      <c r="V492" s="1">
        <f t="shared" si="91"/>
        <v>3.1377842110090966E-16</v>
      </c>
      <c r="W492" s="1">
        <f t="shared" si="92"/>
        <v>1.801629842962427E-16</v>
      </c>
      <c r="X492" s="1">
        <f t="shared" si="93"/>
        <v>3.6264962244815087E-30</v>
      </c>
      <c r="Y492" s="1">
        <f t="shared" si="94"/>
        <v>8.6129880197978344E-16</v>
      </c>
      <c r="Z492" s="1">
        <f t="shared" si="95"/>
        <v>4.3251127091687316E-15</v>
      </c>
      <c r="AA492" s="1">
        <f t="shared" si="96"/>
        <v>1.8408169996400313E-14</v>
      </c>
      <c r="AB492" s="1">
        <f>p_0*inventory[[#This Row],[CO2_flux]]+AB491</f>
        <v>0.21729999999999999</v>
      </c>
      <c r="AC492" s="1">
        <f>p_1*inventory[[#This Row],[CO2_flux]]+AC491*EXP(-1/life1_CO2)</f>
        <v>6.5160863366961613E-2</v>
      </c>
      <c r="AD492" s="1">
        <f>p_2*inventory[[#This Row],[CO2_flux]]+AD491*EXP(-1/life2_CO2)</f>
        <v>4.5988441400175779E-7</v>
      </c>
      <c r="AE492" s="1">
        <f>p_3*inventory[[#This Row],[CO2_flux]]+AE491*EXP(-1/life3_CO2)</f>
        <v>1.9985641182293667E-50</v>
      </c>
    </row>
    <row r="493" spans="1:31">
      <c r="A493">
        <v>488</v>
      </c>
      <c r="B493" s="70">
        <v>0</v>
      </c>
      <c r="C493" s="70">
        <v>0</v>
      </c>
      <c r="D493" s="70">
        <v>0</v>
      </c>
      <c r="E493" s="22">
        <f>SUM(inventory[[#This Row],[CO2_heat]:[N2O_heat]])</f>
        <v>4.5365843752792491E-11</v>
      </c>
      <c r="F493" s="23">
        <f>SUM(inventory[[#This Row],[CO2_temp]:[N2O_temp]])</f>
        <v>2.4012465180204483E-14</v>
      </c>
      <c r="G493" s="16">
        <f>SUM(inventory[[#This Row],[CO2_mass0]:[CO2_mass3]])</f>
        <v>0.28229630493981794</v>
      </c>
      <c r="H493" s="16">
        <f>inventory[[#This Row],[CH4_flux]]+H492*EXP(-1/life_CH4)</f>
        <v>8.0986142291039981E-18</v>
      </c>
      <c r="I493" s="16">
        <f t="shared" si="87"/>
        <v>1.7720061711168383E-2</v>
      </c>
      <c r="J493" s="18">
        <f>inventory[[#This Row],[CO2]]*A_CO2</f>
        <v>4.9449843736307902E-16</v>
      </c>
      <c r="K493" s="18">
        <f>inventory[[#This Row],[CH4]]*A_CH4</f>
        <v>1.7103005339782003E-30</v>
      </c>
      <c r="L493" s="18">
        <f>inventory[[#This Row],[N2O]]*A_N2O</f>
        <v>6.3260392138827551E-15</v>
      </c>
      <c r="M493" s="4">
        <f t="shared" si="88"/>
        <v>3.1576443506514661E-13</v>
      </c>
      <c r="N493" s="4">
        <f t="shared" si="89"/>
        <v>2.6186858666653642E-12</v>
      </c>
      <c r="O493" s="4">
        <f t="shared" si="90"/>
        <v>4.2431393451061981E-11</v>
      </c>
      <c r="P493" s="20">
        <f>SUM(inventory[[#This Row],[CO2_temp_s1]:[CO2_temp_s2]])</f>
        <v>4.9383317719077599E-16</v>
      </c>
      <c r="Q493" s="20">
        <f>inventory[[#This Row],[CH4_temp_s1]]+inventory[[#This Row],[CH4_temp_s2]]</f>
        <v>8.5919807423714941E-16</v>
      </c>
      <c r="R493" s="20">
        <f>inventory[[#This Row],[N2O_temp_s1]]+inventory[[#This Row],[N2O_temp_s2]]</f>
        <v>2.265943392877656E-14</v>
      </c>
      <c r="S493" s="84">
        <f>inventory[[#This Row],[CO2_flux]]+S492</f>
        <v>1</v>
      </c>
      <c r="T493" s="84">
        <f>inventory[[#This Row],[CH4_flux]]+T492</f>
        <v>1</v>
      </c>
      <c r="U493" s="84">
        <f>inventory[[#This Row],[N2O_flux]]+U492</f>
        <v>1</v>
      </c>
      <c r="V493" s="1">
        <f t="shared" si="91"/>
        <v>3.1359204952405459E-16</v>
      </c>
      <c r="W493" s="1">
        <f t="shared" si="92"/>
        <v>1.802411276667214E-16</v>
      </c>
      <c r="X493" s="1">
        <f t="shared" si="93"/>
        <v>3.3455188502144685E-30</v>
      </c>
      <c r="Y493" s="1">
        <f t="shared" si="94"/>
        <v>8.5919807423714605E-16</v>
      </c>
      <c r="Z493" s="1">
        <f t="shared" si="95"/>
        <v>4.2895152754810139E-15</v>
      </c>
      <c r="AA493" s="1">
        <f t="shared" si="96"/>
        <v>1.8369918653295547E-14</v>
      </c>
      <c r="AB493" s="1">
        <f>p_0*inventory[[#This Row],[CO2_flux]]+AB492</f>
        <v>0.21729999999999999</v>
      </c>
      <c r="AC493" s="1">
        <f>p_1*inventory[[#This Row],[CO2_flux]]+AC492*EXP(-1/life1_CO2)</f>
        <v>6.4995857470525456E-2</v>
      </c>
      <c r="AD493" s="1">
        <f>p_2*inventory[[#This Row],[CO2_flux]]+AD492*EXP(-1/life2_CO2)</f>
        <v>4.4746929250181254E-7</v>
      </c>
      <c r="AE493" s="1">
        <f>p_3*inventory[[#This Row],[CO2_flux]]+AE492*EXP(-1/life3_CO2)</f>
        <v>1.5842117648652427E-50</v>
      </c>
    </row>
    <row r="494" spans="1:31">
      <c r="A494">
        <v>489</v>
      </c>
      <c r="B494" s="70">
        <v>0</v>
      </c>
      <c r="C494" s="70">
        <v>0</v>
      </c>
      <c r="D494" s="70">
        <v>0</v>
      </c>
      <c r="E494" s="22">
        <f>SUM(inventory[[#This Row],[CO2_heat]:[N2O_heat]])</f>
        <v>4.537263807742413E-11</v>
      </c>
      <c r="F494" s="23">
        <f>SUM(inventory[[#This Row],[CO2_temp]:[N2O_temp]])</f>
        <v>2.3936744123844993E-14</v>
      </c>
      <c r="G494" s="16">
        <f>SUM(inventory[[#This Row],[CO2_mass0]:[CO2_mass3]])</f>
        <v>0.28213170480542704</v>
      </c>
      <c r="H494" s="16">
        <f>inventory[[#This Row],[CH4_flux]]+H493*EXP(-1/life_CH4)</f>
        <v>7.47114153145209E-18</v>
      </c>
      <c r="I494" s="16">
        <f t="shared" si="87"/>
        <v>1.7574218408549148E-2</v>
      </c>
      <c r="J494" s="18">
        <f>inventory[[#This Row],[CO2]]*A_CO2</f>
        <v>4.9421010730766642E-16</v>
      </c>
      <c r="K494" s="18">
        <f>inventory[[#This Row],[CH4]]*A_CH4</f>
        <v>1.5777881238927611E-30</v>
      </c>
      <c r="L494" s="18">
        <f>inventory[[#This Row],[N2O]]*A_N2O</f>
        <v>6.2739733426408979E-15</v>
      </c>
      <c r="M494" s="4">
        <f t="shared" si="88"/>
        <v>3.1625878927651654E-13</v>
      </c>
      <c r="N494" s="4">
        <f t="shared" si="89"/>
        <v>2.6186858666653642E-12</v>
      </c>
      <c r="O494" s="4">
        <f t="shared" si="90"/>
        <v>4.2437693421482246E-11</v>
      </c>
      <c r="P494" s="20">
        <f>SUM(inventory[[#This Row],[CO2_temp_s1]:[CO2_temp_s2]])</f>
        <v>4.9372492869837878E-16</v>
      </c>
      <c r="Q494" s="20">
        <f>inventory[[#This Row],[CH4_temp_s1]]+inventory[[#This Row],[CH4_temp_s2]]</f>
        <v>8.5710247021817024E-16</v>
      </c>
      <c r="R494" s="20">
        <f>inventory[[#This Row],[N2O_temp_s1]]+inventory[[#This Row],[N2O_temp_s2]]</f>
        <v>2.2585916724928445E-14</v>
      </c>
      <c r="S494" s="84">
        <f>inventory[[#This Row],[CO2_flux]]+S493</f>
        <v>1</v>
      </c>
      <c r="T494" s="84">
        <f>inventory[[#This Row],[CH4_flux]]+T493</f>
        <v>1</v>
      </c>
      <c r="U494" s="84">
        <f>inventory[[#This Row],[N2O_flux]]+U493</f>
        <v>1</v>
      </c>
      <c r="V494" s="1">
        <f t="shared" si="91"/>
        <v>3.1340615032912717E-16</v>
      </c>
      <c r="W494" s="1">
        <f t="shared" si="92"/>
        <v>1.8031877836925164E-16</v>
      </c>
      <c r="X494" s="1">
        <f t="shared" si="93"/>
        <v>3.0863113275736718E-30</v>
      </c>
      <c r="Y494" s="1">
        <f t="shared" si="94"/>
        <v>8.5710247021816719E-16</v>
      </c>
      <c r="Z494" s="1">
        <f t="shared" si="95"/>
        <v>4.2542108231258897E-15</v>
      </c>
      <c r="AA494" s="1">
        <f t="shared" si="96"/>
        <v>1.8331705901802555E-14</v>
      </c>
      <c r="AB494" s="1">
        <f>p_0*inventory[[#This Row],[CO2_flux]]+AB493</f>
        <v>0.21729999999999999</v>
      </c>
      <c r="AC494" s="1">
        <f>p_1*inventory[[#This Row],[CO2_flux]]+AC493*EXP(-1/life1_CO2)</f>
        <v>6.4831269416095252E-2</v>
      </c>
      <c r="AD494" s="1">
        <f>p_2*inventory[[#This Row],[CO2_flux]]+AD493*EXP(-1/life2_CO2)</f>
        <v>4.3538933183177491E-7</v>
      </c>
      <c r="AE494" s="1">
        <f>p_3*inventory[[#This Row],[CO2_flux]]+AE493*EXP(-1/life3_CO2)</f>
        <v>1.2557650230211008E-50</v>
      </c>
    </row>
    <row r="495" spans="1:31">
      <c r="A495">
        <v>490</v>
      </c>
      <c r="B495" s="70">
        <v>0</v>
      </c>
      <c r="C495" s="70">
        <v>0</v>
      </c>
      <c r="D495" s="70">
        <v>0</v>
      </c>
      <c r="E495" s="22">
        <f>SUM(inventory[[#This Row],[CO2_heat]:[N2O_heat]])</f>
        <v>4.5379380262776701E-11</v>
      </c>
      <c r="F495" s="23">
        <f>SUM(inventory[[#This Row],[CO2_temp]:[N2O_temp]])</f>
        <v>2.3861357676887218E-14</v>
      </c>
      <c r="G495" s="16">
        <f>SUM(inventory[[#This Row],[CO2_mass0]:[CO2_mass3]])</f>
        <v>0.28196752178105972</v>
      </c>
      <c r="H495" s="16">
        <f>inventory[[#This Row],[CH4_flux]]+H494*EXP(-1/life_CH4)</f>
        <v>6.8922848037872013E-18</v>
      </c>
      <c r="I495" s="16">
        <f t="shared" si="87"/>
        <v>1.7429575455526071E-2</v>
      </c>
      <c r="J495" s="18">
        <f>inventory[[#This Row],[CO2]]*A_CO2</f>
        <v>4.9392250790388218E-16</v>
      </c>
      <c r="K495" s="18">
        <f>inventory[[#This Row],[CH4]]*A_CH4</f>
        <v>1.4555426455411317E-30</v>
      </c>
      <c r="L495" s="18">
        <f>inventory[[#This Row],[N2O]]*A_N2O</f>
        <v>6.2223359946592555E-15</v>
      </c>
      <c r="M495" s="4">
        <f t="shared" si="88"/>
        <v>3.1675285552331241E-13</v>
      </c>
      <c r="N495" s="4">
        <f t="shared" si="89"/>
        <v>2.6186858666653642E-12</v>
      </c>
      <c r="O495" s="4">
        <f t="shared" si="90"/>
        <v>4.2443941540588022E-11</v>
      </c>
      <c r="P495" s="20">
        <f>SUM(inventory[[#This Row],[CO2_temp_s1]:[CO2_temp_s2]])</f>
        <v>4.9361666067910317E-16</v>
      </c>
      <c r="Q495" s="20">
        <f>inventory[[#This Row],[CH4_temp_s1]]+inventory[[#This Row],[CH4_temp_s2]]</f>
        <v>8.5501197742596876E-16</v>
      </c>
      <c r="R495" s="20">
        <f>inventory[[#This Row],[N2O_temp_s1]]+inventory[[#This Row],[N2O_temp_s2]]</f>
        <v>2.2512729038782145E-14</v>
      </c>
      <c r="S495" s="84">
        <f>inventory[[#This Row],[CO2_flux]]+S494</f>
        <v>1</v>
      </c>
      <c r="T495" s="84">
        <f>inventory[[#This Row],[CH4_flux]]+T494</f>
        <v>1</v>
      </c>
      <c r="U495" s="84">
        <f>inventory[[#This Row],[N2O_flux]]+U494</f>
        <v>1</v>
      </c>
      <c r="V495" s="1">
        <f t="shared" si="91"/>
        <v>3.1322072230815337E-16</v>
      </c>
      <c r="W495" s="1">
        <f t="shared" si="92"/>
        <v>1.803959383709498E-16</v>
      </c>
      <c r="X495" s="1">
        <f t="shared" si="93"/>
        <v>2.8471869497912786E-30</v>
      </c>
      <c r="Y495" s="1">
        <f t="shared" si="94"/>
        <v>8.550119774259659E-16</v>
      </c>
      <c r="Z495" s="1">
        <f t="shared" si="95"/>
        <v>4.2191969407480352E-15</v>
      </c>
      <c r="AA495" s="1">
        <f t="shared" si="96"/>
        <v>1.829353209803411E-14</v>
      </c>
      <c r="AB495" s="1">
        <f>p_0*inventory[[#This Row],[CO2_flux]]+AB494</f>
        <v>0.21729999999999999</v>
      </c>
      <c r="AC495" s="1">
        <f>p_1*inventory[[#This Row],[CO2_flux]]+AC494*EXP(-1/life1_CO2)</f>
        <v>6.4667098145575821E-2</v>
      </c>
      <c r="AD495" s="1">
        <f>p_2*inventory[[#This Row],[CO2_flux]]+AD494*EXP(-1/life2_CO2)</f>
        <v>4.2363548393022199E-7</v>
      </c>
      <c r="AE495" s="1">
        <f>p_3*inventory[[#This Row],[CO2_flux]]+AE494*EXP(-1/life3_CO2)</f>
        <v>9.9541350974459234E-51</v>
      </c>
    </row>
    <row r="496" spans="1:31">
      <c r="A496">
        <v>491</v>
      </c>
      <c r="B496" s="70">
        <v>0</v>
      </c>
      <c r="C496" s="70">
        <v>0</v>
      </c>
      <c r="D496" s="70">
        <v>0</v>
      </c>
      <c r="E496" s="22">
        <f>SUM(inventory[[#This Row],[CO2_heat]:[N2O_heat]])</f>
        <v>4.5386070736337309E-11</v>
      </c>
      <c r="F496" s="23">
        <f>SUM(inventory[[#This Row],[CO2_temp]:[N2O_temp]])</f>
        <v>2.3786303787650189E-14</v>
      </c>
      <c r="G496" s="16">
        <f>SUM(inventory[[#This Row],[CO2_mass0]:[CO2_mass3]])</f>
        <v>0.28180375480249636</v>
      </c>
      <c r="H496" s="16">
        <f>inventory[[#This Row],[CH4_flux]]+H495*EXP(-1/life_CH4)</f>
        <v>6.3582773283754381E-18</v>
      </c>
      <c r="I496" s="16">
        <f t="shared" si="87"/>
        <v>1.7286122972734606E-2</v>
      </c>
      <c r="J496" s="18">
        <f>inventory[[#This Row],[CO2]]*A_CO2</f>
        <v>4.9363563728753281E-16</v>
      </c>
      <c r="K496" s="18">
        <f>inventory[[#This Row],[CH4]]*A_CH4</f>
        <v>1.342768627109322E-30</v>
      </c>
      <c r="L496" s="18">
        <f>inventory[[#This Row],[N2O]]*A_N2O</f>
        <v>6.1711236430174041E-15</v>
      </c>
      <c r="M496" s="4">
        <f t="shared" si="88"/>
        <v>3.1724663453525338E-13</v>
      </c>
      <c r="N496" s="4">
        <f t="shared" si="89"/>
        <v>2.6186858666653642E-12</v>
      </c>
      <c r="O496" s="4">
        <f t="shared" si="90"/>
        <v>4.2450138235136689E-11</v>
      </c>
      <c r="P496" s="20">
        <f>SUM(inventory[[#This Row],[CO2_temp_s1]:[CO2_temp_s2]])</f>
        <v>4.9350837388871695E-16</v>
      </c>
      <c r="Q496" s="20">
        <f>inventory[[#This Row],[CH4_temp_s1]]+inventory[[#This Row],[CH4_temp_s2]]</f>
        <v>8.5292658339414441E-16</v>
      </c>
      <c r="R496" s="20">
        <f>inventory[[#This Row],[N2O_temp_s1]]+inventory[[#This Row],[N2O_temp_s2]]</f>
        <v>2.2439868830367328E-14</v>
      </c>
      <c r="S496" s="84">
        <f>inventory[[#This Row],[CO2_flux]]+S495</f>
        <v>1</v>
      </c>
      <c r="T496" s="84">
        <f>inventory[[#This Row],[CH4_flux]]+T495</f>
        <v>1</v>
      </c>
      <c r="U496" s="84">
        <f>inventory[[#This Row],[N2O_flux]]+U495</f>
        <v>1</v>
      </c>
      <c r="V496" s="1">
        <f t="shared" si="91"/>
        <v>3.130357642565358E-16</v>
      </c>
      <c r="W496" s="1">
        <f t="shared" si="92"/>
        <v>1.8047260963218118E-16</v>
      </c>
      <c r="X496" s="1">
        <f t="shared" si="93"/>
        <v>2.6265896944863005E-30</v>
      </c>
      <c r="Y496" s="1">
        <f t="shared" si="94"/>
        <v>8.5292658339414175E-16</v>
      </c>
      <c r="Z496" s="1">
        <f t="shared" si="95"/>
        <v>4.18447123683856E-15</v>
      </c>
      <c r="AA496" s="1">
        <f t="shared" si="96"/>
        <v>1.8255397593528767E-14</v>
      </c>
      <c r="AB496" s="1">
        <f>p_0*inventory[[#This Row],[CO2_flux]]+AB495</f>
        <v>0.21729999999999999</v>
      </c>
      <c r="AC496" s="1">
        <f>p_1*inventory[[#This Row],[CO2_flux]]+AC495*EXP(-1/life1_CO2)</f>
        <v>6.4503342603551408E-2</v>
      </c>
      <c r="AD496" s="1">
        <f>p_2*inventory[[#This Row],[CO2_flux]]+AD495*EXP(-1/life2_CO2)</f>
        <v>4.1219894499880757E-7</v>
      </c>
      <c r="AE496" s="1">
        <f>p_3*inventory[[#This Row],[CO2_flux]]+AE495*EXP(-1/life3_CO2)</f>
        <v>7.8903938015272953E-51</v>
      </c>
    </row>
    <row r="497" spans="1:31">
      <c r="A497">
        <v>492</v>
      </c>
      <c r="B497" s="70">
        <v>0</v>
      </c>
      <c r="C497" s="70">
        <v>0</v>
      </c>
      <c r="D497" s="70">
        <v>0</v>
      </c>
      <c r="E497" s="22">
        <f>SUM(inventory[[#This Row],[CO2_heat]:[N2O_heat]])</f>
        <v>4.5392709922078783E-11</v>
      </c>
      <c r="F497" s="23">
        <f>SUM(inventory[[#This Row],[CO2_temp]:[N2O_temp]])</f>
        <v>2.3711580419630504E-14</v>
      </c>
      <c r="G497" s="16">
        <f>SUM(inventory[[#This Row],[CO2_mass0]:[CO2_mass3]])</f>
        <v>0.28164040280842773</v>
      </c>
      <c r="H497" s="16">
        <f>inventory[[#This Row],[CH4_flux]]+H496*EXP(-1/life_CH4)</f>
        <v>5.8656442290833263E-18</v>
      </c>
      <c r="I497" s="16">
        <f t="shared" si="87"/>
        <v>1.7143851162121391E-2</v>
      </c>
      <c r="J497" s="18">
        <f>inventory[[#This Row],[CO2]]*A_CO2</f>
        <v>4.9334949359952272E-16</v>
      </c>
      <c r="K497" s="18">
        <f>inventory[[#This Row],[CH4]]*A_CH4</f>
        <v>1.2387322291603052E-30</v>
      </c>
      <c r="L497" s="18">
        <f>inventory[[#This Row],[N2O]]*A_N2O</f>
        <v>6.1203327898229119E-15</v>
      </c>
      <c r="M497" s="4">
        <f t="shared" si="88"/>
        <v>3.1774012704019689E-13</v>
      </c>
      <c r="N497" s="4">
        <f t="shared" si="89"/>
        <v>2.6186858666653642E-12</v>
      </c>
      <c r="O497" s="4">
        <f t="shared" si="90"/>
        <v>4.2456283928373224E-11</v>
      </c>
      <c r="P497" s="20">
        <f>SUM(inventory[[#This Row],[CO2_temp_s1]:[CO2_temp_s2]])</f>
        <v>4.9340006907961821E-16</v>
      </c>
      <c r="Q497" s="20">
        <f>inventory[[#This Row],[CH4_temp_s1]]+inventory[[#This Row],[CH4_temp_s2]]</f>
        <v>8.5084627568670242E-16</v>
      </c>
      <c r="R497" s="20">
        <f>inventory[[#This Row],[N2O_temp_s1]]+inventory[[#This Row],[N2O_temp_s2]]</f>
        <v>2.2367334074864185E-14</v>
      </c>
      <c r="S497" s="84">
        <f>inventory[[#This Row],[CO2_flux]]+S496</f>
        <v>1</v>
      </c>
      <c r="T497" s="84">
        <f>inventory[[#This Row],[CH4_flux]]+T496</f>
        <v>1</v>
      </c>
      <c r="U497" s="84">
        <f>inventory[[#This Row],[N2O_flux]]+U496</f>
        <v>1</v>
      </c>
      <c r="V497" s="1">
        <f t="shared" si="91"/>
        <v>3.1285127497303645E-16</v>
      </c>
      <c r="W497" s="1">
        <f t="shared" si="92"/>
        <v>1.8054879410658178E-16</v>
      </c>
      <c r="X497" s="1">
        <f t="shared" si="93"/>
        <v>2.4230840983664665E-30</v>
      </c>
      <c r="Y497" s="1">
        <f t="shared" si="94"/>
        <v>8.5084627568669996E-16</v>
      </c>
      <c r="Z497" s="1">
        <f t="shared" si="95"/>
        <v>4.1500313395716626E-15</v>
      </c>
      <c r="AA497" s="1">
        <f t="shared" si="96"/>
        <v>1.8217302735292523E-14</v>
      </c>
      <c r="AB497" s="1">
        <f>p_0*inventory[[#This Row],[CO2_flux]]+AB496</f>
        <v>0.21729999999999999</v>
      </c>
      <c r="AC497" s="1">
        <f>p_1*inventory[[#This Row],[CO2_flux]]+AC496*EXP(-1/life1_CO2)</f>
        <v>6.4340001737278843E-2</v>
      </c>
      <c r="AD497" s="1">
        <f>p_2*inventory[[#This Row],[CO2_flux]]+AD496*EXP(-1/life2_CO2)</f>
        <v>4.0107114890809276E-7</v>
      </c>
      <c r="AE497" s="1">
        <f>p_3*inventory[[#This Row],[CO2_flux]]+AE496*EXP(-1/life3_CO2)</f>
        <v>6.2545177188879915E-51</v>
      </c>
    </row>
    <row r="498" spans="1:31">
      <c r="A498">
        <v>493</v>
      </c>
      <c r="B498" s="70">
        <v>0</v>
      </c>
      <c r="C498" s="70">
        <v>0</v>
      </c>
      <c r="D498" s="70">
        <v>0</v>
      </c>
      <c r="E498" s="22">
        <f>SUM(inventory[[#This Row],[CO2_heat]:[N2O_heat]])</f>
        <v>4.5399298240488644E-11</v>
      </c>
      <c r="F498" s="23">
        <f>SUM(inventory[[#This Row],[CO2_temp]:[N2O_temp]])</f>
        <v>2.3637185551381571E-14</v>
      </c>
      <c r="G498" s="16">
        <f>SUM(inventory[[#This Row],[CO2_mass0]:[CO2_mass3]])</f>
        <v>0.28147746474044161</v>
      </c>
      <c r="H498" s="16">
        <f>inventory[[#This Row],[CH4_flux]]+H497*EXP(-1/life_CH4)</f>
        <v>5.4111798597764726E-18</v>
      </c>
      <c r="I498" s="16">
        <f t="shared" si="87"/>
        <v>1.700275030627502E-2</v>
      </c>
      <c r="J498" s="18">
        <f>inventory[[#This Row],[CO2]]*A_CO2</f>
        <v>4.9306407498583149E-16</v>
      </c>
      <c r="K498" s="18">
        <f>inventory[[#This Row],[CH4]]*A_CH4</f>
        <v>1.1427564694178174E-30</v>
      </c>
      <c r="L498" s="18">
        <f>inventory[[#This Row],[N2O]]*A_N2O</f>
        <v>6.0699599659724183E-15</v>
      </c>
      <c r="M498" s="4">
        <f t="shared" si="88"/>
        <v>3.1823333376414383E-13</v>
      </c>
      <c r="N498" s="4">
        <f t="shared" si="89"/>
        <v>2.6186858666653642E-12</v>
      </c>
      <c r="O498" s="4">
        <f t="shared" si="90"/>
        <v>4.2462379040059134E-11</v>
      </c>
      <c r="P498" s="20">
        <f>SUM(inventory[[#This Row],[CO2_temp_s1]:[CO2_temp_s2]])</f>
        <v>4.9329174700084013E-16</v>
      </c>
      <c r="Q498" s="20">
        <f>inventory[[#This Row],[CH4_temp_s1]]+inventory[[#This Row],[CH4_temp_s2]]</f>
        <v>8.4877104189797971E-16</v>
      </c>
      <c r="R498" s="20">
        <f>inventory[[#This Row],[N2O_temp_s1]]+inventory[[#This Row],[N2O_temp_s2]]</f>
        <v>2.2295122762482752E-14</v>
      </c>
      <c r="S498" s="84">
        <f>inventory[[#This Row],[CO2_flux]]+S497</f>
        <v>1</v>
      </c>
      <c r="T498" s="84">
        <f>inventory[[#This Row],[CH4_flux]]+T497</f>
        <v>1</v>
      </c>
      <c r="U498" s="84">
        <f>inventory[[#This Row],[N2O_flux]]+U497</f>
        <v>1</v>
      </c>
      <c r="V498" s="1">
        <f t="shared" si="91"/>
        <v>3.1266725325976008E-16</v>
      </c>
      <c r="W498" s="1">
        <f t="shared" si="92"/>
        <v>1.8062449374108005E-16</v>
      </c>
      <c r="X498" s="1">
        <f t="shared" si="93"/>
        <v>2.235345916428254E-30</v>
      </c>
      <c r="Y498" s="1">
        <f t="shared" si="94"/>
        <v>8.4877104189797744E-16</v>
      </c>
      <c r="Z498" s="1">
        <f t="shared" si="95"/>
        <v>4.1158748966426303E-15</v>
      </c>
      <c r="AA498" s="1">
        <f t="shared" si="96"/>
        <v>1.8179247865840121E-14</v>
      </c>
      <c r="AB498" s="1">
        <f>p_0*inventory[[#This Row],[CO2_flux]]+AB497</f>
        <v>0.21729999999999999</v>
      </c>
      <c r="AC498" s="1">
        <f>p_1*inventory[[#This Row],[CO2_flux]]+AC497*EXP(-1/life1_CO2)</f>
        <v>6.4177074496680822E-2</v>
      </c>
      <c r="AD498" s="1">
        <f>p_2*inventory[[#This Row],[CO2_flux]]+AD497*EXP(-1/life2_CO2)</f>
        <v>3.9024376078139368E-7</v>
      </c>
      <c r="AE498" s="1">
        <f>p_3*inventory[[#This Row],[CO2_flux]]+AE497*EXP(-1/life3_CO2)</f>
        <v>4.957799684004595E-51</v>
      </c>
    </row>
    <row r="499" spans="1:31">
      <c r="A499">
        <v>494</v>
      </c>
      <c r="B499" s="70">
        <v>0</v>
      </c>
      <c r="C499" s="70">
        <v>0</v>
      </c>
      <c r="D499" s="70">
        <v>0</v>
      </c>
      <c r="E499" s="22">
        <f>SUM(inventory[[#This Row],[CO2_heat]:[N2O_heat]])</f>
        <v>4.5405836108597727E-11</v>
      </c>
      <c r="F499" s="23">
        <f>SUM(inventory[[#This Row],[CO2_temp]:[N2O_temp]])</f>
        <v>2.3563117176393804E-14</v>
      </c>
      <c r="G499" s="16">
        <f>SUM(inventory[[#This Row],[CO2_mass0]:[CO2_mass3]])</f>
        <v>0.28131493954300985</v>
      </c>
      <c r="H499" s="16">
        <f>inventory[[#This Row],[CH4_flux]]+H498*EXP(-1/life_CH4)</f>
        <v>4.9919269446429574E-18</v>
      </c>
      <c r="I499" s="16">
        <f t="shared" si="87"/>
        <v>1.6862810767762328E-2</v>
      </c>
      <c r="J499" s="18">
        <f>inventory[[#This Row],[CO2]]*A_CO2</f>
        <v>4.9277937959749024E-16</v>
      </c>
      <c r="K499" s="18">
        <f>inventory[[#This Row],[CH4]]*A_CH4</f>
        <v>1.0542168175292374E-30</v>
      </c>
      <c r="L499" s="18">
        <f>inventory[[#This Row],[N2O]]*A_N2O</f>
        <v>6.0200017309146934E-15</v>
      </c>
      <c r="M499" s="4">
        <f t="shared" si="88"/>
        <v>3.1872625543124362E-13</v>
      </c>
      <c r="N499" s="4">
        <f t="shared" si="89"/>
        <v>2.6186858666653642E-12</v>
      </c>
      <c r="O499" s="4">
        <f t="shared" si="90"/>
        <v>4.2468423986501121E-11</v>
      </c>
      <c r="P499" s="20">
        <f>SUM(inventory[[#This Row],[CO2_temp_s1]:[CO2_temp_s2]])</f>
        <v>4.9318340839805596E-16</v>
      </c>
      <c r="Q499" s="20">
        <f>inventory[[#This Row],[CH4_temp_s1]]+inventory[[#This Row],[CH4_temp_s2]]</f>
        <v>8.4670086965257084E-16</v>
      </c>
      <c r="R499" s="20">
        <f>inventory[[#This Row],[N2O_temp_s1]]+inventory[[#This Row],[N2O_temp_s2]]</f>
        <v>2.2223232898343178E-14</v>
      </c>
      <c r="S499" s="84">
        <f>inventory[[#This Row],[CO2_flux]]+S498</f>
        <v>1</v>
      </c>
      <c r="T499" s="84">
        <f>inventory[[#This Row],[CH4_flux]]+T498</f>
        <v>1</v>
      </c>
      <c r="U499" s="84">
        <f>inventory[[#This Row],[N2O_flux]]+U498</f>
        <v>1</v>
      </c>
      <c r="V499" s="1">
        <f t="shared" si="91"/>
        <v>3.1248369792213744E-16</v>
      </c>
      <c r="W499" s="1">
        <f t="shared" si="92"/>
        <v>1.8069971047591851E-16</v>
      </c>
      <c r="X499" s="1">
        <f t="shared" si="93"/>
        <v>2.0621535048729379E-30</v>
      </c>
      <c r="Y499" s="1">
        <f t="shared" si="94"/>
        <v>8.4670086965256877E-16</v>
      </c>
      <c r="Z499" s="1">
        <f t="shared" si="95"/>
        <v>4.0819995751071736E-15</v>
      </c>
      <c r="AA499" s="1">
        <f t="shared" si="96"/>
        <v>1.8141233323236003E-14</v>
      </c>
      <c r="AB499" s="1">
        <f>p_0*inventory[[#This Row],[CO2_flux]]+AB498</f>
        <v>0.21729999999999999</v>
      </c>
      <c r="AC499" s="1">
        <f>p_1*inventory[[#This Row],[CO2_flux]]+AC498*EXP(-1/life1_CO2)</f>
        <v>6.4014559834339138E-2</v>
      </c>
      <c r="AD499" s="1">
        <f>p_2*inventory[[#This Row],[CO2_flux]]+AD498*EXP(-1/life2_CO2)</f>
        <v>3.7970867075184105E-7</v>
      </c>
      <c r="AE499" s="1">
        <f>p_3*inventory[[#This Row],[CO2_flux]]+AE498*EXP(-1/life3_CO2)</f>
        <v>3.9299237465564607E-51</v>
      </c>
    </row>
    <row r="500" spans="1:31">
      <c r="A500">
        <v>495</v>
      </c>
      <c r="B500" s="70">
        <v>0</v>
      </c>
      <c r="C500" s="70">
        <v>0</v>
      </c>
      <c r="D500" s="70">
        <v>0</v>
      </c>
      <c r="E500" s="22">
        <f>SUM(inventory[[#This Row],[CO2_heat]:[N2O_heat]])</f>
        <v>4.5412323940008673E-11</v>
      </c>
      <c r="F500" s="23">
        <f>SUM(inventory[[#This Row],[CO2_temp]:[N2O_temp]])</f>
        <v>2.3489373302975835E-14</v>
      </c>
      <c r="G500" s="16">
        <f>SUM(inventory[[#This Row],[CO2_mass0]:[CO2_mass3]])</f>
        <v>0.28115282616347581</v>
      </c>
      <c r="H500" s="16">
        <f>inventory[[#This Row],[CH4_flux]]+H499*EXP(-1/life_CH4)</f>
        <v>4.6051573347040349E-18</v>
      </c>
      <c r="I500" s="16">
        <f t="shared" si="87"/>
        <v>1.6724022988470137E-2</v>
      </c>
      <c r="J500" s="18">
        <f>inventory[[#This Row],[CO2]]*A_CO2</f>
        <v>4.9249540559056046E-16</v>
      </c>
      <c r="K500" s="18">
        <f>inventory[[#This Row],[CH4]]*A_CH4</f>
        <v>9.7253713114192029E-31</v>
      </c>
      <c r="L500" s="18">
        <f>inventory[[#This Row],[N2O]]*A_N2O</f>
        <v>5.9704546724156394E-15</v>
      </c>
      <c r="M500" s="4">
        <f t="shared" si="88"/>
        <v>3.1921889276379921E-13</v>
      </c>
      <c r="N500" s="4">
        <f t="shared" si="89"/>
        <v>2.6186858666653642E-12</v>
      </c>
      <c r="O500" s="4">
        <f t="shared" si="90"/>
        <v>4.2474419180579507E-11</v>
      </c>
      <c r="P500" s="20">
        <f>SUM(inventory[[#This Row],[CO2_temp_s1]:[CO2_temp_s2]])</f>
        <v>4.9307505401358448E-16</v>
      </c>
      <c r="Q500" s="20">
        <f>inventory[[#This Row],[CH4_temp_s1]]+inventory[[#This Row],[CH4_temp_s2]]</f>
        <v>8.4463574660525437E-16</v>
      </c>
      <c r="R500" s="20">
        <f>inventory[[#This Row],[N2O_temp_s1]]+inventory[[#This Row],[N2O_temp_s2]]</f>
        <v>2.2151662502356996E-14</v>
      </c>
      <c r="S500" s="84">
        <f>inventory[[#This Row],[CO2_flux]]+S499</f>
        <v>1</v>
      </c>
      <c r="T500" s="84">
        <f>inventory[[#This Row],[CH4_flux]]+T499</f>
        <v>1</v>
      </c>
      <c r="U500" s="84">
        <f>inventory[[#This Row],[N2O_flux]]+U499</f>
        <v>1</v>
      </c>
      <c r="V500" s="1">
        <f t="shared" si="91"/>
        <v>3.1230060776890908E-16</v>
      </c>
      <c r="W500" s="1">
        <f t="shared" si="92"/>
        <v>1.8077444624467543E-16</v>
      </c>
      <c r="X500" s="1">
        <f t="shared" si="93"/>
        <v>1.9023798716658483E-30</v>
      </c>
      <c r="Y500" s="1">
        <f t="shared" si="94"/>
        <v>8.446357466052525E-16</v>
      </c>
      <c r="Z500" s="1">
        <f t="shared" si="95"/>
        <v>4.0484030612220823E-15</v>
      </c>
      <c r="AA500" s="1">
        <f t="shared" si="96"/>
        <v>1.8103259441134912E-14</v>
      </c>
      <c r="AB500" s="1">
        <f>p_0*inventory[[#This Row],[CO2_flux]]+AB499</f>
        <v>0.21729999999999999</v>
      </c>
      <c r="AC500" s="1">
        <f>p_1*inventory[[#This Row],[CO2_flux]]+AC499*EXP(-1/life1_CO2)</f>
        <v>6.385245670548792E-2</v>
      </c>
      <c r="AD500" s="1">
        <f>p_2*inventory[[#This Row],[CO2_flux]]+AD499*EXP(-1/life2_CO2)</f>
        <v>3.6945798788797522E-7</v>
      </c>
      <c r="AE500" s="1">
        <f>p_3*inventory[[#This Row],[CO2_flux]]+AE499*EXP(-1/life3_CO2)</f>
        <v>3.1151522122962104E-51</v>
      </c>
    </row>
    <row r="501" spans="1:31">
      <c r="A501">
        <v>496</v>
      </c>
      <c r="B501" s="70">
        <v>0</v>
      </c>
      <c r="C501" s="70">
        <v>0</v>
      </c>
      <c r="D501" s="70">
        <v>0</v>
      </c>
      <c r="E501" s="22">
        <f>SUM(inventory[[#This Row],[CO2_heat]:[N2O_heat]])</f>
        <v>4.5418762144924078E-11</v>
      </c>
      <c r="F501" s="23">
        <f>SUM(inventory[[#This Row],[CO2_temp]:[N2O_temp]])</f>
        <v>2.3415951954136671E-14</v>
      </c>
      <c r="G501" s="16">
        <f>SUM(inventory[[#This Row],[CO2_mass0]:[CO2_mass3]])</f>
        <v>0.2809911235520412</v>
      </c>
      <c r="H501" s="16">
        <f>inventory[[#This Row],[CH4_flux]]+H500*EXP(-1/life_CH4)</f>
        <v>4.2483542552915334E-18</v>
      </c>
      <c r="I501" s="16">
        <f t="shared" si="87"/>
        <v>1.6586377488952423E-2</v>
      </c>
      <c r="J501" s="18">
        <f>inventory[[#This Row],[CO2]]*A_CO2</f>
        <v>4.9221215112611045E-16</v>
      </c>
      <c r="K501" s="18">
        <f>inventory[[#This Row],[CH4]]*A_CH4</f>
        <v>8.9718590684835593E-31</v>
      </c>
      <c r="L501" s="18">
        <f>inventory[[#This Row],[N2O]]*A_N2O</f>
        <v>5.9213154063252325E-15</v>
      </c>
      <c r="M501" s="4">
        <f t="shared" si="88"/>
        <v>3.1971124648227214E-13</v>
      </c>
      <c r="N501" s="4">
        <f t="shared" si="89"/>
        <v>2.6186858666653642E-12</v>
      </c>
      <c r="O501" s="4">
        <f t="shared" si="90"/>
        <v>4.2480365031776443E-11</v>
      </c>
      <c r="P501" s="20">
        <f>SUM(inventory[[#This Row],[CO2_temp_s1]:[CO2_temp_s2]])</f>
        <v>4.929666845863954E-16</v>
      </c>
      <c r="Q501" s="20">
        <f>inventory[[#This Row],[CH4_temp_s1]]+inventory[[#This Row],[CH4_temp_s2]]</f>
        <v>8.4257566044091928E-16</v>
      </c>
      <c r="R501" s="20">
        <f>inventory[[#This Row],[N2O_temp_s1]]+inventory[[#This Row],[N2O_temp_s2]]</f>
        <v>2.2080409609109357E-14</v>
      </c>
      <c r="S501" s="84">
        <f>inventory[[#This Row],[CO2_flux]]+S500</f>
        <v>1</v>
      </c>
      <c r="T501" s="84">
        <f>inventory[[#This Row],[CH4_flux]]+T500</f>
        <v>1</v>
      </c>
      <c r="U501" s="84">
        <f>inventory[[#This Row],[N2O_flux]]+U500</f>
        <v>1</v>
      </c>
      <c r="V501" s="1">
        <f t="shared" si="91"/>
        <v>3.1211798161210919E-16</v>
      </c>
      <c r="W501" s="1">
        <f t="shared" si="92"/>
        <v>1.8084870297428621E-16</v>
      </c>
      <c r="X501" s="1">
        <f t="shared" si="93"/>
        <v>1.7549853430104999E-30</v>
      </c>
      <c r="Y501" s="1">
        <f t="shared" si="94"/>
        <v>8.425756604409175E-16</v>
      </c>
      <c r="Z501" s="1">
        <f t="shared" si="95"/>
        <v>4.0150830602871919E-15</v>
      </c>
      <c r="AA501" s="1">
        <f t="shared" si="96"/>
        <v>1.8065326548822164E-14</v>
      </c>
      <c r="AB501" s="1">
        <f>p_0*inventory[[#This Row],[CO2_flux]]+AB500</f>
        <v>0.21729999999999999</v>
      </c>
      <c r="AC501" s="1">
        <f>p_1*inventory[[#This Row],[CO2_flux]]+AC500*EXP(-1/life1_CO2)</f>
        <v>6.3690764068006972E-2</v>
      </c>
      <c r="AD501" s="1">
        <f>p_2*inventory[[#This Row],[CO2_flux]]+AD500*EXP(-1/life2_CO2)</f>
        <v>3.5948403428332671E-7</v>
      </c>
      <c r="AE501" s="1">
        <f>p_3*inventory[[#This Row],[CO2_flux]]+AE500*EXP(-1/life3_CO2)</f>
        <v>2.4693032057624826E-51</v>
      </c>
    </row>
    <row r="502" spans="1:31">
      <c r="A502">
        <v>497</v>
      </c>
      <c r="B502" s="70">
        <v>0</v>
      </c>
      <c r="C502" s="70">
        <v>0</v>
      </c>
      <c r="D502" s="70">
        <v>0</v>
      </c>
      <c r="E502" s="22">
        <f>SUM(inventory[[#This Row],[CO2_heat]:[N2O_heat]])</f>
        <v>4.5425151130174535E-11</v>
      </c>
      <c r="F502" s="23">
        <f>SUM(inventory[[#This Row],[CO2_temp]:[N2O_temp]])</f>
        <v>2.3342851167468818E-14</v>
      </c>
      <c r="G502" s="16">
        <f>SUM(inventory[[#This Row],[CO2_mass0]:[CO2_mass3]])</f>
        <v>0.28082983066175432</v>
      </c>
      <c r="H502" s="16">
        <f>inventory[[#This Row],[CH4_flux]]+H501*EXP(-1/life_CH4)</f>
        <v>3.9191959289733202E-18</v>
      </c>
      <c r="I502" s="16">
        <f t="shared" si="87"/>
        <v>1.6449864867782854E-2</v>
      </c>
      <c r="J502" s="18">
        <f>inventory[[#This Row],[CO2]]*A_CO2</f>
        <v>4.9192961437019491E-16</v>
      </c>
      <c r="K502" s="18">
        <f>inventory[[#This Row],[CH4]]*A_CH4</f>
        <v>8.2767282160442579E-31</v>
      </c>
      <c r="L502" s="18">
        <f>inventory[[#This Row],[N2O]]*A_N2O</f>
        <v>5.8725805763463769E-15</v>
      </c>
      <c r="M502" s="4">
        <f t="shared" si="88"/>
        <v>3.2020331730528755E-13</v>
      </c>
      <c r="N502" s="4">
        <f t="shared" si="89"/>
        <v>2.6186858666653642E-12</v>
      </c>
      <c r="O502" s="4">
        <f t="shared" si="90"/>
        <v>4.2486261946203883E-11</v>
      </c>
      <c r="P502" s="20">
        <f>SUM(inventory[[#This Row],[CO2_temp_s1]:[CO2_temp_s2]])</f>
        <v>4.9285830085211483E-16</v>
      </c>
      <c r="Q502" s="20">
        <f>inventory[[#This Row],[CH4_temp_s1]]+inventory[[#This Row],[CH4_temp_s2]]</f>
        <v>8.4052059887449102E-16</v>
      </c>
      <c r="R502" s="20">
        <f>inventory[[#This Row],[N2O_temp_s1]]+inventory[[#This Row],[N2O_temp_s2]]</f>
        <v>2.2009472267742212E-14</v>
      </c>
      <c r="S502" s="84">
        <f>inventory[[#This Row],[CO2_flux]]+S501</f>
        <v>1</v>
      </c>
      <c r="T502" s="84">
        <f>inventory[[#This Row],[CH4_flux]]+T501</f>
        <v>1</v>
      </c>
      <c r="U502" s="84">
        <f>inventory[[#This Row],[N2O_flux]]+U501</f>
        <v>1</v>
      </c>
      <c r="V502" s="1">
        <f t="shared" si="91"/>
        <v>3.119358182670499E-16</v>
      </c>
      <c r="W502" s="1">
        <f t="shared" si="92"/>
        <v>1.8092248258506493E-16</v>
      </c>
      <c r="X502" s="1">
        <f t="shared" si="93"/>
        <v>1.6190107980171103E-30</v>
      </c>
      <c r="Y502" s="1">
        <f t="shared" si="94"/>
        <v>8.4052059887448944E-16</v>
      </c>
      <c r="Z502" s="1">
        <f t="shared" si="95"/>
        <v>3.9820372964886515E-15</v>
      </c>
      <c r="AA502" s="1">
        <f t="shared" si="96"/>
        <v>1.8027434971253559E-14</v>
      </c>
      <c r="AB502" s="1">
        <f>p_0*inventory[[#This Row],[CO2_flux]]+AB501</f>
        <v>0.21729999999999999</v>
      </c>
      <c r="AC502" s="1">
        <f>p_1*inventory[[#This Row],[CO2_flux]]+AC501*EXP(-1/life1_CO2)</f>
        <v>6.3529480882415029E-2</v>
      </c>
      <c r="AD502" s="1">
        <f>p_2*inventory[[#This Row],[CO2_flux]]+AD501*EXP(-1/life2_CO2)</f>
        <v>3.4977933930555579E-7</v>
      </c>
      <c r="AE502" s="1">
        <f>p_3*inventory[[#This Row],[CO2_flux]]+AE501*EXP(-1/life3_CO2)</f>
        <v>1.9573548598751697E-51</v>
      </c>
    </row>
    <row r="503" spans="1:31">
      <c r="A503">
        <v>498</v>
      </c>
      <c r="B503" s="70">
        <v>0</v>
      </c>
      <c r="C503" s="70">
        <v>0</v>
      </c>
      <c r="D503" s="70">
        <v>0</v>
      </c>
      <c r="E503" s="22">
        <f>SUM(inventory[[#This Row],[CO2_heat]:[N2O_heat]])</f>
        <v>4.5431491299246312E-11</v>
      </c>
      <c r="F503" s="23">
        <f>SUM(inventory[[#This Row],[CO2_temp]:[N2O_temp]])</f>
        <v>2.3270068995032343E-14</v>
      </c>
      <c r="G503" s="16">
        <f>SUM(inventory[[#This Row],[CO2_mass0]:[CO2_mass3]])</f>
        <v>0.28066894644849705</v>
      </c>
      <c r="H503" s="16">
        <f>inventory[[#This Row],[CH4_flux]]+H502*EXP(-1/life_CH4)</f>
        <v>3.615540467358458E-18</v>
      </c>
      <c r="I503" s="16">
        <f t="shared" si="87"/>
        <v>1.6314475800912647E-2</v>
      </c>
      <c r="J503" s="18">
        <f>inventory[[#This Row],[CO2]]*A_CO2</f>
        <v>4.9164779349383223E-16</v>
      </c>
      <c r="K503" s="18">
        <f>inventory[[#This Row],[CH4]]*A_CH4</f>
        <v>7.6354554211518492E-31</v>
      </c>
      <c r="L503" s="18">
        <f>inventory[[#This Row],[N2O]]*A_N2O</f>
        <v>5.8242468538056643E-15</v>
      </c>
      <c r="M503" s="4">
        <f t="shared" si="88"/>
        <v>3.2069510594963902E-13</v>
      </c>
      <c r="N503" s="4">
        <f t="shared" si="89"/>
        <v>2.6186858666653642E-12</v>
      </c>
      <c r="O503" s="4">
        <f t="shared" si="90"/>
        <v>4.2492110326631306E-11</v>
      </c>
      <c r="P503" s="20">
        <f>SUM(inventory[[#This Row],[CO2_temp_s1]:[CO2_temp_s2]])</f>
        <v>4.9274990354303109E-16</v>
      </c>
      <c r="Q503" s="20">
        <f>inventory[[#This Row],[CH4_temp_s1]]+inventory[[#This Row],[CH4_temp_s2]]</f>
        <v>8.3847054965085893E-16</v>
      </c>
      <c r="R503" s="20">
        <f>inventory[[#This Row],[N2O_temp_s1]]+inventory[[#This Row],[N2O_temp_s2]]</f>
        <v>2.1938848541838451E-14</v>
      </c>
      <c r="S503" s="84">
        <f>inventory[[#This Row],[CO2_flux]]+S502</f>
        <v>1</v>
      </c>
      <c r="T503" s="84">
        <f>inventory[[#This Row],[CH4_flux]]+T502</f>
        <v>1</v>
      </c>
      <c r="U503" s="84">
        <f>inventory[[#This Row],[N2O_flux]]+U502</f>
        <v>1</v>
      </c>
      <c r="V503" s="1">
        <f t="shared" si="91"/>
        <v>3.1175411655230549E-16</v>
      </c>
      <c r="W503" s="1">
        <f t="shared" si="92"/>
        <v>1.8099578699072558E-16</v>
      </c>
      <c r="X503" s="1">
        <f t="shared" si="93"/>
        <v>1.493571427542368E-30</v>
      </c>
      <c r="Y503" s="1">
        <f t="shared" si="94"/>
        <v>8.3847054965085745E-16</v>
      </c>
      <c r="Z503" s="1">
        <f t="shared" si="95"/>
        <v>3.9492635127434831E-15</v>
      </c>
      <c r="AA503" s="1">
        <f t="shared" si="96"/>
        <v>1.798958502909497E-14</v>
      </c>
      <c r="AB503" s="1">
        <f>p_0*inventory[[#This Row],[CO2_flux]]+AB502</f>
        <v>0.21729999999999999</v>
      </c>
      <c r="AC503" s="1">
        <f>p_1*inventory[[#This Row],[CO2_flux]]+AC502*EXP(-1/life1_CO2)</f>
        <v>6.3368606111863082E-2</v>
      </c>
      <c r="AD503" s="1">
        <f>p_2*inventory[[#This Row],[CO2_flux]]+AD502*EXP(-1/life2_CO2)</f>
        <v>3.4033663400084318E-7</v>
      </c>
      <c r="AE503" s="1">
        <f>p_3*inventory[[#This Row],[CO2_flux]]+AE502*EXP(-1/life3_CO2)</f>
        <v>1.5515462169798294E-51</v>
      </c>
    </row>
    <row r="504" spans="1:31">
      <c r="A504">
        <v>499</v>
      </c>
      <c r="B504" s="70">
        <v>0</v>
      </c>
      <c r="C504" s="70">
        <v>0</v>
      </c>
      <c r="D504" s="70">
        <v>0</v>
      </c>
      <c r="E504" s="22">
        <f>SUM(inventory[[#This Row],[CO2_heat]:[N2O_heat]])</f>
        <v>4.5437783052308905E-11</v>
      </c>
      <c r="F504" s="23">
        <f>SUM(inventory[[#This Row],[CO2_temp]:[N2O_temp]])</f>
        <v>2.3197603503239909E-14</v>
      </c>
      <c r="G504" s="16">
        <f>SUM(inventory[[#This Row],[CO2_mass0]:[CO2_mass3]])</f>
        <v>0.28050846987097339</v>
      </c>
      <c r="H504" s="16">
        <f>inventory[[#This Row],[CH4_flux]]+H503*EXP(-1/life_CH4)</f>
        <v>3.335411933470501E-18</v>
      </c>
      <c r="I504" s="16">
        <f t="shared" si="87"/>
        <v>1.6180201041033734E-2</v>
      </c>
      <c r="J504" s="18">
        <f>inventory[[#This Row],[CO2]]*A_CO2</f>
        <v>4.91366686672984E-16</v>
      </c>
      <c r="K504" s="18">
        <f>inventory[[#This Row],[CH4]]*A_CH4</f>
        <v>7.0438678142630722E-31</v>
      </c>
      <c r="L504" s="18">
        <f>inventory[[#This Row],[N2O]]*A_N2O</f>
        <v>5.7763109374260202E-15</v>
      </c>
      <c r="M504" s="4">
        <f t="shared" si="88"/>
        <v>3.2118661313029368E-13</v>
      </c>
      <c r="N504" s="4">
        <f t="shared" si="89"/>
        <v>2.6186858666653642E-12</v>
      </c>
      <c r="O504" s="4">
        <f t="shared" si="90"/>
        <v>4.2497910572513245E-11</v>
      </c>
      <c r="P504" s="20">
        <f>SUM(inventory[[#This Row],[CO2_temp_s1]:[CO2_temp_s2]])</f>
        <v>4.9264149338810067E-16</v>
      </c>
      <c r="Q504" s="20">
        <f>inventory[[#This Row],[CH4_temp_s1]]+inventory[[#This Row],[CH4_temp_s2]]</f>
        <v>8.3642550054480271E-16</v>
      </c>
      <c r="R504" s="20">
        <f>inventory[[#This Row],[N2O_temp_s1]]+inventory[[#This Row],[N2O_temp_s2]]</f>
        <v>2.1868536509307007E-14</v>
      </c>
      <c r="S504" s="84">
        <f>inventory[[#This Row],[CO2_flux]]+S503</f>
        <v>1</v>
      </c>
      <c r="T504" s="84">
        <f>inventory[[#This Row],[CH4_flux]]+T503</f>
        <v>1</v>
      </c>
      <c r="U504" s="84">
        <f>inventory[[#This Row],[N2O_flux]]+U503</f>
        <v>1</v>
      </c>
      <c r="V504" s="1">
        <f t="shared" si="91"/>
        <v>3.1157287528969726E-16</v>
      </c>
      <c r="W504" s="1">
        <f t="shared" si="92"/>
        <v>1.8106861809840344E-16</v>
      </c>
      <c r="X504" s="1">
        <f t="shared" si="93"/>
        <v>1.3778509765881711E-30</v>
      </c>
      <c r="Y504" s="1">
        <f t="shared" si="94"/>
        <v>8.3642550054480133E-16</v>
      </c>
      <c r="Z504" s="1">
        <f t="shared" si="95"/>
        <v>3.9167594705454171E-15</v>
      </c>
      <c r="AA504" s="1">
        <f t="shared" si="96"/>
        <v>1.795177703876159E-14</v>
      </c>
      <c r="AB504" s="1">
        <f>p_0*inventory[[#This Row],[CO2_flux]]+AB503</f>
        <v>0.21729999999999999</v>
      </c>
      <c r="AC504" s="1">
        <f>p_1*inventory[[#This Row],[CO2_flux]]+AC503*EXP(-1/life1_CO2)</f>
        <v>6.3208138722127744E-2</v>
      </c>
      <c r="AD504" s="1">
        <f>p_2*inventory[[#This Row],[CO2_flux]]+AD503*EXP(-1/life2_CO2)</f>
        <v>3.3114884564934074E-7</v>
      </c>
      <c r="AE504" s="1">
        <f>p_3*inventory[[#This Row],[CO2_flux]]+AE503*EXP(-1/life3_CO2)</f>
        <v>1.2298718606282486E-51</v>
      </c>
    </row>
    <row r="505" spans="1:31">
      <c r="A505">
        <v>500</v>
      </c>
      <c r="B505" s="70">
        <v>0</v>
      </c>
      <c r="C505" s="70">
        <v>0</v>
      </c>
      <c r="D505" s="70">
        <v>0</v>
      </c>
      <c r="E505" s="22">
        <f>SUM(inventory[[#This Row],[CO2_heat]:[N2O_heat]])</f>
        <v>4.5444026786242305E-11</v>
      </c>
      <c r="F505" s="23">
        <f>SUM(inventory[[#This Row],[CO2_temp]:[N2O_temp]])</f>
        <v>2.3125452772742719E-14</v>
      </c>
      <c r="G505" s="16">
        <f>SUM(inventory[[#This Row],[CO2_mass0]:[CO2_mass3]])</f>
        <v>0.28034839989069699</v>
      </c>
      <c r="H505" s="16">
        <f>inventory[[#This Row],[CH4_flux]]+H504*EXP(-1/life_CH4)</f>
        <v>3.0769874839944516E-18</v>
      </c>
      <c r="I505" s="16">
        <f t="shared" si="87"/>
        <v>1.604703141694714E-2</v>
      </c>
      <c r="J505" s="18">
        <f>inventory[[#This Row],[CO2]]*A_CO2</f>
        <v>4.9108629208853384E-16</v>
      </c>
      <c r="K505" s="18">
        <f>inventory[[#This Row],[CH4]]*A_CH4</f>
        <v>6.4981158356794357E-31</v>
      </c>
      <c r="L505" s="18">
        <f>inventory[[#This Row],[N2O]]*A_N2O</f>
        <v>5.7287695531012208E-15</v>
      </c>
      <c r="M505" s="4">
        <f t="shared" si="88"/>
        <v>3.2167783956039706E-13</v>
      </c>
      <c r="N505" s="4">
        <f t="shared" si="89"/>
        <v>2.6186858666653642E-12</v>
      </c>
      <c r="O505" s="4">
        <f t="shared" si="90"/>
        <v>4.2503663080016544E-11</v>
      </c>
      <c r="P505" s="20">
        <f>SUM(inventory[[#This Row],[CO2_temp_s1]:[CO2_temp_s2]])</f>
        <v>4.9253307111295462E-16</v>
      </c>
      <c r="Q505" s="20">
        <f>inventory[[#This Row],[CH4_temp_s1]]+inventory[[#This Row],[CH4_temp_s2]]</f>
        <v>8.3438543936091969E-16</v>
      </c>
      <c r="R505" s="20">
        <f>inventory[[#This Row],[N2O_temp_s1]]+inventory[[#This Row],[N2O_temp_s2]]</f>
        <v>2.1798534262268844E-14</v>
      </c>
      <c r="S505" s="84">
        <f>inventory[[#This Row],[CO2_flux]]+S504</f>
        <v>1</v>
      </c>
      <c r="T505" s="84">
        <f>inventory[[#This Row],[CH4_flux]]+T504</f>
        <v>1</v>
      </c>
      <c r="U505" s="84">
        <f>inventory[[#This Row],[N2O_flux]]+U504</f>
        <v>1</v>
      </c>
      <c r="V505" s="1">
        <f t="shared" si="91"/>
        <v>3.1139209330427834E-16</v>
      </c>
      <c r="W505" s="1">
        <f t="shared" si="92"/>
        <v>1.8114097780867629E-16</v>
      </c>
      <c r="X505" s="1">
        <f t="shared" si="93"/>
        <v>1.2710964327936648E-30</v>
      </c>
      <c r="Y505" s="1">
        <f t="shared" si="94"/>
        <v>8.3438543936091841E-16</v>
      </c>
      <c r="Z505" s="1">
        <f t="shared" si="95"/>
        <v>3.8845229498120008E-15</v>
      </c>
      <c r="AA505" s="1">
        <f t="shared" si="96"/>
        <v>1.7914011312456843E-14</v>
      </c>
      <c r="AB505" s="1">
        <f>p_0*inventory[[#This Row],[CO2_flux]]+AB504</f>
        <v>0.21729999999999999</v>
      </c>
      <c r="AC505" s="1">
        <f>p_1*inventory[[#This Row],[CO2_flux]]+AC504*EXP(-1/life1_CO2)</f>
        <v>6.3048077681604545E-2</v>
      </c>
      <c r="AD505" s="1">
        <f>p_2*inventory[[#This Row],[CO2_flux]]+AD504*EXP(-1/life2_CO2)</f>
        <v>3.2220909246760439E-7</v>
      </c>
      <c r="AE505" s="1">
        <f>p_3*inventory[[#This Row],[CO2_flux]]+AE504*EXP(-1/life3_CO2)</f>
        <v>9.7488864786091912E-52</v>
      </c>
    </row>
  </sheetData>
  <phoneticPr fontId="2" type="noConversion"/>
  <conditionalFormatting sqref="B5:D505">
    <cfRule type="cellIs" dxfId="0" priority="1" operator="equal">
      <formula>0</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CB17-DEAA-4799-9332-1B821492EF99}">
  <dimension ref="A1:AD505"/>
  <sheetViews>
    <sheetView workbookViewId="0">
      <pane xSplit="1" ySplit="4" topLeftCell="B5" activePane="bottomRight" state="frozen"/>
      <selection pane="topRight" activeCell="B1" sqref="B1"/>
      <selection pane="bottomLeft" activeCell="A4" sqref="A4"/>
      <selection pane="bottomRight" activeCell="AD5" sqref="AD5"/>
    </sheetView>
  </sheetViews>
  <sheetFormatPr baseColWidth="10" defaultColWidth="8.83203125" defaultRowHeight="16"/>
  <cols>
    <col min="2" max="3" width="10.33203125" style="81" bestFit="1" customWidth="1"/>
    <col min="5" max="12" width="8.83203125" style="74"/>
    <col min="14" max="26" width="8.83203125" style="71"/>
    <col min="30" max="30" width="12.1640625" bestFit="1" customWidth="1"/>
  </cols>
  <sheetData>
    <row r="1" spans="1:30" ht="17" thickBot="1">
      <c r="B1" s="103" t="s">
        <v>98</v>
      </c>
      <c r="C1" s="104">
        <v>100</v>
      </c>
      <c r="D1" s="105" t="s">
        <v>93</v>
      </c>
      <c r="E1" s="102"/>
      <c r="F1" s="102"/>
      <c r="G1" s="100"/>
      <c r="H1" s="100"/>
      <c r="I1" s="100"/>
      <c r="J1" s="100"/>
      <c r="K1" s="100"/>
      <c r="L1" s="100"/>
      <c r="N1" s="100"/>
      <c r="O1" s="100"/>
      <c r="P1" s="100"/>
      <c r="Q1" s="100"/>
      <c r="R1" s="100"/>
      <c r="S1" s="100"/>
      <c r="T1" s="100"/>
      <c r="U1" s="100"/>
      <c r="V1" s="100"/>
      <c r="W1" s="100"/>
      <c r="X1" s="100"/>
      <c r="Y1" s="100"/>
      <c r="Z1" s="100"/>
    </row>
    <row r="2" spans="1:30">
      <c r="A2" s="100"/>
      <c r="B2" s="101"/>
      <c r="C2" s="102"/>
      <c r="D2" s="102"/>
      <c r="E2" s="102"/>
      <c r="F2" s="102"/>
      <c r="G2" s="100"/>
      <c r="H2" s="100"/>
      <c r="I2" s="100"/>
      <c r="J2" s="100"/>
      <c r="K2" s="100"/>
      <c r="L2" s="100"/>
      <c r="N2" s="79" t="s">
        <v>99</v>
      </c>
    </row>
    <row r="3" spans="1:30">
      <c r="B3" s="80" t="s">
        <v>56</v>
      </c>
      <c r="E3" s="75" t="s">
        <v>100</v>
      </c>
      <c r="N3" s="71" t="s">
        <v>101</v>
      </c>
      <c r="U3" s="71" t="str">
        <f>"AGWP and AGTP in reverse-order from year " &amp; time_horizon &amp; " (the time-horizon)"</f>
        <v>AGWP and AGTP in reverse-order from year 100 (the time-horizon)</v>
      </c>
    </row>
    <row r="4" spans="1:30" s="25" customFormat="1" ht="154" thickBot="1">
      <c r="A4" s="25" t="s">
        <v>0</v>
      </c>
      <c r="B4" s="82" t="s">
        <v>80</v>
      </c>
      <c r="C4" s="82" t="s">
        <v>57</v>
      </c>
      <c r="E4" s="76" t="str">
        <f>"Int. radiative forcing - GWP with sliding "&amp;time_horizon&amp;" year time-horizon"</f>
        <v>Int. radiative forcing - GWP with sliding 100 year time-horizon</v>
      </c>
      <c r="F4" s="76" t="str">
        <f>"Temp. change - GTP with sliding "&amp;time_horizon&amp;" year time-horizon"</f>
        <v>Temp. change - GTP with sliding 100 year time-horizon</v>
      </c>
      <c r="G4" s="76" t="s">
        <v>102</v>
      </c>
      <c r="H4" s="76" t="s">
        <v>105</v>
      </c>
      <c r="I4" s="76" t="str">
        <f>"Int. radiative forcing - Effect by that year expressed as CO2 effect by year-"&amp;time_horizon</f>
        <v>Int. radiative forcing - Effect by that year expressed as CO2 effect by year-100</v>
      </c>
      <c r="J4" s="76" t="str">
        <f>"Temp. change - Effect by that year expressed as CO2 effect by year-"&amp;time_horizon</f>
        <v>Temp. change - Effect by that year expressed as CO2 effect by year-100</v>
      </c>
      <c r="K4" s="76" t="str">
        <f>"Int. radiative forcing -  Effect by year-"&amp;time_horizon&amp;" expressed as CO2 effect by year-"&amp;time_horizon</f>
        <v>Int. radiative forcing -  Effect by year-100 expressed as CO2 effect by year-100</v>
      </c>
      <c r="L4" s="76" t="str">
        <f>"Temp. change effect - Effect by year-"&amp;time_horizon&amp;" expressed as CO2 effect by year-"&amp;time_horizon</f>
        <v>Temp. change effect - Effect by year-100 expressed as CO2 effect by year-100</v>
      </c>
      <c r="N4" s="72" t="s">
        <v>58</v>
      </c>
      <c r="O4" s="72" t="s">
        <v>96</v>
      </c>
      <c r="P4" s="72" t="s">
        <v>97</v>
      </c>
      <c r="Q4" s="72" t="s">
        <v>59</v>
      </c>
      <c r="R4" s="72" t="s">
        <v>94</v>
      </c>
      <c r="S4" s="72" t="s">
        <v>95</v>
      </c>
      <c r="T4" s="72"/>
      <c r="U4" s="72" t="s">
        <v>61</v>
      </c>
      <c r="V4" s="72" t="s">
        <v>62</v>
      </c>
      <c r="W4" s="72" t="s">
        <v>64</v>
      </c>
      <c r="X4" s="72" t="s">
        <v>60</v>
      </c>
      <c r="Y4" s="72" t="s">
        <v>63</v>
      </c>
      <c r="Z4" s="72" t="s">
        <v>65</v>
      </c>
    </row>
    <row r="5" spans="1:30">
      <c r="A5">
        <v>0</v>
      </c>
      <c r="B5" s="83">
        <f>inventory[[#This Row],[Integrated_rad_forcing]]</f>
        <v>0</v>
      </c>
      <c r="C5" s="83">
        <f>inventory[[#This Row],[Temp_change]]</f>
        <v>0</v>
      </c>
      <c r="E5" s="95">
        <f>inventory[[#This Row],[CO2_net]]+inventory[[#This Row],[CH4_net]]*CH4_GWP+inventory[[#This Row],[N2O_net]]*N2O_GWP</f>
        <v>294.44043736440517</v>
      </c>
      <c r="F5" s="95">
        <f>inventory[[#This Row],[CO2_net]]+inventory[[#This Row],[CH4_net]]*CH4_GTP+inventory[[#This Row],[N2O_net]]*N2O_GTP</f>
        <v>239.59564412968101</v>
      </c>
      <c r="G5" s="77">
        <v>0</v>
      </c>
      <c r="H5" s="77">
        <v>0</v>
      </c>
      <c r="I5" s="77">
        <v>0</v>
      </c>
      <c r="J5" s="77">
        <v>0</v>
      </c>
      <c r="K5" s="77">
        <v>0</v>
      </c>
      <c r="L5" s="77">
        <v>0</v>
      </c>
      <c r="N5" s="71">
        <v>0</v>
      </c>
      <c r="O5" s="71">
        <v>0</v>
      </c>
      <c r="P5" s="71">
        <v>0</v>
      </c>
      <c r="Q5" s="71">
        <v>0</v>
      </c>
      <c r="R5" s="71">
        <v>0</v>
      </c>
      <c r="S5" s="71">
        <v>0</v>
      </c>
      <c r="U5" s="73" cm="1">
        <f t="array" ref="U5">IF($A5&lt;=time_horizon,INDEX(N$5:N$505,time_horizon-$A5+1),0)</f>
        <v>9.1710934156580298E-14</v>
      </c>
      <c r="V5" s="73" cm="1">
        <f t="array" ref="V5">IF($A5&lt;=time_horizon,INDEX(O$5:O$505,time_horizon-$A5+1),0)</f>
        <v>2.6178622814339397E-12</v>
      </c>
      <c r="W5" s="73" cm="1">
        <f t="array" ref="W5">IF($A5&lt;=time_horizon,INDEX(P$5:P$505,time_horizon-$A5+1),0)</f>
        <v>2.4293834348571148E-11</v>
      </c>
      <c r="X5" s="73" cm="1">
        <f t="array" ref="X5">IF($A5&lt;=time_horizon,INDEX(Q$5:Q$505,time_horizon-$A5+1),0)</f>
        <v>5.4686202154112518E-16</v>
      </c>
      <c r="Y5" s="73" cm="1">
        <f t="array" ref="Y5">IF($A5&lt;=time_horizon,INDEX(R$5:R$505,time_horizon-$A5+1),0)</f>
        <v>2.3423218898751263E-15</v>
      </c>
      <c r="Z5" s="73" cm="1">
        <f t="array" ref="Z5">IF($A5&lt;=time_horizon,INDEX(S$5:S$505,time_horizon-$A5+1),0)</f>
        <v>1.2813657438978912E-13</v>
      </c>
      <c r="AB5" s="86"/>
      <c r="AC5" s="87" t="str">
        <f>"CH4 GWP_"&amp;time_horizon&amp;":"</f>
        <v>CH4 GWP_100:</v>
      </c>
      <c r="AD5" s="88" cm="1">
        <f t="array" ref="AD5">INDEX($O$5:$O$505,time_horizon+1)/INDEX($N$5:$N$505,time_horizon+1)</f>
        <v>28.544712857949957</v>
      </c>
    </row>
    <row r="6" spans="1:30">
      <c r="A6">
        <v>1</v>
      </c>
      <c r="B6" s="83">
        <f>inventory[[#This Row],[Integrated_rad_forcing]]</f>
        <v>5.6011316455704585E-13</v>
      </c>
      <c r="C6" s="83">
        <f>inventory[[#This Row],[Temp_change]]</f>
        <v>4.023961918778659E-14</v>
      </c>
      <c r="E6" s="95">
        <f>inventory[[#This Row],[CO2_net]]+inventory[[#This Row],[CH4_net]]*CH4_GWP+inventory[[#This Row],[N2O_net]]*N2O_GWP</f>
        <v>294.44043736440517</v>
      </c>
      <c r="F6" s="95">
        <f>inventory[[#This Row],[CO2_net]]+inventory[[#This Row],[CH4_net]]*CH4_GTP+inventory[[#This Row],[N2O_net]]*N2O_GTP</f>
        <v>239.59564412968101</v>
      </c>
      <c r="G6" s="77">
        <f>B6/N6</f>
        <v>330.96141326952426</v>
      </c>
      <c r="H6" s="77">
        <f>C6/Q6</f>
        <v>331.06837308540923</v>
      </c>
      <c r="I6" s="77" cm="1">
        <f t="array" ref="I6">B6/INDEX($N$5:$N$505,time_horizon+1)</f>
        <v>6.1073760692563779</v>
      </c>
      <c r="J6" s="77" cm="1">
        <f t="array" ref="J6">C6/INDEX($Q$5:$Q$505,time_horizon+1)</f>
        <v>73.582764212417487</v>
      </c>
      <c r="K6" s="78">
        <f>K5+(U5*inventory!B5+V5*inventory!C5+W5*inventory!D5)/$U$5</f>
        <v>294.44043736440517</v>
      </c>
      <c r="L6" s="78">
        <f>L5+(X5*inventory!B5+Y5*inventory!C5+Z5*inventory!D5)/$X$5</f>
        <v>239.59564412968098</v>
      </c>
      <c r="N6" s="71">
        <v>1.6923820786954033E-15</v>
      </c>
      <c r="O6" s="71">
        <v>2.0289321587320936E-13</v>
      </c>
      <c r="P6" s="71">
        <v>3.5552756660514113E-13</v>
      </c>
      <c r="Q6" s="71">
        <v>1.2154473957379658E-16</v>
      </c>
      <c r="R6" s="71">
        <v>1.4569690080438301E-14</v>
      </c>
      <c r="S6" s="71">
        <v>2.5548384367774492E-14</v>
      </c>
      <c r="U6" s="73" cm="1">
        <f t="array" ref="U6">IF($A6&lt;=time_horizon,INDEX(N$5:N$505,time_horizon-$A6+1),0)</f>
        <v>9.0992910804210175E-14</v>
      </c>
      <c r="V6" s="73" cm="1">
        <f t="array" ref="V6">IF($A6&lt;=time_horizon,INDEX(O$5:O$505,time_horizon-$A6+1),0)</f>
        <v>2.6177931116498131E-12</v>
      </c>
      <c r="W6" s="73" cm="1">
        <f t="array" ref="W6">IF($A6&lt;=time_horizon,INDEX(P$5:P$505,time_horizon-$A6+1),0)</f>
        <v>2.4136963794131963E-11</v>
      </c>
      <c r="X6" s="73" cm="1">
        <f t="array" ref="X6">IF($A6&lt;=time_horizon,INDEX(Q$5:Q$505,time_horizon-$A6+1),0)</f>
        <v>5.4754094126362417E-16</v>
      </c>
      <c r="Y6" s="73" cm="1">
        <f t="array" ref="Y6">IF($A6&lt;=time_horizon,INDEX(R$5:R$505,time_horizon-$A6+1),0)</f>
        <v>2.3582240436314233E-15</v>
      </c>
      <c r="Z6" s="73" cm="1">
        <f t="array" ref="Z6">IF($A6&lt;=time_horizon,INDEX(S$5:S$505,time_horizon-$A6+1),0)</f>
        <v>1.2890521154975978E-13</v>
      </c>
      <c r="AB6" s="89"/>
      <c r="AC6" s="90" t="str">
        <f>"N2O GWP_"&amp;time_horizon&amp;":"</f>
        <v>N2O GWP_100:</v>
      </c>
      <c r="AD6" s="91" cm="1">
        <f t="array" ref="AD6">INDEX($P$5:$P$505,time_horizon+1)/INDEX($N$5:$N$505,time_horizon+1)</f>
        <v>264.89572450645522</v>
      </c>
    </row>
    <row r="7" spans="1:30">
      <c r="A7">
        <v>2</v>
      </c>
      <c r="B7" s="83">
        <f>inventory[[#This Row],[Integrated_rad_forcing]]</f>
        <v>1.1014765196692833E-12</v>
      </c>
      <c r="C7" s="83">
        <f>inventory[[#This Row],[Temp_change]]</f>
        <v>7.4680756167112363E-14</v>
      </c>
      <c r="E7" s="95">
        <f>inventory[[#This Row],[CO2_net]]+inventory[[#This Row],[CH4_net]]*CH4_GWP+inventory[[#This Row],[N2O_net]]*N2O_GWP</f>
        <v>294.44043736440517</v>
      </c>
      <c r="F7" s="95">
        <f>inventory[[#This Row],[CO2_net]]+inventory[[#This Row],[CH4_net]]*CH4_GTP+inventory[[#This Row],[N2O_net]]*N2O_GTP</f>
        <v>239.59564412968101</v>
      </c>
      <c r="G7" s="77">
        <f t="shared" ref="G7:G69" si="0">B7/N7</f>
        <v>335.7076681695001</v>
      </c>
      <c r="H7" s="77">
        <f t="shared" ref="H7:H69" si="1">C7/Q7</f>
        <v>336.09049481275196</v>
      </c>
      <c r="I7" s="77" cm="1">
        <f t="array" ref="I7">B7/INDEX($N$5:$N$505,time_horizon+1)</f>
        <v>12.010307492765321</v>
      </c>
      <c r="J7" s="77" cm="1">
        <f t="array" ref="J7">C7/INDEX($Q$5:$Q$505,time_horizon+1)</f>
        <v>136.56233789403169</v>
      </c>
      <c r="K7" s="78">
        <f>K6+(U6*inventory!B6+V6*inventory!C6+W6*inventory!D6)/$U$5</f>
        <v>294.44043736440517</v>
      </c>
      <c r="L7" s="78">
        <f>L6+(X6*inventory!B6+Y6*inventory!C6+Z6*inventory!D6)/$X$5</f>
        <v>239.59564412968098</v>
      </c>
      <c r="N7" s="71">
        <v>3.2810585640633728E-15</v>
      </c>
      <c r="O7" s="71">
        <v>3.9006646412014021E-13</v>
      </c>
      <c r="P7" s="71">
        <v>7.0812899698507981E-13</v>
      </c>
      <c r="Q7" s="71">
        <v>2.2220430901718803E-16</v>
      </c>
      <c r="R7" s="71">
        <v>2.639862202628947E-14</v>
      </c>
      <c r="S7" s="71">
        <v>4.805992983180571E-14</v>
      </c>
      <c r="U7" s="73" cm="1">
        <f t="array" ref="U7">IF($A7&lt;=time_horizon,INDEX(N$5:N$505,time_horizon-$A7+1),0)</f>
        <v>9.02732120118284E-14</v>
      </c>
      <c r="V7" s="73" cm="1">
        <f t="array" ref="V7">IF($A7&lt;=time_horizon,INDEX(O$5:O$505,time_horizon-$A7+1),0)</f>
        <v>2.6177181325591888E-12</v>
      </c>
      <c r="W7" s="73" cm="1">
        <f t="array" ref="W7">IF($A7&lt;=time_horizon,INDEX(P$5:P$505,time_horizon-$A7+1),0)</f>
        <v>2.3978791416805907E-11</v>
      </c>
      <c r="X7" s="73" cm="1">
        <f t="array" ref="X7">IF($A7&lt;=time_horizon,INDEX(Q$5:Q$505,time_horizon-$A7+1),0)</f>
        <v>5.4823818077396459E-16</v>
      </c>
      <c r="Y7" s="73" cm="1">
        <f t="array" ref="Y7">IF($A7&lt;=time_horizon,INDEX(R$5:R$505,time_horizon-$A7+1),0)</f>
        <v>2.3750049664591036E-15</v>
      </c>
      <c r="Z7" s="73" cm="1">
        <f t="array" ref="Z7">IF($A7&lt;=time_horizon,INDEX(S$5:S$505,time_horizon-$A7+1),0)</f>
        <v>1.2967948283355278E-13</v>
      </c>
      <c r="AB7" s="89"/>
      <c r="AC7" s="90"/>
      <c r="AD7" s="91"/>
    </row>
    <row r="8" spans="1:30">
      <c r="A8">
        <v>3</v>
      </c>
      <c r="B8" s="83">
        <f>inventory[[#This Row],[Integrated_rad_forcing]]</f>
        <v>1.62535103831351E-12</v>
      </c>
      <c r="C8" s="83">
        <f>inventory[[#This Row],[Temp_change]]</f>
        <v>1.0406243887269735E-13</v>
      </c>
      <c r="E8" s="95">
        <f>inventory[[#This Row],[CO2_net]]+inventory[[#This Row],[CH4_net]]*CH4_GWP+inventory[[#This Row],[N2O_net]]*N2O_GWP</f>
        <v>294.44043736440517</v>
      </c>
      <c r="F8" s="95">
        <f>inventory[[#This Row],[CO2_net]]+inventory[[#This Row],[CH4_net]]*CH4_GTP+inventory[[#This Row],[N2O_net]]*N2O_GTP</f>
        <v>239.59564412968101</v>
      </c>
      <c r="G8" s="77">
        <f t="shared" si="0"/>
        <v>339.67973452698783</v>
      </c>
      <c r="H8" s="77">
        <f t="shared" si="1"/>
        <v>340.44361549012058</v>
      </c>
      <c r="I8" s="77" cm="1">
        <f t="array" ref="I8">B8/INDEX($N$5:$N$505,time_horizon+1)</f>
        <v>17.722543699516883</v>
      </c>
      <c r="J8" s="77" cm="1">
        <f t="array" ref="J8">C8/INDEX($Q$5:$Q$505,time_horizon+1)</f>
        <v>190.29011848260456</v>
      </c>
      <c r="K8" s="78">
        <f>K7+(U7*inventory!B7+V7*inventory!C7+W7*inventory!D7)/$U$5</f>
        <v>294.44043736440517</v>
      </c>
      <c r="L8" s="78">
        <f>L7+(X7*inventory!B7+Y7*inventory!C7+Z7*inventory!D7)/$X$5</f>
        <v>239.59564412968098</v>
      </c>
      <c r="N8" s="71">
        <v>4.7849514501559841E-15</v>
      </c>
      <c r="O8" s="71">
        <v>5.6273771243432878E-13</v>
      </c>
      <c r="P8" s="71">
        <v>1.0578283744290253E-12</v>
      </c>
      <c r="Q8" s="71">
        <v>3.0566717699459152E-16</v>
      </c>
      <c r="R8" s="71">
        <v>3.5880002431328854E-14</v>
      </c>
      <c r="S8" s="71">
        <v>6.78767692643739E-14</v>
      </c>
      <c r="U8" s="73" cm="1">
        <f t="array" ref="U8">IF($A8&lt;=time_horizon,INDEX(N$5:N$505,time_horizon-$A8+1),0)</f>
        <v>8.9551810804561506E-14</v>
      </c>
      <c r="V8" s="73" cm="1">
        <f t="array" ref="V8">IF($A8&lt;=time_horizon,INDEX(O$5:O$505,time_horizon-$A8+1),0)</f>
        <v>2.6176368562605592E-12</v>
      </c>
      <c r="W8" s="73" cm="1">
        <f t="array" ref="W8">IF($A8&lt;=time_horizon,INDEX(P$5:P$505,time_horizon-$A8+1),0)</f>
        <v>2.3819306413145291E-11</v>
      </c>
      <c r="X8" s="73" cm="1">
        <f t="array" ref="X8">IF($A8&lt;=time_horizon,INDEX(Q$5:Q$505,time_horizon-$A8+1),0)</f>
        <v>5.4895426034365601E-16</v>
      </c>
      <c r="Y8" s="73" cm="1">
        <f t="array" ref="Y8">IF($A8&lt;=time_horizon,INDEX(R$5:R$505,time_horizon-$A8+1),0)</f>
        <v>2.3927354890080637E-15</v>
      </c>
      <c r="Z8" s="73" cm="1">
        <f t="array" ref="Z8">IF($A8&lt;=time_horizon,INDEX(S$5:S$505,time_horizon-$A8+1),0)</f>
        <v>1.3045943014773751E-13</v>
      </c>
      <c r="AB8" s="89"/>
      <c r="AC8" s="90" t="str">
        <f>"CH4 GTP_"&amp;time_horizon&amp;":"</f>
        <v>CH4 GTP_100:</v>
      </c>
      <c r="AD8" s="91" cm="1">
        <f t="array" ref="AD8">INDEX($R$5:$R$505,time_horizon+1)/INDEX($Q$5:$Q$505,time_horizon+1)</f>
        <v>4.2832045335204887</v>
      </c>
    </row>
    <row r="9" spans="1:30" ht="17" thickBot="1">
      <c r="A9">
        <v>4</v>
      </c>
      <c r="B9" s="83">
        <f>inventory[[#This Row],[Integrated_rad_forcing]]</f>
        <v>2.1328992699497363E-12</v>
      </c>
      <c r="C9" s="83">
        <f>inventory[[#This Row],[Temp_change]]</f>
        <v>1.2903383396724345E-13</v>
      </c>
      <c r="E9" s="95">
        <f>inventory[[#This Row],[CO2_net]]+inventory[[#This Row],[CH4_net]]*CH4_GWP+inventory[[#This Row],[N2O_net]]*N2O_GWP</f>
        <v>294.44043736440517</v>
      </c>
      <c r="F9" s="95">
        <f>inventory[[#This Row],[CO2_net]]+inventory[[#This Row],[CH4_net]]*CH4_GTP+inventory[[#This Row],[N2O_net]]*N2O_GTP</f>
        <v>239.59564412968101</v>
      </c>
      <c r="G9" s="77">
        <f t="shared" si="0"/>
        <v>342.9581307442744</v>
      </c>
      <c r="H9" s="77">
        <f t="shared" si="1"/>
        <v>344.1513593886998</v>
      </c>
      <c r="I9" s="77" cm="1">
        <f t="array" ref="I9">B9/INDEX($N$5:$N$505,time_horizon+1)</f>
        <v>23.256760925673113</v>
      </c>
      <c r="J9" s="77" cm="1">
        <f t="array" ref="J9">C9/INDEX($Q$5:$Q$505,time_horizon+1)</f>
        <v>235.95318176166276</v>
      </c>
      <c r="K9" s="78">
        <f>K8+(U8*inventory!B8+V8*inventory!C8+W8*inventory!D8)/$U$5</f>
        <v>294.44043736440517</v>
      </c>
      <c r="L9" s="78">
        <f>L8+(X8*inventory!B8+Y8*inventory!C8+Z8*inventory!D8)/$X$5</f>
        <v>239.59564412968098</v>
      </c>
      <c r="N9" s="71">
        <v>6.2191243733484353E-15</v>
      </c>
      <c r="O9" s="71">
        <v>7.2203056156544951E-13</v>
      </c>
      <c r="P9" s="71">
        <v>1.4046495840109383E-12</v>
      </c>
      <c r="Q9" s="71">
        <v>3.7493338453301569E-16</v>
      </c>
      <c r="R9" s="71">
        <v>4.335627456237088E-14</v>
      </c>
      <c r="S9" s="71">
        <v>8.5302626020339555E-14</v>
      </c>
      <c r="U9" s="73" cm="1">
        <f t="array" ref="U9">IF($A9&lt;=time_horizon,INDEX(N$5:N$505,time_horizon-$A9+1),0)</f>
        <v>8.8828679508643934E-14</v>
      </c>
      <c r="V9" s="73" cm="1">
        <f t="array" ref="V9">IF($A9&lt;=time_horizon,INDEX(O$5:O$505,time_horizon-$A9+1),0)</f>
        <v>2.6175487538754284E-12</v>
      </c>
      <c r="W9" s="73" cm="1">
        <f t="array" ref="W9">IF($A9&lt;=time_horizon,INDEX(P$5:P$505,time_horizon-$A9+1),0)</f>
        <v>2.3658497890047771E-11</v>
      </c>
      <c r="X9" s="73" cm="1">
        <f t="array" ref="X9">IF($A9&lt;=time_horizon,INDEX(Q$5:Q$505,time_horizon-$A9+1),0)</f>
        <v>5.4968971399415799E-16</v>
      </c>
      <c r="Y9" s="73" cm="1">
        <f t="array" ref="Y9">IF($A9&lt;=time_horizon,INDEX(R$5:R$505,time_horizon-$A9+1),0)</f>
        <v>2.411492148689579E-15</v>
      </c>
      <c r="Z9" s="73" cm="1">
        <f t="array" ref="Z9">IF($A9&lt;=time_horizon,INDEX(S$5:S$505,time_horizon-$A9+1),0)</f>
        <v>1.3124509535187147E-13</v>
      </c>
      <c r="AB9" s="92"/>
      <c r="AC9" s="93" t="str">
        <f>"N2O GTP_"&amp;time_horizon&amp;":"</f>
        <v>N2O GTP_100:</v>
      </c>
      <c r="AD9" s="94" cm="1">
        <f t="array" ref="AD9">INDEX($S$5:$S$505,time_horizon+1)/INDEX($Q$5:$Q$505,time_horizon+1)</f>
        <v>234.31243959616052</v>
      </c>
    </row>
    <row r="10" spans="1:30">
      <c r="A10">
        <v>5</v>
      </c>
      <c r="B10" s="83">
        <f>inventory[[#This Row],[Integrated_rad_forcing]]</f>
        <v>2.6251934518124666E-12</v>
      </c>
      <c r="C10" s="83">
        <f>inventory[[#This Row],[Temp_change]]</f>
        <v>1.5016490308416262E-13</v>
      </c>
      <c r="E10" s="95">
        <f>inventory[[#This Row],[CO2_net]]+inventory[[#This Row],[CH4_net]]*CH4_GWP+inventory[[#This Row],[N2O_net]]*N2O_GWP</f>
        <v>294.44043736440517</v>
      </c>
      <c r="F10" s="95">
        <f>inventory[[#This Row],[CO2_net]]+inventory[[#This Row],[CH4_net]]*CH4_GTP+inventory[[#This Row],[N2O_net]]*N2O_GTP</f>
        <v>239.59564412968101</v>
      </c>
      <c r="G10" s="77">
        <f t="shared" si="0"/>
        <v>345.62116000721858</v>
      </c>
      <c r="H10" s="77">
        <f t="shared" si="1"/>
        <v>347.24335950383551</v>
      </c>
      <c r="I10" s="77" cm="1">
        <f t="array" ref="I10">B10/INDEX($N$5:$N$505,time_horizon+1)</f>
        <v>28.624650658670756</v>
      </c>
      <c r="J10" s="77" cm="1">
        <f t="array" ref="J10">C10/INDEX($Q$5:$Q$505,time_horizon+1)</f>
        <v>274.59376802393268</v>
      </c>
      <c r="K10" s="78">
        <f>K9+(U9*inventory!B9+V9*inventory!C9+W9*inventory!D9)/$U$5</f>
        <v>294.44043736440517</v>
      </c>
      <c r="L10" s="78">
        <f>L9+(X9*inventory!B9+Y9*inventory!C9+Z9*inventory!D9)/$X$5</f>
        <v>239.59564412968098</v>
      </c>
      <c r="N10" s="71">
        <v>7.5955808138530563E-15</v>
      </c>
      <c r="O10" s="71">
        <v>8.6898155677769043E-13</v>
      </c>
      <c r="P10" s="71">
        <v>1.7486163142209232E-12</v>
      </c>
      <c r="Q10" s="71">
        <v>4.3244859541368409E-16</v>
      </c>
      <c r="R10" s="71">
        <v>4.9125329594470378E-14</v>
      </c>
      <c r="S10" s="71">
        <v>1.0060712489427856E-13</v>
      </c>
      <c r="U10" s="73" cm="1">
        <f t="array" ref="U10">IF($A10&lt;=time_horizon,INDEX(N$5:N$505,time_horizon-$A10+1),0)</f>
        <v>8.8103789732152715E-14</v>
      </c>
      <c r="V10" s="73" cm="1">
        <f t="array" ref="V10">IF($A10&lt;=time_horizon,INDEX(O$5:O$505,time_horizon-$A10+1),0)</f>
        <v>2.6174532521068118E-12</v>
      </c>
      <c r="W10" s="73" cm="1">
        <f t="array" ref="W10">IF($A10&lt;=time_horizon,INDEX(P$5:P$505,time_horizon-$A10+1),0)</f>
        <v>2.349635486401233E-11</v>
      </c>
      <c r="X10" s="73" cm="1">
        <f t="array" ref="X10">IF($A10&lt;=time_horizon,INDEX(Q$5:Q$505,time_horizon-$A10+1),0)</f>
        <v>5.504450897803046E-16</v>
      </c>
      <c r="Y10" s="73" cm="1">
        <f t="array" ref="Y10">IF($A10&lt;=time_horizon,INDEX(R$5:R$505,time_horizon-$A10+1),0)</f>
        <v>2.4313576386939707E-15</v>
      </c>
      <c r="Z10" s="73" cm="1">
        <f t="array" ref="Z10">IF($A10&lt;=time_horizon,INDEX(S$5:S$505,time_horizon-$A10+1),0)</f>
        <v>1.3203652020873394E-13</v>
      </c>
    </row>
    <row r="11" spans="1:30">
      <c r="A11">
        <v>6</v>
      </c>
      <c r="B11" s="83">
        <f>inventory[[#This Row],[Integrated_rad_forcing]]</f>
        <v>3.103222888263515E-12</v>
      </c>
      <c r="C11" s="83">
        <f>inventory[[#This Row],[Temp_change]]</f>
        <v>1.679558114901627E-13</v>
      </c>
      <c r="E11" s="95">
        <f>inventory[[#This Row],[CO2_net]]+inventory[[#This Row],[CH4_net]]*CH4_GWP+inventory[[#This Row],[N2O_net]]*N2O_GWP</f>
        <v>294.44043736440517</v>
      </c>
      <c r="F11" s="95">
        <f>inventory[[#This Row],[CO2_net]]+inventory[[#This Row],[CH4_net]]*CH4_GTP+inventory[[#This Row],[N2O_net]]*N2O_GTP</f>
        <v>239.59564412968101</v>
      </c>
      <c r="G11" s="77">
        <f t="shared" si="0"/>
        <v>347.74302505408099</v>
      </c>
      <c r="H11" s="77">
        <f t="shared" si="1"/>
        <v>349.75395293080254</v>
      </c>
      <c r="I11" s="77" cm="1">
        <f t="array" ref="I11">B11/INDEX($N$5:$N$505,time_horizon+1)</f>
        <v>33.837000100394874</v>
      </c>
      <c r="J11" s="77" cm="1">
        <f t="array" ref="J11">C11/INDEX($Q$5:$Q$505,time_horizon+1)</f>
        <v>307.12648689123142</v>
      </c>
      <c r="K11" s="78">
        <f>K10+(U10*inventory!B10+V10*inventory!C10+W10*inventory!D10)/$U$5</f>
        <v>294.44043736440517</v>
      </c>
      <c r="L11" s="78">
        <f>L10+(X10*inventory!B10+Y10*inventory!C10+Z10*inventory!D10)/$X$5</f>
        <v>239.59564412968098</v>
      </c>
      <c r="N11" s="71">
        <v>8.9238968568266811E-15</v>
      </c>
      <c r="O11" s="71">
        <v>1.0045469328234955E-12</v>
      </c>
      <c r="P11" s="71">
        <v>2.0897520585831928E-12</v>
      </c>
      <c r="Q11" s="71">
        <v>4.8021133165975144E-16</v>
      </c>
      <c r="R11" s="71">
        <v>5.344598091959486E-14</v>
      </c>
      <c r="S11" s="71">
        <v>1.140296192389081E-13</v>
      </c>
      <c r="U11" s="73" cm="1">
        <f t="array" ref="U11">IF($A11&lt;=time_horizon,INDEX(N$5:N$505,time_horizon-$A11+1),0)</f>
        <v>8.7377112345207872E-14</v>
      </c>
      <c r="V11" s="73" cm="1">
        <f t="array" ref="V11">IF($A11&lt;=time_horizon,INDEX(O$5:O$505,time_horizon-$A11+1),0)</f>
        <v>2.6173497295086968E-12</v>
      </c>
      <c r="W11" s="73" cm="1">
        <f t="array" ref="W11">IF($A11&lt;=time_horizon,INDEX(P$5:P$505,time_horizon-$A11+1),0)</f>
        <v>2.3332866260389088E-11</v>
      </c>
      <c r="X11" s="73" cm="1">
        <f t="array" ref="X11">IF($A11&lt;=time_horizon,INDEX(Q$5:Q$505,time_horizon-$A11+1),0)</f>
        <v>5.5122095006914567E-16</v>
      </c>
      <c r="Y11" s="73" cm="1">
        <f t="array" ref="Y11">IF($A11&lt;=time_horizon,INDEX(R$5:R$505,time_horizon-$A11+1),0)</f>
        <v>2.4524212908933312E-15</v>
      </c>
      <c r="Z11" s="73" cm="1">
        <f t="array" ref="Z11">IF($A11&lt;=time_horizon,INDEX(S$5:S$505,time_horizon-$A11+1),0)</f>
        <v>1.3283374632790587E-13</v>
      </c>
    </row>
    <row r="12" spans="1:30">
      <c r="A12">
        <v>7</v>
      </c>
      <c r="B12" s="83">
        <f>inventory[[#This Row],[Integrated_rad_forcing]]</f>
        <v>3.5679006763958101E-12</v>
      </c>
      <c r="C12" s="83">
        <f>inventory[[#This Row],[Temp_change]]</f>
        <v>1.828452347138748E-13</v>
      </c>
      <c r="E12" s="95">
        <f>inventory[[#This Row],[CO2_net]]+inventory[[#This Row],[CH4_net]]*CH4_GWP+inventory[[#This Row],[N2O_net]]*N2O_GWP</f>
        <v>294.44043736440517</v>
      </c>
      <c r="F12" s="95">
        <f>inventory[[#This Row],[CO2_net]]+inventory[[#This Row],[CH4_net]]*CH4_GTP+inventory[[#This Row],[N2O_net]]*N2O_GTP</f>
        <v>239.59564412968101</v>
      </c>
      <c r="G12" s="77">
        <f t="shared" si="0"/>
        <v>349.39262866515463</v>
      </c>
      <c r="H12" s="77">
        <f t="shared" si="1"/>
        <v>351.72092752559075</v>
      </c>
      <c r="I12" s="77" cm="1">
        <f t="array" ref="I12">B12/INDEX($N$5:$N$505,time_horizon+1)</f>
        <v>38.903765501987436</v>
      </c>
      <c r="J12" s="77" cm="1">
        <f t="array" ref="J12">C12/INDEX($Q$5:$Q$505,time_horizon+1)</f>
        <v>334.35350693872323</v>
      </c>
      <c r="K12" s="78">
        <f>K11+(U11*inventory!B11+V11*inventory!C11+W11*inventory!D11)/$U$5</f>
        <v>294.44043736440517</v>
      </c>
      <c r="L12" s="78">
        <f>L11+(X11*inventory!B11+Y11*inventory!C11+Z11*inventory!D11)/$X$5</f>
        <v>239.59564412968098</v>
      </c>
      <c r="N12" s="71">
        <v>1.021172281174586E-14</v>
      </c>
      <c r="O12" s="71">
        <v>1.1296088363233477E-12</v>
      </c>
      <c r="P12" s="71">
        <v>2.4280801172607164E-12</v>
      </c>
      <c r="Q12" s="71">
        <v>5.1985884377201646E-16</v>
      </c>
      <c r="R12" s="71">
        <v>5.654278732190989E-14</v>
      </c>
      <c r="S12" s="71">
        <v>1.2578258854819291E-13</v>
      </c>
      <c r="U12" s="73" cm="1">
        <f t="array" ref="U12">IF($A12&lt;=time_horizon,INDEX(N$5:N$505,time_horizon-$A12+1),0)</f>
        <v>8.6648617459623753E-14</v>
      </c>
      <c r="V12" s="73" cm="1">
        <f t="array" ref="V12">IF($A12&lt;=time_horizon,INDEX(O$5:O$505,time_horizon-$A12+1),0)</f>
        <v>2.6172375124421883E-12</v>
      </c>
      <c r="W12" s="73" cm="1">
        <f t="array" ref="W12">IF($A12&lt;=time_horizon,INDEX(P$5:P$505,time_horizon-$A12+1),0)</f>
        <v>2.316802091262288E-11</v>
      </c>
      <c r="X12" s="73" cm="1">
        <f t="array" ref="X12">IF($A12&lt;=time_horizon,INDEX(Q$5:Q$505,time_horizon-$A12+1),0)</f>
        <v>5.5201787181250549E-16</v>
      </c>
      <c r="Y12" s="73" cm="1">
        <f t="array" ref="Y12">IF($A12&lt;=time_horizon,INDEX(R$5:R$505,time_horizon-$A12+1),0)</f>
        <v>2.4747795949914535E-15</v>
      </c>
      <c r="Z12" s="73" cm="1">
        <f t="array" ref="Z12">IF($A12&lt;=time_horizon,INDEX(S$5:S$505,time_horizon-$A12+1),0)</f>
        <v>1.3363681510185151E-13</v>
      </c>
    </row>
    <row r="13" spans="1:30">
      <c r="A13">
        <v>8</v>
      </c>
      <c r="B13" s="83">
        <f>inventory[[#This Row],[Integrated_rad_forcing]]</f>
        <v>4.0200698455661093E-12</v>
      </c>
      <c r="C13" s="83">
        <f>inventory[[#This Row],[Temp_change]]</f>
        <v>1.9521769160652389E-13</v>
      </c>
      <c r="E13" s="95">
        <f>inventory[[#This Row],[CO2_net]]+inventory[[#This Row],[CH4_net]]*CH4_GWP+inventory[[#This Row],[N2O_net]]*N2O_GWP</f>
        <v>294.44043736440517</v>
      </c>
      <c r="F13" s="95">
        <f>inventory[[#This Row],[CO2_net]]+inventory[[#This Row],[CH4_net]]*CH4_GTP+inventory[[#This Row],[N2O_net]]*N2O_GTP</f>
        <v>239.59564412968101</v>
      </c>
      <c r="G13" s="77">
        <f t="shared" si="0"/>
        <v>350.63291965636836</v>
      </c>
      <c r="H13" s="77">
        <f t="shared" si="1"/>
        <v>353.18435931496339</v>
      </c>
      <c r="I13" s="77" cm="1">
        <f t="array" ref="I13">B13/INDEX($N$5:$N$505,time_horizon+1)</f>
        <v>43.834139108239228</v>
      </c>
      <c r="J13" s="77" cm="1">
        <f t="array" ref="J13">C13/INDEX($Q$5:$Q$505,time_horizon+1)</f>
        <v>356.97796503837691</v>
      </c>
      <c r="K13" s="78">
        <f>K12+(U12*inventory!B12+V12*inventory!C12+W12*inventory!D12)/$U$5</f>
        <v>294.44043736440517</v>
      </c>
      <c r="L13" s="78">
        <f>L12+(X12*inventory!B12+Y12*inventory!C12+Z12*inventory!D12)/$X$5</f>
        <v>239.59564412968098</v>
      </c>
      <c r="N13" s="71">
        <v>1.1465180877784974E-14</v>
      </c>
      <c r="O13" s="71">
        <v>1.2449810660416625E-12</v>
      </c>
      <c r="P13" s="71">
        <v>2.7636235986466618E-12</v>
      </c>
      <c r="Q13" s="71">
        <v>5.5273594783519935E-16</v>
      </c>
      <c r="R13" s="71">
        <v>5.8610300944880589E-14</v>
      </c>
      <c r="S13" s="71">
        <v>1.3605465471380809E-13</v>
      </c>
      <c r="U13" s="73" cm="1">
        <f t="array" ref="U13">IF($A13&lt;=time_horizon,INDEX(N$5:N$505,time_horizon-$A13+1),0)</f>
        <v>8.5918274407996042E-14</v>
      </c>
      <c r="V13" s="73" cm="1">
        <f t="array" ref="V13">IF($A13&lt;=time_horizon,INDEX(O$5:O$505,time_horizon-$A13+1),0)</f>
        <v>2.6171158706920289E-12</v>
      </c>
      <c r="W13" s="73" cm="1">
        <f t="array" ref="W13">IF($A13&lt;=time_horizon,INDEX(P$5:P$505,time_horizon-$A13+1),0)</f>
        <v>2.3001807561490562E-11</v>
      </c>
      <c r="X13" s="73" cm="1">
        <f t="array" ref="X13">IF($A13&lt;=time_horizon,INDEX(Q$5:Q$505,time_horizon-$A13+1),0)</f>
        <v>5.5283644681130843E-16</v>
      </c>
      <c r="Y13" s="73" cm="1">
        <f t="array" ref="Y13">IF($A13&lt;=time_horizon,INDEX(R$5:R$505,time_horizon-$A13+1),0)</f>
        <v>2.4985367564203633E-15</v>
      </c>
      <c r="Z13" s="73" cm="1">
        <f t="array" ref="Z13">IF($A13&lt;=time_horizon,INDEX(S$5:S$505,time_horizon-$A13+1),0)</f>
        <v>1.3444576763355071E-13</v>
      </c>
    </row>
    <row r="14" spans="1:30">
      <c r="A14">
        <v>9</v>
      </c>
      <c r="B14" s="83">
        <f>inventory[[#This Row],[Integrated_rad_forcing]]</f>
        <v>4.4605089697607331E-12</v>
      </c>
      <c r="C14" s="83">
        <f>inventory[[#This Row],[Temp_change]]</f>
        <v>2.0541001726085153E-13</v>
      </c>
      <c r="E14" s="95">
        <f>inventory[[#This Row],[CO2_net]]+inventory[[#This Row],[CH4_net]]*CH4_GWP+inventory[[#This Row],[N2O_net]]*N2O_GWP</f>
        <v>294.44043736440517</v>
      </c>
      <c r="F14" s="95">
        <f>inventory[[#This Row],[CO2_net]]+inventory[[#This Row],[CH4_net]]*CH4_GTP+inventory[[#This Row],[N2O_net]]*N2O_GTP</f>
        <v>239.59564412968101</v>
      </c>
      <c r="G14" s="77">
        <f t="shared" si="0"/>
        <v>351.5206520003087</v>
      </c>
      <c r="H14" s="77">
        <f t="shared" si="1"/>
        <v>354.18556784788689</v>
      </c>
      <c r="I14" s="77" cm="1">
        <f t="array" ref="I14">B14/INDEX($N$5:$N$505,time_horizon+1)</f>
        <v>48.636610353845029</v>
      </c>
      <c r="J14" s="77" cm="1">
        <f t="array" ref="J14">C14/INDEX($Q$5:$Q$505,time_horizon+1)</f>
        <v>375.61580283447103</v>
      </c>
      <c r="K14" s="78">
        <f>K13+(U13*inventory!B13+V13*inventory!C13+W13*inventory!D13)/$U$5</f>
        <v>294.44043736440517</v>
      </c>
      <c r="L14" s="78">
        <f>L13+(X13*inventory!B13+Y13*inventory!C13+Z13*inventory!D13)/$X$5</f>
        <v>239.59564412968098</v>
      </c>
      <c r="N14" s="71">
        <v>1.2689180406267612E-14</v>
      </c>
      <c r="O14" s="71">
        <v>1.351414368411727E-12</v>
      </c>
      <c r="P14" s="71">
        <v>3.0964054209427384E-12</v>
      </c>
      <c r="Q14" s="71">
        <v>5.799502743970347E-16</v>
      </c>
      <c r="R14" s="71">
        <v>5.9816807233494187E-14</v>
      </c>
      <c r="S14" s="71">
        <v>1.4501325975296032E-13</v>
      </c>
      <c r="U14" s="73" cm="1">
        <f t="array" ref="U14">IF($A14&lt;=time_horizon,INDEX(N$5:N$505,time_horizon-$A14+1),0)</f>
        <v>8.5186051722208746E-14</v>
      </c>
      <c r="V14" s="73" cm="1">
        <f t="array" ref="V14">IF($A14&lt;=time_horizon,INDEX(O$5:O$505,time_horizon-$A14+1),0)</f>
        <v>2.6169840127149651E-12</v>
      </c>
      <c r="W14" s="73" cm="1">
        <f t="array" ref="W14">IF($A14&lt;=time_horizon,INDEX(P$5:P$505,time_horizon-$A14+1),0)</f>
        <v>2.2834214854331989E-11</v>
      </c>
      <c r="X14" s="73" cm="1">
        <f t="array" ref="X14">IF($A14&lt;=time_horizon,INDEX(Q$5:Q$505,time_horizon-$A14+1),0)</f>
        <v>5.5367728196944642E-16</v>
      </c>
      <c r="Y14" s="73" cm="1">
        <f t="array" ref="Y14">IF($A14&lt;=time_horizon,INDEX(R$5:R$505,time_horizon-$A14+1),0)</f>
        <v>2.5238052956238643E-15</v>
      </c>
      <c r="Z14" s="73" cm="1">
        <f t="array" ref="Z14">IF($A14&lt;=time_horizon,INDEX(S$5:S$505,time_horizon-$A14+1),0)</f>
        <v>1.35260644654611E-13</v>
      </c>
    </row>
    <row r="15" spans="1:30">
      <c r="A15">
        <v>10</v>
      </c>
      <c r="B15" s="83">
        <f>inventory[[#This Row],[Integrated_rad_forcing]]</f>
        <v>4.8899373043363228E-12</v>
      </c>
      <c r="C15" s="83">
        <f>inventory[[#This Row],[Temp_change]]</f>
        <v>2.137170759629075E-13</v>
      </c>
      <c r="E15" s="95">
        <f>inventory[[#This Row],[CO2_net]]+inventory[[#This Row],[CH4_net]]*CH4_GWP+inventory[[#This Row],[N2O_net]]*N2O_GWP</f>
        <v>294.44043736440517</v>
      </c>
      <c r="F15" s="95">
        <f>inventory[[#This Row],[CO2_net]]+inventory[[#This Row],[CH4_net]]*CH4_GTP+inventory[[#This Row],[N2O_net]]*N2O_GTP</f>
        <v>239.59564412968101</v>
      </c>
      <c r="G15" s="77">
        <f t="shared" si="0"/>
        <v>352.10644145153765</v>
      </c>
      <c r="H15" s="77">
        <f t="shared" si="1"/>
        <v>354.76620548046867</v>
      </c>
      <c r="I15" s="77" cm="1">
        <f t="array" ref="I15">B15/INDEX($N$5:$N$505,time_horizon+1)</f>
        <v>53.319021873527255</v>
      </c>
      <c r="J15" s="77" cm="1">
        <f t="array" ref="J15">C15/INDEX($Q$5:$Q$505,time_horizon+1)</f>
        <v>390.80621353193663</v>
      </c>
      <c r="K15" s="78">
        <f>K14+(U14*inventory!B14+V14*inventory!C14+W14*inventory!D14)/$U$5</f>
        <v>294.44043736440517</v>
      </c>
      <c r="L15" s="78">
        <f>L14+(X14*inventory!B14+Y14*inventory!C14+Z14*inventory!D14)/$X$5</f>
        <v>239.59564412968098</v>
      </c>
      <c r="N15" s="71">
        <v>1.3887667843217664E-14</v>
      </c>
      <c r="O15" s="71">
        <v>1.4496013227685544E-12</v>
      </c>
      <c r="P15" s="71">
        <v>3.4264483137245505E-12</v>
      </c>
      <c r="Q15" s="71">
        <v>6.0241666951750707E-16</v>
      </c>
      <c r="R15" s="71">
        <v>6.030761629123356E-14</v>
      </c>
      <c r="S15" s="71">
        <v>1.5280704300215645E-13</v>
      </c>
      <c r="U15" s="73" cm="1">
        <f t="array" ref="U15">IF($A15&lt;=time_horizon,INDEX(N$5:N$505,time_horizon-$A15+1),0)</f>
        <v>8.4451917111345014E-14</v>
      </c>
      <c r="V15" s="73" cm="1">
        <f t="array" ref="V15">IF($A15&lt;=time_horizon,INDEX(O$5:O$505,time_horizon-$A15+1),0)</f>
        <v>2.6168410804890431E-12</v>
      </c>
      <c r="W15" s="73" cm="1">
        <f t="array" ref="W15">IF($A15&lt;=time_horizon,INDEX(P$5:P$505,time_horizon-$A15+1),0)</f>
        <v>2.2665231344274608E-11</v>
      </c>
      <c r="X15" s="73" cm="1">
        <f t="array" ref="X15">IF($A15&lt;=time_horizon,INDEX(Q$5:Q$505,time_horizon-$A15+1),0)</f>
        <v>5.545409995346441E-16</v>
      </c>
      <c r="Y15" s="73" cm="1">
        <f t="array" ref="Y15">IF($A15&lt;=time_horizon,INDEX(R$5:R$505,time_horizon-$A15+1),0)</f>
        <v>2.5507066915126781E-15</v>
      </c>
      <c r="Z15" s="73" cm="1">
        <f t="array" ref="Z15">IF($A15&lt;=time_horizon,INDEX(S$5:S$505,time_horizon-$A15+1),0)</f>
        <v>1.3608148643265243E-13</v>
      </c>
    </row>
    <row r="16" spans="1:30">
      <c r="A16">
        <v>11</v>
      </c>
      <c r="B16" s="83">
        <f>inventory[[#This Row],[Integrated_rad_forcing]]</f>
        <v>5.3090194924660778E-12</v>
      </c>
      <c r="C16" s="83">
        <f>inventory[[#This Row],[Temp_change]]</f>
        <v>2.2039680266868387E-13</v>
      </c>
      <c r="E16" s="95">
        <f>inventory[[#This Row],[CO2_net]]+inventory[[#This Row],[CH4_net]]*CH4_GWP+inventory[[#This Row],[N2O_net]]*N2O_GWP</f>
        <v>294.44043736440517</v>
      </c>
      <c r="F16" s="95">
        <f>inventory[[#This Row],[CO2_net]]+inventory[[#This Row],[CH4_net]]*CH4_GTP+inventory[[#This Row],[N2O_net]]*N2O_GTP</f>
        <v>239.59564412968101</v>
      </c>
      <c r="G16" s="77">
        <f t="shared" si="0"/>
        <v>352.43502430894188</v>
      </c>
      <c r="H16" s="77">
        <f t="shared" si="1"/>
        <v>354.96748702883048</v>
      </c>
      <c r="I16" s="77" cm="1">
        <f t="array" ref="I16">B16/INDEX($N$5:$N$505,time_horizon+1)</f>
        <v>57.888620820303281</v>
      </c>
      <c r="J16" s="77" cm="1">
        <f t="array" ref="J16">C16/INDEX($Q$5:$Q$505,time_horizon+1)</f>
        <v>403.02086081527159</v>
      </c>
      <c r="K16" s="78">
        <f>K15+(U15*inventory!B15+V15*inventory!C15+W15*inventory!D15)/$U$5</f>
        <v>294.44043736440517</v>
      </c>
      <c r="L16" s="78">
        <f>L15+(X15*inventory!B15+Y15*inventory!C15+Z15*inventory!D15)/$X$5</f>
        <v>239.59564412968098</v>
      </c>
      <c r="N16" s="71">
        <v>1.506382489332908E-14</v>
      </c>
      <c r="O16" s="71">
        <v>1.5401808480786819E-12</v>
      </c>
      <c r="P16" s="71">
        <v>3.7537748194940666E-12</v>
      </c>
      <c r="Q16" s="71">
        <v>6.2089292885233526E-16</v>
      </c>
      <c r="R16" s="71">
        <v>6.0207958232623701E-14</v>
      </c>
      <c r="S16" s="71">
        <v>1.5956795150720784E-13</v>
      </c>
      <c r="U16" s="73" cm="1">
        <f t="array" ref="U16">IF($A16&lt;=time_horizon,INDEX(N$5:N$505,time_horizon-$A16+1),0)</f>
        <v>8.3715837438985361E-14</v>
      </c>
      <c r="V16" s="73" cm="1">
        <f t="array" ref="V16">IF($A16&lt;=time_horizon,INDEX(O$5:O$505,time_horizon-$A16+1),0)</f>
        <v>2.6166861439303155E-12</v>
      </c>
      <c r="W16" s="73" cm="1">
        <f t="array" ref="W16">IF($A16&lt;=time_horizon,INDEX(P$5:P$505,time_horizon-$A16+1),0)</f>
        <v>2.2494845489451612E-11</v>
      </c>
      <c r="X16" s="73" cm="1">
        <f t="array" ref="X16">IF($A16&lt;=time_horizon,INDEX(Q$5:Q$505,time_horizon-$A16+1),0)</f>
        <v>5.5542823732342764E-16</v>
      </c>
      <c r="Y16" s="73" cm="1">
        <f t="array" ref="Y16">IF($A16&lt;=time_horizon,INDEX(R$5:R$505,time_horizon-$A16+1),0)</f>
        <v>2.5793720720222216E-15</v>
      </c>
      <c r="Z16" s="73" cm="1">
        <f t="array" ref="Z16">IF($A16&lt;=time_horizon,INDEX(S$5:S$505,time_horizon-$A16+1),0)</f>
        <v>1.3690833266660606E-13</v>
      </c>
    </row>
    <row r="17" spans="1:26">
      <c r="A17">
        <v>12</v>
      </c>
      <c r="B17" s="83">
        <f>inventory[[#This Row],[Integrated_rad_forcing]]</f>
        <v>5.7183698813515184E-12</v>
      </c>
      <c r="C17" s="83">
        <f>inventory[[#This Row],[Temp_change]]</f>
        <v>2.2567465119289079E-13</v>
      </c>
      <c r="E17" s="95">
        <f>inventory[[#This Row],[CO2_net]]+inventory[[#This Row],[CH4_net]]*CH4_GWP+inventory[[#This Row],[N2O_net]]*N2O_GWP</f>
        <v>294.44043736440517</v>
      </c>
      <c r="F17" s="95">
        <f>inventory[[#This Row],[CO2_net]]+inventory[[#This Row],[CH4_net]]*CH4_GTP+inventory[[#This Row],[N2O_net]]*N2O_GTP</f>
        <v>239.59564412968101</v>
      </c>
      <c r="G17" s="77">
        <f t="shared" si="0"/>
        <v>352.54564323163737</v>
      </c>
      <c r="H17" s="77">
        <f t="shared" si="1"/>
        <v>354.82955857612831</v>
      </c>
      <c r="I17" s="77" cm="1">
        <f t="array" ref="I17">B17/INDEX($N$5:$N$505,time_horizon+1)</f>
        <v>62.352105928704283</v>
      </c>
      <c r="J17" s="77" cm="1">
        <f t="array" ref="J17">C17/INDEX($Q$5:$Q$505,time_horizon+1)</f>
        <v>412.67201287248207</v>
      </c>
      <c r="K17" s="78">
        <f>K16+(U16*inventory!B16+V16*inventory!C16+W16*inventory!D16)/$U$5</f>
        <v>294.44043736440517</v>
      </c>
      <c r="L17" s="78">
        <f>L16+(X16*inventory!B16+Y16*inventory!C16+Z16*inventory!D16)/$X$5</f>
        <v>239.59564412968098</v>
      </c>
      <c r="N17" s="71">
        <v>1.6220225639249518E-14</v>
      </c>
      <c r="O17" s="71">
        <v>1.6237423604929582E-12</v>
      </c>
      <c r="P17" s="71">
        <v>4.0784072952193107E-12</v>
      </c>
      <c r="Q17" s="71">
        <v>6.3600860113933416E-16</v>
      </c>
      <c r="R17" s="71">
        <v>5.9625529037696467E-14</v>
      </c>
      <c r="S17" s="71">
        <v>1.6541311355405499E-13</v>
      </c>
      <c r="U17" s="73" cm="1">
        <f t="array" ref="U17">IF($A17&lt;=time_horizon,INDEX(N$5:N$505,time_horizon-$A17+1),0)</f>
        <v>8.2977778699876057E-14</v>
      </c>
      <c r="V17" s="73" cm="1">
        <f t="array" ref="V17">IF($A17&lt;=time_horizon,INDEX(O$5:O$505,time_horizon-$A17+1),0)</f>
        <v>2.6165181948406302E-12</v>
      </c>
      <c r="W17" s="73" cm="1">
        <f t="array" ref="W17">IF($A17&lt;=time_horizon,INDEX(P$5:P$505,time_horizon-$A17+1),0)</f>
        <v>2.2323045652213622E-11</v>
      </c>
      <c r="X17" s="73" cm="1">
        <f t="array" ref="X17">IF($A17&lt;=time_horizon,INDEX(Q$5:Q$505,time_horizon-$A17+1),0)</f>
        <v>5.5633964892689461E-16</v>
      </c>
      <c r="Y17" s="73" cm="1">
        <f t="array" ref="Y17">IF($A17&lt;=time_horizon,INDEX(R$5:R$505,time_horizon-$A17+1),0)</f>
        <v>2.6099429548517843E-15</v>
      </c>
      <c r="Z17" s="73" cm="1">
        <f t="array" ref="Z17">IF($A17&lt;=time_horizon,INDEX(S$5:S$505,time_horizon-$A17+1),0)</f>
        <v>1.3774122236839504E-13</v>
      </c>
    </row>
    <row r="18" spans="1:26">
      <c r="A18">
        <v>13</v>
      </c>
      <c r="B18" s="83">
        <f>inventory[[#This Row],[Integrated_rad_forcing]]</f>
        <v>6.1185564837622945E-12</v>
      </c>
      <c r="C18" s="83">
        <f>inventory[[#This Row],[Temp_change]]</f>
        <v>2.2974751820386156E-13</v>
      </c>
      <c r="E18" s="95">
        <f>inventory[[#This Row],[CO2_net]]+inventory[[#This Row],[CH4_net]]*CH4_GWP+inventory[[#This Row],[N2O_net]]*N2O_GWP</f>
        <v>294.44043736440517</v>
      </c>
      <c r="F18" s="95">
        <f>inventory[[#This Row],[CO2_net]]+inventory[[#This Row],[CH4_net]]*CH4_GTP+inventory[[#This Row],[N2O_net]]*N2O_GTP</f>
        <v>239.59564412968101</v>
      </c>
      <c r="G18" s="77">
        <f t="shared" si="0"/>
        <v>352.47250338368639</v>
      </c>
      <c r="H18" s="77">
        <f t="shared" si="1"/>
        <v>354.39099850898987</v>
      </c>
      <c r="I18" s="77" cm="1">
        <f t="array" ref="I18">B18/INDEX($N$5:$N$505,time_horizon+1)</f>
        <v>66.715670710713013</v>
      </c>
      <c r="J18" s="77" cm="1">
        <f t="array" ref="J18">C18/INDEX($Q$5:$Q$505,time_horizon+1)</f>
        <v>420.11971787034048</v>
      </c>
      <c r="K18" s="78">
        <f>K17+(U17*inventory!B17+V17*inventory!C17+W17*inventory!D17)/$U$5</f>
        <v>294.44043736440517</v>
      </c>
      <c r="L18" s="78">
        <f>L17+(X17*inventory!B17+Y17*inventory!C17+Z17*inventory!D17)/$X$5</f>
        <v>239.59564412968098</v>
      </c>
      <c r="N18" s="71">
        <v>1.735896112469771E-14</v>
      </c>
      <c r="O18" s="71">
        <v>1.7008296087762141E-12</v>
      </c>
      <c r="P18" s="71">
        <v>4.4003679138613827E-12</v>
      </c>
      <c r="Q18" s="71">
        <v>6.4828824425695323E-16</v>
      </c>
      <c r="R18" s="71">
        <v>5.8652728035419914E-14</v>
      </c>
      <c r="S18" s="71">
        <v>1.7044650192418467E-13</v>
      </c>
      <c r="U18" s="73" cm="1">
        <f t="array" ref="U18">IF($A18&lt;=time_horizon,INDEX(N$5:N$505,time_horizon-$A18+1),0)</f>
        <v>8.2237705995950286E-14</v>
      </c>
      <c r="V18" s="73" cm="1">
        <f t="array" ref="V18">IF($A18&lt;=time_horizon,INDEX(O$5:O$505,time_horizon-$A18+1),0)</f>
        <v>2.6163361403471144E-12</v>
      </c>
      <c r="W18" s="73" cm="1">
        <f t="array" ref="W18">IF($A18&lt;=time_horizon,INDEX(P$5:P$505,time_horizon-$A18+1),0)</f>
        <v>2.2149820098333802E-11</v>
      </c>
      <c r="X18" s="73" cm="1">
        <f t="array" ref="X18">IF($A18&lt;=time_horizon,INDEX(Q$5:Q$505,time_horizon-$A18+1),0)</f>
        <v>5.5727590389353305E-16</v>
      </c>
      <c r="Y18" s="73" cm="1">
        <f t="array" ref="Y18">IF($A18&lt;=time_horizon,INDEX(R$5:R$505,time_horizon-$A18+1),0)</f>
        <v>2.6425720416115299E-15</v>
      </c>
      <c r="Z18" s="73" cm="1">
        <f t="array" ref="Z18">IF($A18&lt;=time_horizon,INDEX(S$5:S$505,time_horizon-$A18+1),0)</f>
        <v>1.3858019372927324E-13</v>
      </c>
    </row>
    <row r="19" spans="1:26">
      <c r="A19">
        <v>14</v>
      </c>
      <c r="B19" s="83">
        <f>inventory[[#This Row],[Integrated_rad_forcing]]</f>
        <v>6.5101046166064434E-12</v>
      </c>
      <c r="C19" s="83">
        <f>inventory[[#This Row],[Temp_change]]</f>
        <v>2.3278720409103797E-13</v>
      </c>
      <c r="E19" s="95">
        <f>inventory[[#This Row],[CO2_net]]+inventory[[#This Row],[CH4_net]]*CH4_GWP+inventory[[#This Row],[N2O_net]]*N2O_GWP</f>
        <v>294.44043736440517</v>
      </c>
      <c r="F19" s="95">
        <f>inventory[[#This Row],[CO2_net]]+inventory[[#This Row],[CH4_net]]*CH4_GTP+inventory[[#This Row],[N2O_net]]*N2O_GTP</f>
        <v>239.59564412968101</v>
      </c>
      <c r="G19" s="77">
        <f t="shared" si="0"/>
        <v>352.24525773505758</v>
      </c>
      <c r="H19" s="77">
        <f t="shared" si="1"/>
        <v>353.68843994434582</v>
      </c>
      <c r="I19" s="77" cm="1">
        <f t="array" ref="I19">B19/INDEX($N$5:$N$505,time_horizon+1)</f>
        <v>70.985043130098148</v>
      </c>
      <c r="J19" s="77" cm="1">
        <f t="array" ref="J19">C19/INDEX($Q$5:$Q$505,time_horizon+1)</f>
        <v>425.67813254797744</v>
      </c>
      <c r="K19" s="78">
        <f>K18+(U18*inventory!B18+V18*inventory!C18+W18*inventory!D18)/$U$5</f>
        <v>294.44043736440517</v>
      </c>
      <c r="L19" s="78">
        <f>L18+(X18*inventory!B18+Y18*inventory!C18+Z18*inventory!D18)/$X$5</f>
        <v>239.59564412968098</v>
      </c>
      <c r="N19" s="71">
        <v>1.8481738145934216E-14</v>
      </c>
      <c r="O19" s="71">
        <v>1.7719442125715984E-12</v>
      </c>
      <c r="P19" s="71">
        <v>4.7196786658889105E-12</v>
      </c>
      <c r="Q19" s="71">
        <v>6.5817023628950917E-16</v>
      </c>
      <c r="R19" s="71">
        <v>5.7368623379954389E-14</v>
      </c>
      <c r="S19" s="71">
        <v>1.7476041047479404E-13</v>
      </c>
      <c r="U19" s="73" cm="1">
        <f t="array" ref="U19">IF($A19&lt;=time_horizon,INDEX(N$5:N$505,time_horizon-$A19+1),0)</f>
        <v>8.1495583511684049E-14</v>
      </c>
      <c r="V19" s="73" cm="1">
        <f t="array" ref="V19">IF($A19&lt;=time_horizon,INDEX(O$5:O$505,time_horizon-$A19+1),0)</f>
        <v>2.61613879579067E-12</v>
      </c>
      <c r="W19" s="73" cm="1">
        <f t="array" ref="W19">IF($A19&lt;=time_horizon,INDEX(P$5:P$505,time_horizon-$A19+1),0)</f>
        <v>2.1975156996206395E-11</v>
      </c>
      <c r="X19" s="73" cm="1">
        <f t="array" ref="X19">IF($A19&lt;=time_horizon,INDEX(Q$5:Q$505,time_horizon-$A19+1),0)</f>
        <v>5.5823768788482567E-16</v>
      </c>
      <c r="Y19" s="73" cm="1">
        <f t="array" ref="Y19">IF($A19&lt;=time_horizon,INDEX(R$5:R$505,time_horizon-$A19+1),0)</f>
        <v>2.6774240687498082E-15</v>
      </c>
      <c r="Z19" s="73" cm="1">
        <f t="array" ref="Z19">IF($A19&lt;=time_horizon,INDEX(S$5:S$505,time_horizon-$A19+1),0)</f>
        <v>1.3942528396887911E-13</v>
      </c>
    </row>
    <row r="20" spans="1:26">
      <c r="A20">
        <v>15</v>
      </c>
      <c r="B20" s="83">
        <f>inventory[[#This Row],[Integrated_rad_forcing]]</f>
        <v>6.8935002449015206E-12</v>
      </c>
      <c r="C20" s="83">
        <f>inventory[[#This Row],[Temp_change]]</f>
        <v>2.349434646823521E-13</v>
      </c>
      <c r="E20" s="95">
        <f>inventory[[#This Row],[CO2_net]]+inventory[[#This Row],[CH4_net]]*CH4_GWP+inventory[[#This Row],[N2O_net]]*N2O_GWP</f>
        <v>294.44043736440517</v>
      </c>
      <c r="F20" s="95">
        <f>inventory[[#This Row],[CO2_net]]+inventory[[#This Row],[CH4_net]]*CH4_GTP+inventory[[#This Row],[N2O_net]]*N2O_GTP</f>
        <v>239.59564412968101</v>
      </c>
      <c r="G20" s="77">
        <f t="shared" si="0"/>
        <v>351.88949289337154</v>
      </c>
      <c r="H20" s="77">
        <f t="shared" si="1"/>
        <v>352.75630134755625</v>
      </c>
      <c r="I20" s="77" cm="1">
        <f t="array" ref="I20">B20/INDEX($N$5:$N$505,time_horizon+1)</f>
        <v>75.165522064491029</v>
      </c>
      <c r="J20" s="77" cm="1">
        <f t="array" ref="J20">C20/INDEX($Q$5:$Q$505,time_horizon+1)</f>
        <v>429.62110263252913</v>
      </c>
      <c r="K20" s="78">
        <f>K19+(U19*inventory!B19+V19*inventory!C19+W19*inventory!D19)/$U$5</f>
        <v>294.44043736440517</v>
      </c>
      <c r="L20" s="78">
        <f>L19+(X19*inventory!B19+Y19*inventory!C19+Z19*inventory!D19)/$X$5</f>
        <v>239.59564412968098</v>
      </c>
      <c r="N20" s="71">
        <v>1.9589957597825656E-14</v>
      </c>
      <c r="O20" s="71">
        <v>1.8375489265236592E-12</v>
      </c>
      <c r="P20" s="71">
        <v>5.036361360780036E-12</v>
      </c>
      <c r="Q20" s="71">
        <v>6.6602202082528355E-16</v>
      </c>
      <c r="R20" s="71">
        <v>5.5840677666419838E-14</v>
      </c>
      <c r="S20" s="71">
        <v>1.7843676499510696E-13</v>
      </c>
      <c r="U20" s="73" cm="1">
        <f t="array" ref="U20">IF($A20&lt;=time_horizon,INDEX(N$5:N$505,time_horizon-$A20+1),0)</f>
        <v>8.075137448876821E-14</v>
      </c>
      <c r="V20" s="73" cm="1">
        <f t="array" ref="V20">IF($A20&lt;=time_horizon,INDEX(O$5:O$505,time_horizon-$A20+1),0)</f>
        <v>2.6159248770171963E-12</v>
      </c>
      <c r="W20" s="73" cm="1">
        <f t="array" ref="W20">IF($A20&lt;=time_horizon,INDEX(P$5:P$505,time_horizon-$A20+1),0)</f>
        <v>2.1799044416038615E-11</v>
      </c>
      <c r="X20" s="73" cm="1">
        <f t="array" ref="X20">IF($A20&lt;=time_horizon,INDEX(Q$5:Q$505,time_horizon-$A20+1),0)</f>
        <v>5.592257027987933E-16</v>
      </c>
      <c r="Y20" s="73" cm="1">
        <f t="array" ref="Y20">IF($A20&lt;=time_horizon,INDEX(R$5:R$505,time_horizon-$A20+1),0)</f>
        <v>2.7146767187757912E-15</v>
      </c>
      <c r="Z20" s="73" cm="1">
        <f t="array" ref="Z20">IF($A20&lt;=time_horizon,INDEX(S$5:S$505,time_horizon-$A20+1),0)</f>
        <v>1.4027652916481581E-13</v>
      </c>
    </row>
    <row r="21" spans="1:26">
      <c r="A21">
        <v>16</v>
      </c>
      <c r="B21" s="83">
        <f>inventory[[#This Row],[Integrated_rad_forcing]]</f>
        <v>7.2691930566247673E-12</v>
      </c>
      <c r="C21" s="83">
        <f>inventory[[#This Row],[Temp_change]]</f>
        <v>2.3634670152648115E-13</v>
      </c>
      <c r="E21" s="95">
        <f>inventory[[#This Row],[CO2_net]]+inventory[[#This Row],[CH4_net]]*CH4_GWP+inventory[[#This Row],[N2O_net]]*N2O_GWP</f>
        <v>294.44043736440517</v>
      </c>
      <c r="F21" s="95">
        <f>inventory[[#This Row],[CO2_net]]+inventory[[#This Row],[CH4_net]]*CH4_GTP+inventory[[#This Row],[N2O_net]]*N2O_GTP</f>
        <v>239.59564412968101</v>
      </c>
      <c r="G21" s="77">
        <f t="shared" si="0"/>
        <v>351.42719657320077</v>
      </c>
      <c r="H21" s="77">
        <f t="shared" si="1"/>
        <v>351.62661104785661</v>
      </c>
      <c r="I21" s="77" cm="1">
        <f t="array" ref="I21">B21/INDEX($N$5:$N$505,time_horizon+1)</f>
        <v>79.262010833014727</v>
      </c>
      <c r="J21" s="77" cm="1">
        <f t="array" ref="J21">C21/INDEX($Q$5:$Q$505,time_horizon+1)</f>
        <v>432.1870823291527</v>
      </c>
      <c r="K21" s="78">
        <f>K20+(U20*inventory!B20+V20*inventory!C20+W20*inventory!D20)/$U$5</f>
        <v>294.44043736440517</v>
      </c>
      <c r="L21" s="78">
        <f>L20+(X20*inventory!B20+Y20*inventory!C20+Z20*inventory!D20)/$X$5</f>
        <v>239.59564412968098</v>
      </c>
      <c r="N21" s="71">
        <v>2.0684776612360524E-14</v>
      </c>
      <c r="O21" s="71">
        <v>1.8980706515003657E-12</v>
      </c>
      <c r="P21" s="71">
        <v>5.3504376285120411E-12</v>
      </c>
      <c r="Q21" s="71">
        <v>6.7215248818103302E-16</v>
      </c>
      <c r="R21" s="71">
        <v>5.4126262099524115E-14</v>
      </c>
      <c r="S21" s="71">
        <v>1.8154828693877599E-13</v>
      </c>
      <c r="U21" s="73" cm="1">
        <f t="array" ref="U21">IF($A21&lt;=time_horizon,INDEX(N$5:N$505,time_horizon-$A21+1),0)</f>
        <v>8.000504120007765E-14</v>
      </c>
      <c r="V21" s="73" cm="1">
        <f t="array" ref="V21">IF($A21&lt;=time_horizon,INDEX(O$5:O$505,time_horizon-$A21+1),0)</f>
        <v>2.6156929920213848E-12</v>
      </c>
      <c r="W21" s="73" cm="1">
        <f t="array" ref="W21">IF($A21&lt;=time_horizon,INDEX(P$5:P$505,time_horizon-$A21+1),0)</f>
        <v>2.1621470329035798E-11</v>
      </c>
      <c r="X21" s="73" cm="1">
        <f t="array" ref="X21">IF($A21&lt;=time_horizon,INDEX(Q$5:Q$505,time_horizon-$A21+1),0)</f>
        <v>5.6024066685598213E-16</v>
      </c>
      <c r="Y21" s="73" cm="1">
        <f t="array" ref="Y21">IF($A21&lt;=time_horizon,INDEX(R$5:R$505,time_horizon-$A21+1),0)</f>
        <v>2.7545215954291543E-15</v>
      </c>
      <c r="Z21" s="73" cm="1">
        <f t="array" ref="Z21">IF($A21&lt;=time_horizon,INDEX(S$5:S$505,time_horizon-$A21+1),0)</f>
        <v>1.4113396406029297E-13</v>
      </c>
    </row>
    <row r="22" spans="1:26">
      <c r="A22">
        <v>17</v>
      </c>
      <c r="B22" s="83">
        <f>inventory[[#This Row],[Integrated_rad_forcing]]</f>
        <v>7.6375992913961981E-12</v>
      </c>
      <c r="C22" s="83">
        <f>inventory[[#This Row],[Temp_change]]</f>
        <v>2.3711033292152722E-13</v>
      </c>
      <c r="E22" s="95">
        <f>inventory[[#This Row],[CO2_net]]+inventory[[#This Row],[CH4_net]]*CH4_GWP+inventory[[#This Row],[N2O_net]]*N2O_GWP</f>
        <v>294.44043736440517</v>
      </c>
      <c r="F22" s="95">
        <f>inventory[[#This Row],[CO2_net]]+inventory[[#This Row],[CH4_net]]*CH4_GTP+inventory[[#This Row],[N2O_net]]*N2O_GTP</f>
        <v>239.59564412968101</v>
      </c>
      <c r="G22" s="77">
        <f t="shared" si="0"/>
        <v>350.87719510366094</v>
      </c>
      <c r="H22" s="77">
        <f t="shared" si="1"/>
        <v>350.32891123300249</v>
      </c>
      <c r="I22" s="77" cm="1">
        <f t="array" ref="I22">B22/INDEX($N$5:$N$505,time_horizon+1)</f>
        <v>83.279048039749981</v>
      </c>
      <c r="J22" s="77" cm="1">
        <f t="array" ref="J22">C22/INDEX($Q$5:$Q$505,time_horizon+1)</f>
        <v>433.58347001922135</v>
      </c>
      <c r="K22" s="78">
        <f>K21+(U21*inventory!B21+V21*inventory!C21+W21*inventory!D21)/$U$5</f>
        <v>294.44043736440517</v>
      </c>
      <c r="L22" s="78">
        <f>L21+(X21*inventory!B21+Y21*inventory!C21+Z21*inventory!D21)/$X$5</f>
        <v>239.59564412968098</v>
      </c>
      <c r="N22" s="71">
        <v>2.1767157848887255E-14</v>
      </c>
      <c r="O22" s="71">
        <v>1.9539032125085988E-12</v>
      </c>
      <c r="P22" s="71">
        <v>5.6619289210387121E-12</v>
      </c>
      <c r="Q22" s="71">
        <v>6.768220529873025E-16</v>
      </c>
      <c r="R22" s="71">
        <v>5.2273984323788719E-14</v>
      </c>
      <c r="S22" s="71">
        <v>1.8415952654475118E-13</v>
      </c>
      <c r="U22" s="73" cm="1">
        <f t="array" ref="U22">IF($A22&lt;=time_horizon,INDEX(N$5:N$505,time_horizon-$A22+1),0)</f>
        <v>7.9256544922917932E-14</v>
      </c>
      <c r="V22" s="73" cm="1">
        <f t="array" ref="V22">IF($A22&lt;=time_horizon,INDEX(O$5:O$505,time_horizon-$A22+1),0)</f>
        <v>2.6154416318887078E-12</v>
      </c>
      <c r="W22" s="73" cm="1">
        <f t="array" ref="W22">IF($A22&lt;=time_horizon,INDEX(P$5:P$505,time_horizon-$A22+1),0)</f>
        <v>2.1442422606579842E-11</v>
      </c>
      <c r="X22" s="73" cm="1">
        <f t="array" ref="X22">IF($A22&lt;=time_horizon,INDEX(Q$5:Q$505,time_horizon-$A22+1),0)</f>
        <v>5.6128331464166044E-16</v>
      </c>
      <c r="Y22" s="73" cm="1">
        <f t="array" ref="Y22">IF($A22&lt;=time_horizon,INDEX(R$5:R$505,time_horizon-$A22+1),0)</f>
        <v>2.7971652665766771E-15</v>
      </c>
      <c r="Z22" s="73" cm="1">
        <f t="array" ref="Z22">IF($A22&lt;=time_horizon,INDEX(S$5:S$505,time_horizon-$A22+1),0)</f>
        <v>1.4199762184705273E-13</v>
      </c>
    </row>
    <row r="23" spans="1:26">
      <c r="A23">
        <v>18</v>
      </c>
      <c r="B23" s="83">
        <f>inventory[[#This Row],[Integrated_rad_forcing]]</f>
        <v>7.9991043437339241E-12</v>
      </c>
      <c r="C23" s="83">
        <f>inventory[[#This Row],[Temp_change]]</f>
        <v>2.373328829812086E-13</v>
      </c>
      <c r="E23" s="95">
        <f>inventory[[#This Row],[CO2_net]]+inventory[[#This Row],[CH4_net]]*CH4_GWP+inventory[[#This Row],[N2O_net]]*N2O_GWP</f>
        <v>294.44043736440517</v>
      </c>
      <c r="F23" s="95">
        <f>inventory[[#This Row],[CO2_net]]+inventory[[#This Row],[CH4_net]]*CH4_GTP+inventory[[#This Row],[N2O_net]]*N2O_GTP</f>
        <v>239.59564412968101</v>
      </c>
      <c r="G23" s="77">
        <f t="shared" si="0"/>
        <v>350.25555466648973</v>
      </c>
      <c r="H23" s="77">
        <f t="shared" si="1"/>
        <v>348.89022757891587</v>
      </c>
      <c r="I23" s="77" cm="1">
        <f t="array" ref="I23">B23/INDEX($N$5:$N$505,time_horizon+1)</f>
        <v>87.220835959176469</v>
      </c>
      <c r="J23" s="77" cm="1">
        <f t="array" ref="J23">C23/INDEX($Q$5:$Q$505,time_horizon+1)</f>
        <v>433.99042835773275</v>
      </c>
      <c r="K23" s="78">
        <f>K22+(U22*inventory!B22+V22*inventory!C22+W22*inventory!D22)/$U$5</f>
        <v>294.44043736440517</v>
      </c>
      <c r="L23" s="78">
        <f>L22+(X22*inventory!B22+Y22*inventory!C22+Z22*inventory!D22)/$X$5</f>
        <v>239.59564412968098</v>
      </c>
      <c r="N23" s="71">
        <v>2.2837908598910304E-14</v>
      </c>
      <c r="O23" s="71">
        <v>2.0054099213794684E-12</v>
      </c>
      <c r="P23" s="71">
        <v>5.9708565137555457E-12</v>
      </c>
      <c r="Q23" s="71">
        <v>6.8025087612270832E-16</v>
      </c>
      <c r="R23" s="71">
        <v>5.0324852099348105E-14</v>
      </c>
      <c r="S23" s="71">
        <v>1.8632778000573778E-13</v>
      </c>
      <c r="U23" s="73" cm="1">
        <f t="array" ref="U23">IF($A23&lt;=time_horizon,INDEX(N$5:N$505,time_horizon-$A23+1),0)</f>
        <v>7.8505845911529188E-14</v>
      </c>
      <c r="V23" s="73" cm="1">
        <f t="array" ref="V23">IF($A23&lt;=time_horizon,INDEX(O$5:O$505,time_horizon-$A23+1),0)</f>
        <v>2.615169160976658E-12</v>
      </c>
      <c r="W23" s="73" cm="1">
        <f t="array" ref="W23">IF($A23&lt;=time_horizon,INDEX(P$5:P$505,time_horizon-$A23+1),0)</f>
        <v>2.1261889019400779E-11</v>
      </c>
      <c r="X23" s="73" cm="1">
        <f t="array" ref="X23">IF($A23&lt;=time_horizon,INDEX(Q$5:Q$505,time_horizon-$A23+1),0)</f>
        <v>5.6235439709715916E-16</v>
      </c>
      <c r="Y23" s="73" cm="1">
        <f t="array" ref="Y23">IF($A23&lt;=time_horizon,INDEX(R$5:R$505,time_horizon-$A23+1),0)</f>
        <v>2.8428303787319807E-15</v>
      </c>
      <c r="Z23" s="73" cm="1">
        <f t="array" ref="Z23">IF($A23&lt;=time_horizon,INDEX(S$5:S$505,time_horizon-$A23+1),0)</f>
        <v>1.4286753392045258E-13</v>
      </c>
    </row>
    <row r="24" spans="1:26">
      <c r="A24">
        <v>19</v>
      </c>
      <c r="B24" s="83">
        <f>inventory[[#This Row],[Integrated_rad_forcing]]</f>
        <v>8.3540651596684131E-12</v>
      </c>
      <c r="C24" s="83">
        <f>inventory[[#This Row],[Temp_change]]</f>
        <v>2.3709982170660086E-13</v>
      </c>
      <c r="E24" s="95">
        <f>inventory[[#This Row],[CO2_net]]+inventory[[#This Row],[CH4_net]]*CH4_GWP+inventory[[#This Row],[N2O_net]]*N2O_GWP</f>
        <v>294.44043736440517</v>
      </c>
      <c r="F24" s="95">
        <f>inventory[[#This Row],[CO2_net]]+inventory[[#This Row],[CH4_net]]*CH4_GTP+inventory[[#This Row],[N2O_net]]*N2O_GTP</f>
        <v>239.59564412968101</v>
      </c>
      <c r="G24" s="77">
        <f t="shared" si="0"/>
        <v>349.57594366812395</v>
      </c>
      <c r="H24" s="77">
        <f t="shared" si="1"/>
        <v>347.33509170675455</v>
      </c>
      <c r="I24" s="77" cm="1">
        <f t="array" ref="I24">B24/INDEX($N$5:$N$505,time_horizon+1)</f>
        <v>91.091266668435793</v>
      </c>
      <c r="J24" s="77" cm="1">
        <f t="array" ref="J24">C24/INDEX($Q$5:$Q$505,time_horizon+1)</f>
        <v>433.56424905577478</v>
      </c>
      <c r="K24" s="78">
        <f>K23+(U23*inventory!B23+V23*inventory!C23+W23*inventory!D23)/$U$5</f>
        <v>294.44043736440517</v>
      </c>
      <c r="L24" s="78">
        <f>L23+(X23*inventory!B23+Y23*inventory!C23+Z23*inventory!D23)/$X$5</f>
        <v>239.59564412968098</v>
      </c>
      <c r="N24" s="71">
        <v>2.3897711816232671E-14</v>
      </c>
      <c r="O24" s="71">
        <v>2.0529259408992845E-12</v>
      </c>
      <c r="P24" s="71">
        <v>6.2772415069528962E-12</v>
      </c>
      <c r="Q24" s="71">
        <v>6.8262558943159625E-16</v>
      </c>
      <c r="R24" s="71">
        <v>4.8313292419063737E-14</v>
      </c>
      <c r="S24" s="71">
        <v>1.8810390369810551E-13</v>
      </c>
      <c r="U24" s="73" cm="1">
        <f t="array" ref="U24">IF($A24&lt;=time_horizon,INDEX(N$5:N$505,time_horizon-$A24+1),0)</f>
        <v>7.7752903368826474E-14</v>
      </c>
      <c r="V24" s="73" cm="1">
        <f t="array" ref="V24">IF($A24&lt;=time_horizon,INDEX(O$5:O$505,time_horizon-$A24+1),0)</f>
        <v>2.6148738062713493E-12</v>
      </c>
      <c r="W24" s="73" cm="1">
        <f t="array" ref="W24">IF($A24&lt;=time_horizon,INDEX(P$5:P$505,time_horizon-$A24+1),0)</f>
        <v>2.1079857236741506E-11</v>
      </c>
      <c r="X24" s="73" cm="1">
        <f t="array" ref="X24">IF($A24&lt;=time_horizon,INDEX(Q$5:Q$505,time_horizon-$A24+1),0)</f>
        <v>5.6345468145235067E-16</v>
      </c>
      <c r="Y24" s="73" cm="1">
        <f t="array" ref="Y24">IF($A24&lt;=time_horizon,INDEX(R$5:R$505,time_horizon-$A24+1),0)</f>
        <v>2.89175684719531E-15</v>
      </c>
      <c r="Z24" s="73" cm="1">
        <f t="array" ref="Z24">IF($A24&lt;=time_horizon,INDEX(S$5:S$505,time_horizon-$A24+1),0)</f>
        <v>1.4374372960318158E-13</v>
      </c>
    </row>
    <row r="25" spans="1:26">
      <c r="A25">
        <v>20</v>
      </c>
      <c r="B25" s="83">
        <f>inventory[[#This Row],[Integrated_rad_forcing]]</f>
        <v>8.7028124437727739E-12</v>
      </c>
      <c r="C25" s="83">
        <f>inventory[[#This Row],[Temp_change]]</f>
        <v>2.3648518520938248E-13</v>
      </c>
      <c r="E25" s="95">
        <f>inventory[[#This Row],[CO2_net]]+inventory[[#This Row],[CH4_net]]*CH4_GWP+inventory[[#This Row],[N2O_net]]*N2O_GWP</f>
        <v>294.44043736440517</v>
      </c>
      <c r="F25" s="95">
        <f>inventory[[#This Row],[CO2_net]]+inventory[[#This Row],[CH4_net]]*CH4_GTP+inventory[[#This Row],[N2O_net]]*N2O_GTP</f>
        <v>239.59564412968101</v>
      </c>
      <c r="G25" s="77">
        <f t="shared" si="0"/>
        <v>348.84995615358008</v>
      </c>
      <c r="H25" s="77">
        <f t="shared" si="1"/>
        <v>345.68560496740537</v>
      </c>
      <c r="I25" s="77" cm="1">
        <f t="array" ref="I25">B25/INDEX($N$5:$N$505,time_horizon+1)</f>
        <v>94.893946112404123</v>
      </c>
      <c r="J25" s="77" cm="1">
        <f t="array" ref="J25">C25/INDEX($Q$5:$Q$505,time_horizon+1)</f>
        <v>432.44031564477234</v>
      </c>
      <c r="K25" s="78">
        <f>K24+(U24*inventory!B24+V24*inventory!C24+W24*inventory!D24)/$U$5</f>
        <v>294.44043736440517</v>
      </c>
      <c r="L25" s="78">
        <f>L24+(X24*inventory!B24+Y24*inventory!C24+Z24*inventory!D24)/$X$5</f>
        <v>239.59564412968098</v>
      </c>
      <c r="N25" s="71">
        <v>2.4947150745638587E-14</v>
      </c>
      <c r="O25" s="71">
        <v>2.0967604657699749E-12</v>
      </c>
      <c r="P25" s="71">
        <v>6.5811048272571605E-12</v>
      </c>
      <c r="Q25" s="71">
        <v>6.8410481029917524E-16</v>
      </c>
      <c r="R25" s="71">
        <v>4.6268043372574222E-14</v>
      </c>
      <c r="S25" s="71">
        <v>1.8953303702650909E-13</v>
      </c>
      <c r="U25" s="73" cm="1">
        <f t="array" ref="U25">IF($A25&lt;=time_horizon,INDEX(N$5:N$505,time_horizon-$A25+1),0)</f>
        <v>7.699767541735515E-14</v>
      </c>
      <c r="V25" s="73" cm="1">
        <f t="array" ref="V25">IF($A25&lt;=time_horizon,INDEX(O$5:O$505,time_horizon-$A25+1),0)</f>
        <v>2.6145536458502171E-12</v>
      </c>
      <c r="W25" s="73" cm="1">
        <f t="array" ref="W25">IF($A25&lt;=time_horizon,INDEX(P$5:P$505,time_horizon-$A25+1),0)</f>
        <v>2.0896314825515574E-11</v>
      </c>
      <c r="X25" s="73" cm="1">
        <f t="array" ref="X25">IF($A25&lt;=time_horizon,INDEX(Q$5:Q$505,time_horizon-$A25+1),0)</f>
        <v>5.6458495109020054E-16</v>
      </c>
      <c r="Y25" s="73" cm="1">
        <f t="array" ref="Y25">IF($A25&lt;=time_horizon,INDEX(R$5:R$505,time_horizon-$A25+1),0)</f>
        <v>2.9442031258907674E-15</v>
      </c>
      <c r="Z25" s="73" cm="1">
        <f t="array" ref="Z25">IF($A25&lt;=time_horizon,INDEX(S$5:S$505,time_horizon-$A25+1),0)</f>
        <v>1.4462623583364068E-13</v>
      </c>
    </row>
    <row r="26" spans="1:26">
      <c r="A26">
        <v>21</v>
      </c>
      <c r="B26" s="83">
        <f>inventory[[#This Row],[Integrated_rad_forcing]]</f>
        <v>9.0456526921273682E-12</v>
      </c>
      <c r="C26" s="83">
        <f>inventory[[#This Row],[Temp_change]]</f>
        <v>2.3555300185291507E-13</v>
      </c>
      <c r="E26" s="95">
        <f>inventory[[#This Row],[CO2_net]]+inventory[[#This Row],[CH4_net]]*CH4_GWP+inventory[[#This Row],[N2O_net]]*N2O_GWP</f>
        <v>294.44043736440517</v>
      </c>
      <c r="F26" s="95">
        <f>inventory[[#This Row],[CO2_net]]+inventory[[#This Row],[CH4_net]]*CH4_GTP+inventory[[#This Row],[N2O_net]]*N2O_GTP</f>
        <v>239.59564412968101</v>
      </c>
      <c r="G26" s="77">
        <f t="shared" si="0"/>
        <v>348.08739777801009</v>
      </c>
      <c r="H26" s="77">
        <f t="shared" si="1"/>
        <v>343.96153348387708</v>
      </c>
      <c r="I26" s="77" cm="1">
        <f t="array" ref="I26">B26/INDEX($N$5:$N$505,time_horizon+1)</f>
        <v>98.632216270783005</v>
      </c>
      <c r="J26" s="77" cm="1">
        <f t="array" ref="J26">C26/INDEX($Q$5:$Q$505,time_horizon+1)</f>
        <v>430.73571133921024</v>
      </c>
      <c r="K26" s="78">
        <f>K25+(U25*inventory!B25+V25*inventory!C25+W25*inventory!D25)/$U$5</f>
        <v>294.44043736440517</v>
      </c>
      <c r="L26" s="78">
        <f>L25+(X25*inventory!B25+Y25*inventory!C25+Z25*inventory!D25)/$X$5</f>
        <v>239.59564412968098</v>
      </c>
      <c r="N26" s="71">
        <v>2.598672847643901E-14</v>
      </c>
      <c r="O26" s="71">
        <v>2.1371987345908271E-12</v>
      </c>
      <c r="P26" s="71">
        <v>6.8824672290601028E-12</v>
      </c>
      <c r="Q26" s="71">
        <v>6.8482367626133532E-16</v>
      </c>
      <c r="R26" s="71">
        <v>4.4212934036849085E-14</v>
      </c>
      <c r="S26" s="71">
        <v>1.9065524413980465E-13</v>
      </c>
      <c r="U26" s="73" cm="1">
        <f t="array" ref="U26">IF($A26&lt;=time_horizon,INDEX(N$5:N$505,time_horizon-$A26+1),0)</f>
        <v>7.6240119069439156E-14</v>
      </c>
      <c r="V26" s="73" cm="1">
        <f t="array" ref="V26">IF($A26&lt;=time_horizon,INDEX(O$5:O$505,time_horizon-$A26+1),0)</f>
        <v>2.6142065963757478E-12</v>
      </c>
      <c r="W26" s="73" cm="1">
        <f t="array" ref="W26">IF($A26&lt;=time_horizon,INDEX(P$5:P$505,time_horizon-$A26+1),0)</f>
        <v>2.0711249249457978E-11</v>
      </c>
      <c r="X26" s="73" cm="1">
        <f t="array" ref="X26">IF($A26&lt;=time_horizon,INDEX(Q$5:Q$505,time_horizon-$A26+1),0)</f>
        <v>5.6574600533313172E-16</v>
      </c>
      <c r="Y26" s="73" cm="1">
        <f t="array" ref="Y26">IF($A26&lt;=time_horizon,INDEX(R$5:R$505,time_horizon-$A26+1),0)</f>
        <v>3.0004475610334249E-15</v>
      </c>
      <c r="Z26" s="73" cm="1">
        <f t="array" ref="Z26">IF($A26&lt;=time_horizon,INDEX(S$5:S$505,time_horizon-$A26+1),0)</f>
        <v>1.4551507681451736E-13</v>
      </c>
    </row>
    <row r="27" spans="1:26">
      <c r="A27">
        <v>22</v>
      </c>
      <c r="B27" s="83">
        <f>inventory[[#This Row],[Integrated_rad_forcing]]</f>
        <v>9.3828700653625179E-12</v>
      </c>
      <c r="C27" s="83">
        <f>inventory[[#This Row],[Temp_change]]</f>
        <v>2.3435854708877882E-13</v>
      </c>
      <c r="E27" s="95">
        <f>inventory[[#This Row],[CO2_net]]+inventory[[#This Row],[CH4_net]]*CH4_GWP+inventory[[#This Row],[N2O_net]]*N2O_GWP</f>
        <v>294.44043736440517</v>
      </c>
      <c r="F27" s="95">
        <f>inventory[[#This Row],[CO2_net]]+inventory[[#This Row],[CH4_net]]*CH4_GTP+inventory[[#This Row],[N2O_net]]*N2O_GTP</f>
        <v>239.59564412968101</v>
      </c>
      <c r="G27" s="77">
        <f t="shared" si="0"/>
        <v>347.29653681193122</v>
      </c>
      <c r="H27" s="77">
        <f t="shared" si="1"/>
        <v>342.18042582721779</v>
      </c>
      <c r="I27" s="77" cm="1">
        <f t="array" ref="I27">B27/INDEX($N$5:$N$505,time_horizon+1)</f>
        <v>102.30917558142977</v>
      </c>
      <c r="J27" s="77" cm="1">
        <f t="array" ref="J27">C27/INDEX($Q$5:$Q$505,time_horizon+1)</f>
        <v>428.55151364932476</v>
      </c>
      <c r="K27" s="78">
        <f>K26+(U26*inventory!B26+V26*inventory!C26+W26*inventory!D26)/$U$5</f>
        <v>294.44043736440517</v>
      </c>
      <c r="L27" s="78">
        <f>L26+(X26*inventory!B26+Y26*inventory!C26+Z26*inventory!D26)/$X$5</f>
        <v>239.59564412968098</v>
      </c>
      <c r="N27" s="71">
        <v>2.701688347224594E-14</v>
      </c>
      <c r="O27" s="71">
        <v>2.1745038859538543E-12</v>
      </c>
      <c r="P27" s="71">
        <v>7.1813492959364178E-12</v>
      </c>
      <c r="Q27" s="71">
        <v>6.848975844314278E-16</v>
      </c>
      <c r="R27" s="71">
        <v>4.2167565880642765E-14</v>
      </c>
      <c r="S27" s="71">
        <v>1.9150608362370462E-13</v>
      </c>
      <c r="U27" s="73" cm="1">
        <f t="array" ref="U27">IF($A27&lt;=time_horizon,INDEX(N$5:N$505,time_horizon-$A27+1),0)</f>
        <v>7.5480190196499346E-14</v>
      </c>
      <c r="V27" s="73" cm="1">
        <f t="array" ref="V27">IF($A27&lt;=time_horizon,INDEX(O$5:O$505,time_horizon-$A27+1),0)</f>
        <v>2.6138303995388511E-12</v>
      </c>
      <c r="W27" s="73" cm="1">
        <f t="array" ref="W27">IF($A27&lt;=time_horizon,INDEX(P$5:P$505,time_horizon-$A27+1),0)</f>
        <v>2.0524647868268914E-11</v>
      </c>
      <c r="X27" s="73" cm="1">
        <f t="array" ref="X27">IF($A27&lt;=time_horizon,INDEX(Q$5:Q$505,time_horizon-$A27+1),0)</f>
        <v>5.6693865913958758E-16</v>
      </c>
      <c r="Y27" s="73" cm="1">
        <f t="array" ref="Y27">IF($A27&lt;=time_horizon,INDEX(R$5:R$505,time_horizon-$A27+1),0)</f>
        <v>3.0607898327820113E-15</v>
      </c>
      <c r="Z27" s="73" cm="1">
        <f t="array" ref="Z27">IF($A27&lt;=time_horizon,INDEX(S$5:S$505,time_horizon-$A27+1),0)</f>
        <v>1.4641027361651762E-13</v>
      </c>
    </row>
    <row r="28" spans="1:26">
      <c r="A28">
        <v>23</v>
      </c>
      <c r="B28" s="83">
        <f>inventory[[#This Row],[Integrated_rad_forcing]]</f>
        <v>9.7147281146907247E-12</v>
      </c>
      <c r="C28" s="83">
        <f>inventory[[#This Row],[Temp_change]]</f>
        <v>2.3294944712315652E-13</v>
      </c>
      <c r="E28" s="95">
        <f>inventory[[#This Row],[CO2_net]]+inventory[[#This Row],[CH4_net]]*CH4_GWP+inventory[[#This Row],[N2O_net]]*N2O_GWP</f>
        <v>294.44043736440517</v>
      </c>
      <c r="F28" s="95">
        <f>inventory[[#This Row],[CO2_net]]+inventory[[#This Row],[CH4_net]]*CH4_GTP+inventory[[#This Row],[N2O_net]]*N2O_GTP</f>
        <v>239.59564412968101</v>
      </c>
      <c r="G28" s="77">
        <f t="shared" si="0"/>
        <v>346.48432316037719</v>
      </c>
      <c r="H28" s="77">
        <f t="shared" si="1"/>
        <v>340.35774608712154</v>
      </c>
      <c r="I28" s="77" cm="1">
        <f t="array" ref="I28">B28/INDEX($N$5:$N$505,time_horizon+1)</f>
        <v>105.92769776071121</v>
      </c>
      <c r="J28" s="77" cm="1">
        <f t="array" ref="J28">C28/INDEX($Q$5:$Q$505,time_horizon+1)</f>
        <v>425.9748125618159</v>
      </c>
      <c r="K28" s="78">
        <f>K27+(U27*inventory!B27+V27*inventory!C27+W27*inventory!D27)/$U$5</f>
        <v>294.44043736440517</v>
      </c>
      <c r="L28" s="78">
        <f>L27+(X27*inventory!B27+Y27*inventory!C27+Z27*inventory!D27)/$X$5</f>
        <v>239.59564412968098</v>
      </c>
      <c r="N28" s="71">
        <v>2.8038001910389661E-14</v>
      </c>
      <c r="O28" s="71">
        <v>2.2089186707307131E-12</v>
      </c>
      <c r="P28" s="71">
        <v>7.4777714420496222E-12</v>
      </c>
      <c r="Q28" s="71">
        <v>6.8442528428169908E-16</v>
      </c>
      <c r="R28" s="71">
        <v>4.0147907585205389E-14</v>
      </c>
      <c r="S28" s="71">
        <v>1.9211711425366944E-13</v>
      </c>
      <c r="U28" s="73" cm="1">
        <f t="array" ref="U28">IF($A28&lt;=time_horizon,INDEX(N$5:N$505,time_horizon-$A28+1),0)</f>
        <v>7.4717843497518442E-14</v>
      </c>
      <c r="V28" s="73" cm="1">
        <f t="array" ref="V28">IF($A28&lt;=time_horizon,INDEX(O$5:O$505,time_horizon-$A28+1),0)</f>
        <v>2.6134226073636647E-12</v>
      </c>
      <c r="W28" s="73" cm="1">
        <f t="array" ref="W28">IF($A28&lt;=time_horizon,INDEX(P$5:P$505,time_horizon-$A28+1),0)</f>
        <v>2.0336497936750425E-11</v>
      </c>
      <c r="X28" s="73" cm="1">
        <f t="array" ref="X28">IF($A28&lt;=time_horizon,INDEX(Q$5:Q$505,time_horizon-$A28+1),0)</f>
        <v>5.6816374269765626E-16</v>
      </c>
      <c r="Y28" s="73" cm="1">
        <f t="array" ref="Y28">IF($A28&lt;=time_horizon,INDEX(R$5:R$505,time_horizon-$A28+1),0)</f>
        <v>3.1255524890171945E-15</v>
      </c>
      <c r="Z28" s="73" cm="1">
        <f t="array" ref="Z28">IF($A28&lt;=time_horizon,INDEX(S$5:S$505,time_horizon-$A28+1),0)</f>
        <v>1.4731184373158406E-13</v>
      </c>
    </row>
    <row r="29" spans="1:26">
      <c r="A29">
        <v>24</v>
      </c>
      <c r="B29" s="83">
        <f>inventory[[#This Row],[Integrated_rad_forcing]]</f>
        <v>1.0041471372731311E-11</v>
      </c>
      <c r="C29" s="83">
        <f>inventory[[#This Row],[Temp_change]]</f>
        <v>2.3136664920962755E-13</v>
      </c>
      <c r="E29" s="95">
        <f>inventory[[#This Row],[CO2_net]]+inventory[[#This Row],[CH4_net]]*CH4_GWP+inventory[[#This Row],[N2O_net]]*N2O_GWP</f>
        <v>294.44043736440517</v>
      </c>
      <c r="F29" s="95">
        <f>inventory[[#This Row],[CO2_net]]+inventory[[#This Row],[CH4_net]]*CH4_GTP+inventory[[#This Row],[N2O_net]]*N2O_GTP</f>
        <v>239.59564412968101</v>
      </c>
      <c r="G29" s="77">
        <f t="shared" si="0"/>
        <v>345.65657856929499</v>
      </c>
      <c r="H29" s="77">
        <f t="shared" si="1"/>
        <v>338.50701637744345</v>
      </c>
      <c r="I29" s="77" cm="1">
        <f t="array" ref="I29">B29/INDEX($N$5:$N$505,time_horizon+1)</f>
        <v>109.49044914957756</v>
      </c>
      <c r="J29" s="77" cm="1">
        <f t="array" ref="J29">C29/INDEX($Q$5:$Q$505,time_horizon+1)</f>
        <v>423.08048483163554</v>
      </c>
      <c r="K29" s="78">
        <f>K28+(U28*inventory!B28+V28*inventory!C28+W28*inventory!D28)/$U$5</f>
        <v>294.44043736440517</v>
      </c>
      <c r="L29" s="78">
        <f>L28+(X28*inventory!B28+Y28*inventory!C28+Z28*inventory!D28)/$X$5</f>
        <v>239.59564412968098</v>
      </c>
      <c r="N29" s="71">
        <v>2.9050427491627392E-14</v>
      </c>
      <c r="O29" s="71">
        <v>2.2406670316933051E-12</v>
      </c>
      <c r="P29" s="71">
        <v>7.7717539135463787E-12</v>
      </c>
      <c r="Q29" s="71">
        <v>6.8349144335504163E-16</v>
      </c>
      <c r="R29" s="71">
        <v>3.8166813781986376E-14</v>
      </c>
      <c r="S29" s="71">
        <v>1.9251634398428614E-13</v>
      </c>
      <c r="U29" s="73" cm="1">
        <f t="array" ref="U29">IF($A29&lt;=time_horizon,INDEX(N$5:N$505,time_horizon-$A29+1),0)</f>
        <v>7.3953032466628176E-14</v>
      </c>
      <c r="V29" s="73" cm="1">
        <f t="array" ref="V29">IF($A29&lt;=time_horizon,INDEX(O$5:O$505,time_horizon-$A29+1),0)</f>
        <v>2.6129805662781656E-12</v>
      </c>
      <c r="W29" s="73" cm="1">
        <f t="array" ref="W29">IF($A29&lt;=time_horizon,INDEX(P$5:P$505,time_horizon-$A29+1),0)</f>
        <v>2.0146786603935883E-11</v>
      </c>
      <c r="X29" s="73" cm="1">
        <f t="array" ref="X29">IF($A29&lt;=time_horizon,INDEX(Q$5:Q$505,time_horizon-$A29+1),0)</f>
        <v>5.6942210090090086E-16</v>
      </c>
      <c r="Y29" s="73" cm="1">
        <f t="array" ref="Y29">IF($A29&lt;=time_horizon,INDEX(R$5:R$505,time_horizon-$A29+1),0)</f>
        <v>3.1950825753223544E-15</v>
      </c>
      <c r="Z29" s="73" cm="1">
        <f t="array" ref="Z29">IF($A29&lt;=time_horizon,INDEX(S$5:S$505,time_horizon-$A29+1),0)</f>
        <v>1.482198005692093E-13</v>
      </c>
    </row>
    <row r="30" spans="1:26">
      <c r="A30">
        <v>25</v>
      </c>
      <c r="B30" s="83">
        <f>inventory[[#This Row],[Integrated_rad_forcing]]</f>
        <v>1.0363326819930109E-11</v>
      </c>
      <c r="C30" s="83">
        <f>inventory[[#This Row],[Temp_change]]</f>
        <v>2.2964527429713396E-13</v>
      </c>
      <c r="E30" s="95">
        <f>inventory[[#This Row],[CO2_net]]+inventory[[#This Row],[CH4_net]]*CH4_GWP+inventory[[#This Row],[N2O_net]]*N2O_GWP</f>
        <v>294.44043736440517</v>
      </c>
      <c r="F30" s="95">
        <f>inventory[[#This Row],[CO2_net]]+inventory[[#This Row],[CH4_net]]*CH4_GTP+inventory[[#This Row],[N2O_net]]*N2O_GTP</f>
        <v>239.59564412968101</v>
      </c>
      <c r="G30" s="77">
        <f t="shared" si="0"/>
        <v>344.81816118089364</v>
      </c>
      <c r="H30" s="77">
        <f t="shared" si="1"/>
        <v>336.63996396364354</v>
      </c>
      <c r="I30" s="77" cm="1">
        <f t="array" ref="I30">B30/INDEX($N$5:$N$505,time_horizon+1)</f>
        <v>112.99990470314641</v>
      </c>
      <c r="J30" s="77" cm="1">
        <f t="array" ref="J30">C30/INDEX($Q$5:$Q$505,time_horizon+1)</f>
        <v>419.9327531466987</v>
      </c>
      <c r="K30" s="78">
        <f>K29+(U29*inventory!B29+V29*inventory!C29+W29*inventory!D29)/$U$5</f>
        <v>294.44043736440517</v>
      </c>
      <c r="L30" s="78">
        <f>L29+(X29*inventory!B29+Y29*inventory!C29+Z29*inventory!D29)/$X$5</f>
        <v>239.59564412968098</v>
      </c>
      <c r="N30" s="71">
        <v>3.0054469243844282E-14</v>
      </c>
      <c r="O30" s="71">
        <v>2.2699555607469224E-12</v>
      </c>
      <c r="P30" s="71">
        <v>8.0633167899393425E-12</v>
      </c>
      <c r="Q30" s="71">
        <v>6.8216878231942542E-16</v>
      </c>
      <c r="R30" s="71">
        <v>3.6234476968851861E-14</v>
      </c>
      <c r="S30" s="71">
        <v>1.9272862854596265E-13</v>
      </c>
      <c r="U30" s="73" cm="1">
        <f t="array" ref="U30">IF($A30&lt;=time_horizon,INDEX(N$5:N$505,time_horizon-$A30+1),0)</f>
        <v>7.3185709359793436E-14</v>
      </c>
      <c r="V30" s="73" cm="1">
        <f t="array" ref="V30">IF($A30&lt;=time_horizon,INDEX(O$5:O$505,time_horizon-$A30+1),0)</f>
        <v>2.6125013998469312E-12</v>
      </c>
      <c r="W30" s="73" cm="1">
        <f t="array" ref="W30">IF($A30&lt;=time_horizon,INDEX(P$5:P$505,time_horizon-$A30+1),0)</f>
        <v>1.9955500912212241E-11</v>
      </c>
      <c r="X30" s="73" cm="1">
        <f t="array" ref="X30">IF($A30&lt;=time_horizon,INDEX(Q$5:Q$505,time_horizon-$A30+1),0)</f>
        <v>5.7071459268958943E-16</v>
      </c>
      <c r="Y30" s="73" cm="1">
        <f t="array" ref="Y30">IF($A30&lt;=time_horizon,INDEX(R$5:R$505,time_horizon-$A30+1),0)</f>
        <v>3.2697533651233874E-15</v>
      </c>
      <c r="Z30" s="73" cm="1">
        <f t="array" ref="Z30">IF($A30&lt;=time_horizon,INDEX(S$5:S$505,time_horizon-$A30+1),0)</f>
        <v>1.491341528886479E-13</v>
      </c>
    </row>
    <row r="31" spans="1:26">
      <c r="A31">
        <v>26</v>
      </c>
      <c r="B31" s="83">
        <f>inventory[[#This Row],[Integrated_rad_forcing]]</f>
        <v>1.0680505236471916E-11</v>
      </c>
      <c r="C31" s="83">
        <f>inventory[[#This Row],[Temp_change]]</f>
        <v>2.2781536593287758E-13</v>
      </c>
      <c r="E31" s="95">
        <f>inventory[[#This Row],[CO2_net]]+inventory[[#This Row],[CH4_net]]*CH4_GWP+inventory[[#This Row],[N2O_net]]*N2O_GWP</f>
        <v>294.44043736440517</v>
      </c>
      <c r="F31" s="95">
        <f>inventory[[#This Row],[CO2_net]]+inventory[[#This Row],[CH4_net]]*CH4_GTP+inventory[[#This Row],[N2O_net]]*N2O_GTP</f>
        <v>239.59564412968101</v>
      </c>
      <c r="G31" s="77">
        <f t="shared" si="0"/>
        <v>343.97310746003336</v>
      </c>
      <c r="H31" s="77">
        <f t="shared" si="1"/>
        <v>334.76666920338113</v>
      </c>
      <c r="I31" s="77" cm="1">
        <f t="array" ref="I31">B31/INDEX($N$5:$N$505,time_horizon+1)</f>
        <v>116.45836273171999</v>
      </c>
      <c r="J31" s="77" cm="1">
        <f t="array" ref="J31">C31/INDEX($Q$5:$Q$505,time_horizon+1)</f>
        <v>416.58655558282425</v>
      </c>
      <c r="K31" s="78">
        <f>K30+(U30*inventory!B30+V30*inventory!C30+W30*inventory!D30)/$U$5</f>
        <v>294.44043736440517</v>
      </c>
      <c r="L31" s="78">
        <f>L30+(X30*inventory!B30+Y30*inventory!C30+Z30*inventory!D30)/$X$5</f>
        <v>239.59564412968098</v>
      </c>
      <c r="N31" s="71">
        <v>3.1050407734892173E-14</v>
      </c>
      <c r="O31" s="71">
        <v>2.2969748432583985E-12</v>
      </c>
      <c r="P31" s="71">
        <v>8.3524799854786254E-12</v>
      </c>
      <c r="Q31" s="71">
        <v>6.8051985723367424E-16</v>
      </c>
      <c r="R31" s="71">
        <v>3.4358820770905506E-14</v>
      </c>
      <c r="S31" s="71">
        <v>1.927760253047384E-13</v>
      </c>
      <c r="U31" s="73" cm="1">
        <f t="array" ref="U31">IF($A31&lt;=time_horizon,INDEX(N$5:N$505,time_horizon-$A31+1),0)</f>
        <v>7.2415825160567396E-14</v>
      </c>
      <c r="V31" s="73" cm="1">
        <f t="array" ref="V31">IF($A31&lt;=time_horizon,INDEX(O$5:O$505,time_horizon-$A31+1),0)</f>
        <v>2.6119819900536934E-12</v>
      </c>
      <c r="W31" s="73" cm="1">
        <f t="array" ref="W31">IF($A31&lt;=time_horizon,INDEX(P$5:P$505,time_horizon-$A31+1),0)</f>
        <v>1.976262779643501E-11</v>
      </c>
      <c r="X31" s="73" cm="1">
        <f t="array" ref="X31">IF($A31&lt;=time_horizon,INDEX(Q$5:Q$505,time_horizon-$A31+1),0)</f>
        <v>5.7204209023833356E-16</v>
      </c>
      <c r="Y31" s="73" cm="1">
        <f t="array" ref="Y31">IF($A31&lt;=time_horizon,INDEX(R$5:R$505,time_horizon-$A31+1),0)</f>
        <v>3.3499661937551244E-15</v>
      </c>
      <c r="Z31" s="73" cm="1">
        <f t="array" ref="Z31">IF($A31&lt;=time_horizon,INDEX(S$5:S$505,time_horizon-$A31+1),0)</f>
        <v>1.5005490415891882E-13</v>
      </c>
    </row>
    <row r="32" spans="1:26">
      <c r="A32">
        <v>27</v>
      </c>
      <c r="B32" s="83">
        <f>inventory[[#This Row],[Integrated_rad_forcing]]</f>
        <v>1.0993202448762668E-11</v>
      </c>
      <c r="C32" s="83">
        <f>inventory[[#This Row],[Temp_change]]</f>
        <v>2.2590254770212153E-13</v>
      </c>
      <c r="E32" s="95">
        <f>inventory[[#This Row],[CO2_net]]+inventory[[#This Row],[CH4_net]]*CH4_GWP+inventory[[#This Row],[N2O_net]]*N2O_GWP</f>
        <v>294.44043736440517</v>
      </c>
      <c r="F32" s="95">
        <f>inventory[[#This Row],[CO2_net]]+inventory[[#This Row],[CH4_net]]*CH4_GTP+inventory[[#This Row],[N2O_net]]*N2O_GTP</f>
        <v>239.59564412968101</v>
      </c>
      <c r="G32" s="77">
        <f t="shared" si="0"/>
        <v>343.12475430009908</v>
      </c>
      <c r="H32" s="77">
        <f t="shared" si="1"/>
        <v>332.89571135350303</v>
      </c>
      <c r="I32" s="77" cm="1">
        <f t="array" ref="I32">B32/INDEX($N$5:$N$505,time_horizon+1)</f>
        <v>119.86795849220887</v>
      </c>
      <c r="J32" s="77" cm="1">
        <f t="array" ref="J32">C32/INDEX($Q$5:$Q$505,time_horizon+1)</f>
        <v>413.08874780790234</v>
      </c>
      <c r="K32" s="78">
        <f>K31+(U31*inventory!B31+V31*inventory!C31+W31*inventory!D31)/$U$5</f>
        <v>294.44043736440517</v>
      </c>
      <c r="L32" s="78">
        <f>L31+(X31*inventory!B31+Y31*inventory!C31+Z31*inventory!D31)/$X$5</f>
        <v>239.59564412968098</v>
      </c>
      <c r="N32" s="71">
        <v>3.2038500023661782E-14</v>
      </c>
      <c r="O32" s="71">
        <v>2.3219006982270281E-12</v>
      </c>
      <c r="P32" s="71">
        <v>8.6392632505119779E-12</v>
      </c>
      <c r="Q32" s="71">
        <v>6.7859855203191507E-16</v>
      </c>
      <c r="R32" s="71">
        <v>3.2545841743852107E-14</v>
      </c>
      <c r="S32" s="71">
        <v>1.926781074062375E-13</v>
      </c>
      <c r="U32" s="73" cm="1">
        <f t="array" ref="U32">IF($A32&lt;=time_horizon,INDEX(N$5:N$505,time_horizon-$A32+1),0)</f>
        <v>7.1643329544890434E-14</v>
      </c>
      <c r="V32" s="73" cm="1">
        <f t="array" ref="V32">IF($A32&lt;=time_horizon,INDEX(O$5:O$505,time_horizon-$A32+1),0)</f>
        <v>2.6114189570118828E-12</v>
      </c>
      <c r="W32" s="73" cm="1">
        <f t="array" ref="W32">IF($A32&lt;=time_horizon,INDEX(P$5:P$505,time_horizon-$A32+1),0)</f>
        <v>1.956815408303588E-11</v>
      </c>
      <c r="X32" s="73" cm="1">
        <f t="array" ref="X32">IF($A32&lt;=time_horizon,INDEX(Q$5:Q$505,time_horizon-$A32+1),0)</f>
        <v>5.7340547796865675E-16</v>
      </c>
      <c r="Y32" s="73" cm="1">
        <f t="array" ref="Y32">IF($A32&lt;=time_horizon,INDEX(R$5:R$505,time_horizon-$A32+1),0)</f>
        <v>3.4361523999511892E-15</v>
      </c>
      <c r="Z32" s="73" cm="1">
        <f t="array" ref="Z32">IF($A32&lt;=time_horizon,INDEX(S$5:S$505,time_horizon-$A32+1),0)</f>
        <v>1.5098205183746657E-13</v>
      </c>
    </row>
    <row r="33" spans="1:26">
      <c r="A33">
        <v>28</v>
      </c>
      <c r="B33" s="83">
        <f>inventory[[#This Row],[Integrated_rad_forcing]]</f>
        <v>1.1301600478812302E-11</v>
      </c>
      <c r="C33" s="83">
        <f>inventory[[#This Row],[Temp_change]]</f>
        <v>2.2392860005592061E-13</v>
      </c>
      <c r="E33" s="95">
        <f>inventory[[#This Row],[CO2_net]]+inventory[[#This Row],[CH4_net]]*CH4_GWP+inventory[[#This Row],[N2O_net]]*N2O_GWP</f>
        <v>294.44043736440517</v>
      </c>
      <c r="F33" s="95">
        <f>inventory[[#This Row],[CO2_net]]+inventory[[#This Row],[CH4_net]]*CH4_GTP+inventory[[#This Row],[N2O_net]]*N2O_GTP</f>
        <v>239.59564412968101</v>
      </c>
      <c r="G33" s="77">
        <f t="shared" si="0"/>
        <v>342.27584386624812</v>
      </c>
      <c r="H33" s="77">
        <f t="shared" si="1"/>
        <v>331.0343100238951</v>
      </c>
      <c r="I33" s="77" cm="1">
        <f t="array" ref="I33">B33/INDEX($N$5:$N$505,time_horizon+1)</f>
        <v>123.23067672080197</v>
      </c>
      <c r="J33" s="77" cm="1">
        <f t="array" ref="J33">C33/INDEX($Q$5:$Q$505,time_horizon+1)</f>
        <v>409.47915787763424</v>
      </c>
      <c r="K33" s="78">
        <f>K32+(U32*inventory!B32+V32*inventory!C32+W32*inventory!D32)/$U$5</f>
        <v>294.44043736440517</v>
      </c>
      <c r="L33" s="78">
        <f>L32+(X32*inventory!B32+Y32*inventory!C32+Z32*inventory!D32)/$X$5</f>
        <v>239.59564412968098</v>
      </c>
      <c r="N33" s="71">
        <v>3.301898361027386E-14</v>
      </c>
      <c r="O33" s="71">
        <v>2.3448953223682602E-12</v>
      </c>
      <c r="P33" s="71">
        <v>8.9236861728337684E-12</v>
      </c>
      <c r="Q33" s="71">
        <v>6.7645133230980419E-16</v>
      </c>
      <c r="R33" s="71">
        <v>3.079990606235391E-14</v>
      </c>
      <c r="S33" s="71">
        <v>1.924522426612569E-13</v>
      </c>
      <c r="U33" s="73" cm="1">
        <f t="array" ref="U33">IF($A33&lt;=time_horizon,INDEX(N$5:N$505,time_horizon-$A33+1),0)</f>
        <v>7.0868170844904771E-14</v>
      </c>
      <c r="V33" s="73" cm="1">
        <f t="array" ref="V33">IF($A33&lt;=time_horizon,INDEX(O$5:O$505,time_horizon-$A33+1),0)</f>
        <v>2.6108086369711407E-12</v>
      </c>
      <c r="W33" s="73" cm="1">
        <f t="array" ref="W33">IF($A33&lt;=time_horizon,INDEX(P$5:P$505,time_horizon-$A33+1),0)</f>
        <v>1.9372066489122957E-11</v>
      </c>
      <c r="X33" s="73" cm="1">
        <f t="array" ref="X33">IF($A33&lt;=time_horizon,INDEX(Q$5:Q$505,time_horizon-$A33+1),0)</f>
        <v>5.7480565136222065E-16</v>
      </c>
      <c r="Y33" s="73" cm="1">
        <f t="array" ref="Y33">IF($A33&lt;=time_horizon,INDEX(R$5:R$505,time_horizon-$A33+1),0)</f>
        <v>3.5287753778864466E-15</v>
      </c>
      <c r="Z33" s="73" cm="1">
        <f t="array" ref="Z33">IF($A33&lt;=time_horizon,INDEX(S$5:S$505,time_horizon-$A33+1),0)</f>
        <v>1.5191558655719298E-13</v>
      </c>
    </row>
    <row r="34" spans="1:26">
      <c r="A34">
        <v>29</v>
      </c>
      <c r="B34" s="83">
        <f>inventory[[#This Row],[Integrated_rad_forcing]]</f>
        <v>1.1605868604169978E-11</v>
      </c>
      <c r="C34" s="83">
        <f>inventory[[#This Row],[Temp_change]]</f>
        <v>2.2191196611216112E-13</v>
      </c>
      <c r="E34" s="95">
        <f>inventory[[#This Row],[CO2_net]]+inventory[[#This Row],[CH4_net]]*CH4_GWP+inventory[[#This Row],[N2O_net]]*N2O_GWP</f>
        <v>294.44043736440517</v>
      </c>
      <c r="F34" s="95">
        <f>inventory[[#This Row],[CO2_net]]+inventory[[#This Row],[CH4_net]]*CH4_GTP+inventory[[#This Row],[N2O_net]]*N2O_GTP</f>
        <v>239.59564412968101</v>
      </c>
      <c r="G34" s="77">
        <f t="shared" si="0"/>
        <v>341.42861347121203</v>
      </c>
      <c r="H34" s="77">
        <f t="shared" si="1"/>
        <v>329.18846066263978</v>
      </c>
      <c r="I34" s="77" cm="1">
        <f t="array" ref="I34">B34/INDEX($N$5:$N$505,time_horizon+1)</f>
        <v>126.54836319031489</v>
      </c>
      <c r="J34" s="77" cm="1">
        <f t="array" ref="J34">C34/INDEX($Q$5:$Q$505,time_horizon+1)</f>
        <v>405.79151115081208</v>
      </c>
      <c r="K34" s="78">
        <f>K33+(U33*inventory!B33+V33*inventory!C33+W33*inventory!D33)/$U$5</f>
        <v>294.44043736440517</v>
      </c>
      <c r="L34" s="78">
        <f>L33+(X33*inventory!B33+Y33*inventory!C33+Z33*inventory!D33)/$X$5</f>
        <v>239.59564412968098</v>
      </c>
      <c r="N34" s="71">
        <v>3.3992079592206004E-14</v>
      </c>
      <c r="O34" s="71">
        <v>2.3661083455549068E-12</v>
      </c>
      <c r="P34" s="71">
        <v>9.2057681790228641E-12</v>
      </c>
      <c r="Q34" s="71">
        <v>6.7411830191575828E-16</v>
      </c>
      <c r="R34" s="71">
        <v>2.9124006680045865E-14</v>
      </c>
      <c r="S34" s="71">
        <v>1.921138411301995E-13</v>
      </c>
      <c r="U34" s="73" cm="1">
        <f t="array" ref="U34">IF($A34&lt;=time_horizon,INDEX(N$5:N$505,time_horizon-$A34+1),0)</f>
        <v>7.0090296011755256E-14</v>
      </c>
      <c r="V34" s="73" cm="1">
        <f t="array" ref="V34">IF($A34&lt;=time_horizon,INDEX(O$5:O$505,time_horizon-$A34+1),0)</f>
        <v>2.6101470584766828E-12</v>
      </c>
      <c r="W34" s="73" cm="1">
        <f t="array" ref="W34">IF($A34&lt;=time_horizon,INDEX(P$5:P$505,time_horizon-$A34+1),0)</f>
        <v>1.9174351621573499E-11</v>
      </c>
      <c r="X34" s="73" cm="1">
        <f t="array" ref="X34">IF($A34&lt;=time_horizon,INDEX(Q$5:Q$505,time_horizon-$A34+1),0)</f>
        <v>5.762435155472712E-16</v>
      </c>
      <c r="Y34" s="73" cm="1">
        <f t="array" ref="Y34">IF($A34&lt;=time_horizon,INDEX(R$5:R$505,time_horizon-$A34+1),0)</f>
        <v>3.6283327424189463E-15</v>
      </c>
      <c r="Z34" s="73" cm="1">
        <f t="array" ref="Z34">IF($A34&lt;=time_horizon,INDEX(S$5:S$505,time_horizon-$A34+1),0)</f>
        <v>1.5285549121027309E-13</v>
      </c>
    </row>
    <row r="35" spans="1:26">
      <c r="A35">
        <v>30</v>
      </c>
      <c r="B35" s="83">
        <f>inventory[[#This Row],[Integrated_rad_forcing]]</f>
        <v>1.1906164335443615E-11</v>
      </c>
      <c r="C35" s="83">
        <f>inventory[[#This Row],[Temp_change]]</f>
        <v>2.198681948958891E-13</v>
      </c>
      <c r="E35" s="95">
        <f>inventory[[#This Row],[CO2_net]]+inventory[[#This Row],[CH4_net]]*CH4_GWP+inventory[[#This Row],[N2O_net]]*N2O_GWP</f>
        <v>294.44043736440517</v>
      </c>
      <c r="F35" s="95">
        <f>inventory[[#This Row],[CO2_net]]+inventory[[#This Row],[CH4_net]]*CH4_GTP+inventory[[#This Row],[N2O_net]]*N2O_GTP</f>
        <v>239.59564412968101</v>
      </c>
      <c r="G35" s="77">
        <f t="shared" si="0"/>
        <v>340.58487251989624</v>
      </c>
      <c r="H35" s="77">
        <f t="shared" si="1"/>
        <v>327.36306295119027</v>
      </c>
      <c r="I35" s="77" cm="1">
        <f t="array" ref="I35">B35/INDEX($N$5:$N$505,time_horizon+1)</f>
        <v>129.82273536889213</v>
      </c>
      <c r="J35" s="77" cm="1">
        <f t="array" ref="J35">C35/INDEX($Q$5:$Q$505,time_horizon+1)</f>
        <v>402.05424080515445</v>
      </c>
      <c r="K35" s="78">
        <f>K34+(U34*inventory!B34+V34*inventory!C34+W34*inventory!D34)/$U$5</f>
        <v>294.44043736440517</v>
      </c>
      <c r="L35" s="78">
        <f>L34+(X34*inventory!B34+Y34*inventory!C34+Z34*inventory!D34)/$X$5</f>
        <v>239.59564412968098</v>
      </c>
      <c r="N35" s="71">
        <v>3.4957995190312168E-14</v>
      </c>
      <c r="O35" s="71">
        <v>2.3856778044838015E-12</v>
      </c>
      <c r="P35" s="71">
        <v>9.4855285357695012E-12</v>
      </c>
      <c r="Q35" s="71">
        <v>6.7163409614319058E-16</v>
      </c>
      <c r="R35" s="71">
        <v>2.7519985880321664E-14</v>
      </c>
      <c r="S35" s="71">
        <v>1.9167657491942425E-13</v>
      </c>
      <c r="U35" s="73" cm="1">
        <f t="array" ref="U35">IF($A35&lt;=time_horizon,INDEX(N$5:N$505,time_horizon-$A35+1),0)</f>
        <v>6.9309650577345685E-14</v>
      </c>
      <c r="V35" s="73" cm="1">
        <f t="array" ref="V35">IF($A35&lt;=time_horizon,INDEX(O$5:O$505,time_horizon-$A35+1),0)</f>
        <v>2.6094299165263756E-12</v>
      </c>
      <c r="W35" s="73" cm="1">
        <f t="array" ref="W35">IF($A35&lt;=time_horizon,INDEX(P$5:P$505,time_horizon-$A35+1),0)</f>
        <v>1.8974995976119156E-11</v>
      </c>
      <c r="X35" s="73" cm="1">
        <f t="array" ref="X35">IF($A35&lt;=time_horizon,INDEX(Q$5:Q$505,time_horizon-$A35+1),0)</f>
        <v>5.7771998362729313E-16</v>
      </c>
      <c r="Y35" s="73" cm="1">
        <f t="array" ref="Y35">IF($A35&lt;=time_horizon,INDEX(R$5:R$505,time_horizon-$A35+1),0)</f>
        <v>3.7353586095614244E-15</v>
      </c>
      <c r="Z35" s="73" cm="1">
        <f t="array" ref="Z35">IF($A35&lt;=time_horizon,INDEX(S$5:S$505,time_horizon-$A35+1),0)</f>
        <v>1.5380173991570159E-13</v>
      </c>
    </row>
    <row r="36" spans="1:26">
      <c r="A36">
        <v>31</v>
      </c>
      <c r="B36" s="83">
        <f>inventory[[#This Row],[Integrated_rad_forcing]]</f>
        <v>1.2202634317869666E-11</v>
      </c>
      <c r="C36" s="83">
        <f>inventory[[#This Row],[Temp_change]]</f>
        <v>2.1781032949492209E-13</v>
      </c>
      <c r="E36" s="95">
        <f>inventory[[#This Row],[CO2_net]]+inventory[[#This Row],[CH4_net]]*CH4_GWP+inventory[[#This Row],[N2O_net]]*N2O_GWP</f>
        <v>294.44043736440517</v>
      </c>
      <c r="F36" s="95">
        <f>inventory[[#This Row],[CO2_net]]+inventory[[#This Row],[CH4_net]]*CH4_GTP+inventory[[#This Row],[N2O_net]]*N2O_GTP</f>
        <v>239.59564412968101</v>
      </c>
      <c r="G36" s="77">
        <f t="shared" si="0"/>
        <v>339.74606831354311</v>
      </c>
      <c r="H36" s="77">
        <f t="shared" si="1"/>
        <v>325.56204138701349</v>
      </c>
      <c r="I36" s="77" cm="1">
        <f t="array" ref="I36">B36/INDEX($N$5:$N$505,time_horizon+1)</f>
        <v>133.05539225056648</v>
      </c>
      <c r="J36" s="77" cm="1">
        <f t="array" ref="J36">C36/INDEX($Q$5:$Q$505,time_horizon+1)</f>
        <v>398.29119762441263</v>
      </c>
      <c r="K36" s="78">
        <f>K35+(U35*inventory!B35+V35*inventory!C35+W35*inventory!D35)/$U$5</f>
        <v>294.44043736440517</v>
      </c>
      <c r="L36" s="78">
        <f>L35+(X35*inventory!B35+Y35*inventory!C35+Z35*inventory!D35)/$X$5</f>
        <v>239.59564412968098</v>
      </c>
      <c r="N36" s="71">
        <v>3.5916925774717612E-14</v>
      </c>
      <c r="O36" s="71">
        <v>2.4037310409037174E-12</v>
      </c>
      <c r="P36" s="71">
        <v>9.7629863511912311E-12</v>
      </c>
      <c r="Q36" s="71">
        <v>6.6902863910967738E-16</v>
      </c>
      <c r="R36" s="71">
        <v>2.5988727547512124E-14</v>
      </c>
      <c r="S36" s="71">
        <v>1.9115257330830028E-13</v>
      </c>
      <c r="U36" s="73" cm="1">
        <f t="array" ref="U36">IF($A36&lt;=time_horizon,INDEX(N$5:N$505,time_horizon-$A36+1),0)</f>
        <v>6.852617861501822E-14</v>
      </c>
      <c r="V36" s="73" cm="1">
        <f t="array" ref="V36">IF($A36&lt;=time_horizon,INDEX(O$5:O$505,time_horizon-$A36+1),0)</f>
        <v>2.6086525445573673E-12</v>
      </c>
      <c r="W36" s="73" cm="1">
        <f t="array" ref="W36">IF($A36&lt;=time_horizon,INDEX(P$5:P$505,time_horizon-$A36+1),0)</f>
        <v>1.8773985936423606E-11</v>
      </c>
      <c r="X36" s="73" cm="1">
        <f t="array" ref="X36">IF($A36&lt;=time_horizon,INDEX(Q$5:Q$505,time_horizon-$A36+1),0)</f>
        <v>5.7923597471681842E-16</v>
      </c>
      <c r="Y36" s="73" cm="1">
        <f t="array" ref="Y36">IF($A36&lt;=time_horizon,INDEX(R$5:R$505,time_horizon-$A36+1),0)</f>
        <v>3.8504259934375881E-15</v>
      </c>
      <c r="Z36" s="73" cm="1">
        <f t="array" ref="Z36">IF($A36&lt;=time_horizon,INDEX(S$5:S$505,time_horizon-$A36+1),0)</f>
        <v>1.5475429685586764E-13</v>
      </c>
    </row>
    <row r="37" spans="1:26">
      <c r="A37">
        <v>32</v>
      </c>
      <c r="B37" s="83">
        <f>inventory[[#This Row],[Integrated_rad_forcing]]</f>
        <v>1.2495415162881151E-11</v>
      </c>
      <c r="C37" s="83">
        <f>inventory[[#This Row],[Temp_change]]</f>
        <v>2.1574924673125635E-13</v>
      </c>
      <c r="E37" s="95">
        <f>inventory[[#This Row],[CO2_net]]+inventory[[#This Row],[CH4_net]]*CH4_GWP+inventory[[#This Row],[N2O_net]]*N2O_GWP</f>
        <v>294.44043736440517</v>
      </c>
      <c r="F37" s="95">
        <f>inventory[[#This Row],[CO2_net]]+inventory[[#This Row],[CH4_net]]*CH4_GTP+inventory[[#This Row],[N2O_net]]*N2O_GTP</f>
        <v>239.59564412968101</v>
      </c>
      <c r="G37" s="77">
        <f t="shared" si="0"/>
        <v>338.91334227758881</v>
      </c>
      <c r="H37" s="77">
        <f t="shared" si="1"/>
        <v>323.78845764814923</v>
      </c>
      <c r="I37" s="77" cm="1">
        <f t="array" ref="I37">B37/INDEX($N$5:$N$505,time_horizon+1)</f>
        <v>136.24782342253135</v>
      </c>
      <c r="J37" s="77" cm="1">
        <f t="array" ref="J37">C37/INDEX($Q$5:$Q$505,time_horizon+1)</f>
        <v>394.52227112654145</v>
      </c>
      <c r="K37" s="78">
        <f>K36+(U36*inventory!B36+V36*inventory!C36+W36*inventory!D36)/$U$5</f>
        <v>294.44043736440517</v>
      </c>
      <c r="L37" s="78">
        <f>L36+(X36*inventory!B36+Y36*inventory!C36+Z36*inventory!D36)/$X$5</f>
        <v>239.59564412968098</v>
      </c>
      <c r="N37" s="71">
        <v>3.6869056493641119E-14</v>
      </c>
      <c r="O37" s="71">
        <v>2.4203855302494681E-12</v>
      </c>
      <c r="P37" s="71">
        <v>1.0038160576138041E-11</v>
      </c>
      <c r="Q37" s="71">
        <v>6.6632778789694931E-16</v>
      </c>
      <c r="R37" s="71">
        <v>2.4530322967645103E-14</v>
      </c>
      <c r="S37" s="71">
        <v>1.9055259597571429E-13</v>
      </c>
      <c r="U37" s="73" cm="1">
        <f t="array" ref="U37">IF($A37&lt;=time_horizon,INDEX(N$5:N$505,time_horizon-$A37+1),0)</f>
        <v>6.7739822699121834E-14</v>
      </c>
      <c r="V37" s="73" cm="1">
        <f t="array" ref="V37">IF($A37&lt;=time_horizon,INDEX(O$5:O$505,time_horizon-$A37+1),0)</f>
        <v>2.6078098840799805E-12</v>
      </c>
      <c r="W37" s="73" cm="1">
        <f t="array" ref="W37">IF($A37&lt;=time_horizon,INDEX(P$5:P$505,time_horizon-$A37+1),0)</f>
        <v>1.8571307773152524E-11</v>
      </c>
      <c r="X37" s="73" cm="1">
        <f t="array" ref="X37">IF($A37&lt;=time_horizon,INDEX(Q$5:Q$505,time_horizon-$A37+1),0)</f>
        <v>5.8079241164476639E-16</v>
      </c>
      <c r="Y37" s="73" cm="1">
        <f t="array" ref="Y37">IF($A37&lt;=time_horizon,INDEX(R$5:R$505,time_horizon-$A37+1),0)</f>
        <v>3.9741493200190654E-15</v>
      </c>
      <c r="Z37" s="73" cm="1">
        <f t="array" ref="Z37">IF($A37&lt;=time_horizon,INDEX(S$5:S$505,time_horizon-$A37+1),0)</f>
        <v>1.5571311496559602E-13</v>
      </c>
    </row>
    <row r="38" spans="1:26">
      <c r="A38">
        <v>33</v>
      </c>
      <c r="B38" s="83">
        <f>inventory[[#This Row],[Integrated_rad_forcing]]</f>
        <v>1.2784634215147824E-11</v>
      </c>
      <c r="C38" s="83">
        <f>inventory[[#This Row],[Temp_change]]</f>
        <v>2.1369395417463306E-13</v>
      </c>
      <c r="E38" s="95">
        <f>inventory[[#This Row],[CO2_net]]+inventory[[#This Row],[CH4_net]]*CH4_GWP+inventory[[#This Row],[N2O_net]]*N2O_GWP</f>
        <v>294.44043736440517</v>
      </c>
      <c r="F38" s="95">
        <f>inventory[[#This Row],[CO2_net]]+inventory[[#This Row],[CH4_net]]*CH4_GTP+inventory[[#This Row],[N2O_net]]*N2O_GTP</f>
        <v>239.59564412968101</v>
      </c>
      <c r="G38" s="77">
        <f t="shared" si="0"/>
        <v>338.08757797205658</v>
      </c>
      <c r="H38" s="77">
        <f t="shared" si="1"/>
        <v>322.04461458223125</v>
      </c>
      <c r="I38" s="77" cm="1">
        <f t="array" ref="I38">B38/INDEX($N$5:$N$505,time_horizon+1)</f>
        <v>139.40141742881289</v>
      </c>
      <c r="J38" s="77" cm="1">
        <f t="array" ref="J38">C38/INDEX($Q$5:$Q$505,time_horizon+1)</f>
        <v>390.76393268710984</v>
      </c>
      <c r="K38" s="78">
        <f>K37+(U37*inventory!B37+V37*inventory!C37+W37*inventory!D37)/$U$5</f>
        <v>294.44043736440517</v>
      </c>
      <c r="L38" s="78">
        <f>L37+(X37*inventory!B37+Y37*inventory!C37+Z37*inventory!D37)/$X$5</f>
        <v>239.59564412968098</v>
      </c>
      <c r="N38" s="71">
        <v>3.7814563586848178E-14</v>
      </c>
      <c r="O38" s="71">
        <v>2.4357496460742483E-12</v>
      </c>
      <c r="P38" s="71">
        <v>1.0311070005486728E-11</v>
      </c>
      <c r="Q38" s="71">
        <v>6.6355388197329473E-16</v>
      </c>
      <c r="R38" s="71">
        <v>2.3144213508627496E-14</v>
      </c>
      <c r="S38" s="71">
        <v>1.8988618678403227E-13</v>
      </c>
      <c r="U38" s="73" cm="1">
        <f t="array" ref="U38">IF($A38&lt;=time_horizon,INDEX(N$5:N$505,time_horizon-$A38+1),0)</f>
        <v>6.6950523863433702E-14</v>
      </c>
      <c r="V38" s="73" cm="1">
        <f t="array" ref="V38">IF($A38&lt;=time_horizon,INDEX(O$5:O$505,time_horizon-$A38+1),0)</f>
        <v>2.6068964517612728E-12</v>
      </c>
      <c r="W38" s="73" cm="1">
        <f t="array" ref="W38">IF($A38&lt;=time_horizon,INDEX(P$5:P$505,time_horizon-$A38+1),0)</f>
        <v>1.8366947643035857E-11</v>
      </c>
      <c r="X38" s="73" cm="1">
        <f t="array" ref="X38">IF($A38&lt;=time_horizon,INDEX(Q$5:Q$505,time_horizon-$A38+1),0)</f>
        <v>5.823902182805217E-16</v>
      </c>
      <c r="Y38" s="73" cm="1">
        <f t="array" ref="Y38">IF($A38&lt;=time_horizon,INDEX(R$5:R$505,time_horizon-$A38+1),0)</f>
        <v>4.1071870567643325E-15</v>
      </c>
      <c r="Z38" s="73" cm="1">
        <f t="array" ref="Z38">IF($A38&lt;=time_horizon,INDEX(S$5:S$505,time_horizon-$A38+1),0)</f>
        <v>1.5667813445499941E-13</v>
      </c>
    </row>
    <row r="39" spans="1:26">
      <c r="A39">
        <v>34</v>
      </c>
      <c r="B39" s="83">
        <f>inventory[[#This Row],[Integrated_rad_forcing]]</f>
        <v>1.3070410260127642E-11</v>
      </c>
      <c r="C39" s="83">
        <f>inventory[[#This Row],[Temp_change]]</f>
        <v>2.1165184964014402E-13</v>
      </c>
      <c r="E39" s="95">
        <f>inventory[[#This Row],[CO2_net]]+inventory[[#This Row],[CH4_net]]*CH4_GWP+inventory[[#This Row],[N2O_net]]*N2O_GWP</f>
        <v>294.44043736440517</v>
      </c>
      <c r="F39" s="95">
        <f>inventory[[#This Row],[CO2_net]]+inventory[[#This Row],[CH4_net]]*CH4_GTP+inventory[[#This Row],[N2O_net]]*N2O_GTP</f>
        <v>239.59564412968101</v>
      </c>
      <c r="G39" s="77">
        <f t="shared" si="0"/>
        <v>337.26944205996716</v>
      </c>
      <c r="H39" s="77">
        <f t="shared" si="1"/>
        <v>320.33215185328646</v>
      </c>
      <c r="I39" s="77" cm="1">
        <f t="array" ref="I39">B39/INDEX($N$5:$N$505,time_horizon+1)</f>
        <v>142.51746948528748</v>
      </c>
      <c r="J39" s="77" cm="1">
        <f t="array" ref="J39">C39/INDEX($Q$5:$Q$505,time_horizon+1)</f>
        <v>387.02971006046971</v>
      </c>
      <c r="K39" s="78">
        <f>K38+(U38*inventory!B38+V38*inventory!C38+W38*inventory!D38)/$U$5</f>
        <v>294.44043736440517</v>
      </c>
      <c r="L39" s="78">
        <f>L38+(X38*inventory!B38+Y38*inventory!C38+Z38*inventory!D38)/$X$5</f>
        <v>239.59564412968098</v>
      </c>
      <c r="N39" s="71">
        <v>3.8753615448516376E-14</v>
      </c>
      <c r="O39" s="71">
        <v>2.4499233652545054E-12</v>
      </c>
      <c r="P39" s="71">
        <v>1.058173327942462E-11</v>
      </c>
      <c r="Q39" s="71">
        <v>6.6072621313729852E-16</v>
      </c>
      <c r="R39" s="71">
        <v>2.1829313124361931E-14</v>
      </c>
      <c r="S39" s="71">
        <v>1.891618103026448E-13</v>
      </c>
      <c r="U39" s="73" cm="1">
        <f t="array" ref="U39">IF($A39&lt;=time_horizon,INDEX(N$5:N$505,time_horizon-$A39+1),0)</f>
        <v>6.6158221558394931E-14</v>
      </c>
      <c r="V39" s="73" cm="1">
        <f t="array" ref="V39">IF($A39&lt;=time_horizon,INDEX(O$5:O$505,time_horizon-$A39+1),0)</f>
        <v>2.6059063037440699E-12</v>
      </c>
      <c r="W39" s="73" cm="1">
        <f t="array" ref="W39">IF($A39&lt;=time_horizon,INDEX(P$5:P$505,time_horizon-$A39+1),0)</f>
        <v>1.81608915879223E-11</v>
      </c>
      <c r="X39" s="73" cm="1">
        <f t="array" ref="X39">IF($A39&lt;=time_horizon,INDEX(Q$5:Q$505,time_horizon-$A39+1),0)</f>
        <v>5.8403031643210715E-16</v>
      </c>
      <c r="Y39" s="73" cm="1">
        <f t="array" ref="Y39">IF($A39&lt;=time_horizon,INDEX(R$5:R$505,time_horizon-$A39+1),0)</f>
        <v>4.2502444558560792E-15</v>
      </c>
      <c r="Z39" s="73" cm="1">
        <f t="array" ref="Z39">IF($A39&lt;=time_horizon,INDEX(S$5:S$505,time_horizon-$A39+1),0)</f>
        <v>1.5764928114512777E-13</v>
      </c>
    </row>
    <row r="40" spans="1:26">
      <c r="A40">
        <v>35</v>
      </c>
      <c r="B40" s="83">
        <f>inventory[[#This Row],[Integrated_rad_forcing]]</f>
        <v>1.3352854176769848E-11</v>
      </c>
      <c r="C40" s="83">
        <f>inventory[[#This Row],[Temp_change]]</f>
        <v>2.096289477066195E-13</v>
      </c>
      <c r="E40" s="95">
        <f>inventory[[#This Row],[CO2_net]]+inventory[[#This Row],[CH4_net]]*CH4_GWP+inventory[[#This Row],[N2O_net]]*N2O_GWP</f>
        <v>294.44043736440517</v>
      </c>
      <c r="F40" s="95">
        <f>inventory[[#This Row],[CO2_net]]+inventory[[#This Row],[CH4_net]]*CH4_GTP+inventory[[#This Row],[N2O_net]]*N2O_GTP</f>
        <v>239.59564412968101</v>
      </c>
      <c r="G40" s="77">
        <f t="shared" si="0"/>
        <v>336.45941924722445</v>
      </c>
      <c r="H40" s="77">
        <f t="shared" si="1"/>
        <v>318.65213342326359</v>
      </c>
      <c r="I40" s="77" cm="1">
        <f t="array" ref="I40">B40/INDEX($N$5:$N$505,time_horizon+1)</f>
        <v>145.5971885966421</v>
      </c>
      <c r="J40" s="77" cm="1">
        <f t="array" ref="J40">C40/INDEX($Q$5:$Q$505,time_horizon+1)</f>
        <v>383.33060159463815</v>
      </c>
      <c r="K40" s="78">
        <f>K39+(U39*inventory!B39+V39*inventory!C39+W39*inventory!D39)/$U$5</f>
        <v>294.44043736440517</v>
      </c>
      <c r="L40" s="78">
        <f>L39+(X39*inventory!B39+Y39*inventory!C39+Z39*inventory!D39)/$X$5</f>
        <v>239.59564412968098</v>
      </c>
      <c r="N40" s="71">
        <v>3.9686373490879764E-14</v>
      </c>
      <c r="O40" s="71">
        <v>2.4629989185562304E-12</v>
      </c>
      <c r="P40" s="71">
        <v>1.0850168884722737E-11</v>
      </c>
      <c r="Q40" s="71">
        <v>6.5786142855717433E-16</v>
      </c>
      <c r="R40" s="71">
        <v>2.0584113269749191E-14</v>
      </c>
      <c r="S40" s="71">
        <v>1.8838697300831313E-13</v>
      </c>
      <c r="U40" s="73" cm="1">
        <f t="array" ref="U40">IF($A40&lt;=time_horizon,INDEX(N$5:N$505,time_horizon-$A40+1),0)</f>
        <v>6.5362853607119264E-14</v>
      </c>
      <c r="V40" s="73" cm="1">
        <f t="array" ref="V40">IF($A40&lt;=time_horizon,INDEX(O$5:O$505,time_horizon-$A40+1),0)</f>
        <v>2.604832996969291E-12</v>
      </c>
      <c r="W40" s="73" cm="1">
        <f t="array" ref="W40">IF($A40&lt;=time_horizon,INDEX(P$5:P$505,time_horizon-$A40+1),0)</f>
        <v>1.7953125533825921E-11</v>
      </c>
      <c r="X40" s="73" cm="1">
        <f t="array" ref="X40">IF($A40&lt;=time_horizon,INDEX(Q$5:Q$505,time_horizon-$A40+1),0)</f>
        <v>5.8571362225918043E-16</v>
      </c>
      <c r="Y40" s="73" cm="1">
        <f t="array" ref="Y40">IF($A40&lt;=time_horizon,INDEX(R$5:R$505,time_horizon-$A40+1),0)</f>
        <v>4.4040764070181801E-15</v>
      </c>
      <c r="Z40" s="73" cm="1">
        <f t="array" ref="Z40">IF($A40&lt;=time_horizon,INDEX(S$5:S$505,time_horizon-$A40+1),0)</f>
        <v>1.5862646459274431E-13</v>
      </c>
    </row>
    <row r="41" spans="1:26">
      <c r="A41">
        <v>36</v>
      </c>
      <c r="B41" s="83">
        <f>inventory[[#This Row],[Integrated_rad_forcing]]</f>
        <v>1.3632069539643862E-11</v>
      </c>
      <c r="C41" s="83">
        <f>inventory[[#This Row],[Temp_change]]</f>
        <v>2.0763007725762041E-13</v>
      </c>
      <c r="E41" s="95">
        <f>inventory[[#This Row],[CO2_net]]+inventory[[#This Row],[CH4_net]]*CH4_GWP+inventory[[#This Row],[N2O_net]]*N2O_GWP</f>
        <v>294.44043736440517</v>
      </c>
      <c r="F41" s="95">
        <f>inventory[[#This Row],[CO2_net]]+inventory[[#This Row],[CH4_net]]*CH4_GTP+inventory[[#This Row],[N2O_net]]*N2O_GTP</f>
        <v>239.59564412968101</v>
      </c>
      <c r="G41" s="77">
        <f t="shared" si="0"/>
        <v>335.65784206544299</v>
      </c>
      <c r="H41" s="77">
        <f t="shared" si="1"/>
        <v>317.0051271505252</v>
      </c>
      <c r="I41" s="77" cm="1">
        <f t="array" ref="I41">B41/INDEX($N$5:$N$505,time_horizon+1)</f>
        <v>148.64170412188255</v>
      </c>
      <c r="J41" s="77" cm="1">
        <f t="array" ref="J41">C41/INDEX($Q$5:$Q$505,time_horizon+1)</f>
        <v>379.67543745768455</v>
      </c>
      <c r="K41" s="78">
        <f>K40+(U40*inventory!B40+V40*inventory!C40+W40*inventory!D40)/$U$5</f>
        <v>294.44043736440517</v>
      </c>
      <c r="L41" s="78">
        <f>L40+(X40*inventory!B40+Y40*inventory!C40+Z40*inventory!D40)/$X$5</f>
        <v>239.59564412968098</v>
      </c>
      <c r="N41" s="71">
        <v>4.0612992849385079E-14</v>
      </c>
      <c r="O41" s="71">
        <v>2.4750613907960079E-12</v>
      </c>
      <c r="P41" s="71">
        <v>1.1116395155998469E-11</v>
      </c>
      <c r="Q41" s="71">
        <v>6.5497387731218096E-16</v>
      </c>
      <c r="R41" s="71">
        <v>1.9406772498195395E-14</v>
      </c>
      <c r="S41" s="71">
        <v>1.8756833088211283E-13</v>
      </c>
      <c r="U41" s="73" cm="1">
        <f t="array" ref="U41">IF($A41&lt;=time_horizon,INDEX(N$5:N$505,time_horizon-$A41+1),0)</f>
        <v>6.4564356160130095E-14</v>
      </c>
      <c r="V41" s="73" cm="1">
        <f t="array" ref="V41">IF($A41&lt;=time_horizon,INDEX(O$5:O$505,time_horizon-$A41+1),0)</f>
        <v>2.6036695472498843E-12</v>
      </c>
      <c r="W41" s="73" cm="1">
        <f t="array" ref="W41">IF($A41&lt;=time_horizon,INDEX(P$5:P$505,time_horizon-$A41+1),0)</f>
        <v>1.7743635289964903E-11</v>
      </c>
      <c r="X41" s="73" cm="1">
        <f t="array" ref="X41">IF($A41&lt;=time_horizon,INDEX(Q$5:Q$505,time_horizon-$A41+1),0)</f>
        <v>5.8744104213608106E-16</v>
      </c>
      <c r="Y41" s="73" cm="1">
        <f t="array" ref="Y41">IF($A41&lt;=time_horizon,INDEX(R$5:R$505,time_horizon-$A41+1),0)</f>
        <v>4.5694903938416413E-15</v>
      </c>
      <c r="Z41" s="73" cm="1">
        <f t="array" ref="Z41">IF($A41&lt;=time_horizon,INDEX(S$5:S$505,time_horizon-$A41+1),0)</f>
        <v>1.5960957597756456E-13</v>
      </c>
    </row>
    <row r="42" spans="1:26">
      <c r="A42">
        <v>37</v>
      </c>
      <c r="B42" s="83">
        <f>inventory[[#This Row],[Integrated_rad_forcing]]</f>
        <v>1.3908153174431696E-11</v>
      </c>
      <c r="C42" s="83">
        <f>inventory[[#This Row],[Temp_change]]</f>
        <v>2.0565905357406215E-13</v>
      </c>
      <c r="E42" s="95">
        <f>inventory[[#This Row],[CO2_net]]+inventory[[#This Row],[CH4_net]]*CH4_GWP+inventory[[#This Row],[N2O_net]]*N2O_GWP</f>
        <v>294.44043736440517</v>
      </c>
      <c r="F42" s="95">
        <f>inventory[[#This Row],[CO2_net]]+inventory[[#This Row],[CH4_net]]*CH4_GTP+inventory[[#This Row],[N2O_net]]*N2O_GTP</f>
        <v>239.59564412968101</v>
      </c>
      <c r="G42" s="77">
        <f t="shared" si="0"/>
        <v>334.86491624555151</v>
      </c>
      <c r="H42" s="77">
        <f t="shared" si="1"/>
        <v>315.39127686194507</v>
      </c>
      <c r="I42" s="77" cm="1">
        <f t="array" ref="I42">B42/INDEX($N$5:$N$505,time_horizon+1)</f>
        <v>151.65207183132569</v>
      </c>
      <c r="J42" s="77" cm="1">
        <f t="array" ref="J42">C42/INDEX($Q$5:$Q$505,time_horizon+1)</f>
        <v>376.07119432885349</v>
      </c>
      <c r="K42" s="78">
        <f>K41+(U41*inventory!B41+V41*inventory!C41+W41*inventory!D41)/$U$5</f>
        <v>294.44043736440517</v>
      </c>
      <c r="L42" s="78">
        <f>L41+(X41*inventory!B41+Y41*inventory!C41+Z41*inventory!D41)/$X$5</f>
        <v>239.59564412968098</v>
      </c>
      <c r="N42" s="71">
        <v>4.1533622961663296E-14</v>
      </c>
      <c r="O42" s="71">
        <v>2.4861892745021761E-12</v>
      </c>
      <c r="P42" s="71">
        <v>1.1380430276967857E-11</v>
      </c>
      <c r="Q42" s="71">
        <v>6.5207590907495023E-16</v>
      </c>
      <c r="R42" s="71">
        <v>1.8295192735237712E-14</v>
      </c>
      <c r="S42" s="71">
        <v>1.8671178492974949E-13</v>
      </c>
      <c r="U42" s="73" cm="1">
        <f t="array" ref="U42">IF($A42&lt;=time_horizon,INDEX(N$5:N$505,time_horizon-$A42+1),0)</f>
        <v>6.3762663648776984E-14</v>
      </c>
      <c r="V42" s="73" cm="1">
        <f t="array" ref="V42">IF($A42&lt;=time_horizon,INDEX(O$5:O$505,time_horizon-$A42+1),0)</f>
        <v>2.6024083838235496E-12</v>
      </c>
      <c r="W42" s="73" cm="1">
        <f t="array" ref="W42">IF($A42&lt;=time_horizon,INDEX(P$5:P$505,time_horizon-$A42+1),0)</f>
        <v>1.7532406547792269E-11</v>
      </c>
      <c r="X42" s="73" cm="1">
        <f t="array" ref="X42">IF($A42&lt;=time_horizon,INDEX(Q$5:Q$505,time_horizon-$A42+1),0)</f>
        <v>5.8921346789164413E-16</v>
      </c>
      <c r="Y42" s="73" cm="1">
        <f t="array" ref="Y42">IF($A42&lt;=time_horizon,INDEX(R$5:R$505,time_horizon-$A42+1),0)</f>
        <v>4.747349545108101E-15</v>
      </c>
      <c r="Z42" s="73" cm="1">
        <f t="array" ref="Z42">IF($A42&lt;=time_horizon,INDEX(S$5:S$505,time_horizon-$A42+1),0)</f>
        <v>1.6059848572192476E-13</v>
      </c>
    </row>
    <row r="43" spans="1:26">
      <c r="A43">
        <v>38</v>
      </c>
      <c r="B43" s="83">
        <f>inventory[[#This Row],[Integrated_rad_forcing]]</f>
        <v>1.4181195670412378E-11</v>
      </c>
      <c r="C43" s="83">
        <f>inventory[[#This Row],[Temp_change]]</f>
        <v>2.0371882808967922E-13</v>
      </c>
      <c r="E43" s="95">
        <f>inventory[[#This Row],[CO2_net]]+inventory[[#This Row],[CH4_net]]*CH4_GWP+inventory[[#This Row],[N2O_net]]*N2O_GWP</f>
        <v>294.44043736440517</v>
      </c>
      <c r="F43" s="95">
        <f>inventory[[#This Row],[CO2_net]]+inventory[[#This Row],[CH4_net]]*CH4_GTP+inventory[[#This Row],[N2O_net]]*N2O_GTP</f>
        <v>239.59564412968101</v>
      </c>
      <c r="G43" s="77">
        <f t="shared" si="0"/>
        <v>334.08074232290494</v>
      </c>
      <c r="H43" s="77">
        <f t="shared" si="1"/>
        <v>313.81036730504684</v>
      </c>
      <c r="I43" s="77" cm="1">
        <f t="array" ref="I43">B43/INDEX($N$5:$N$505,time_horizon+1)</f>
        <v>154.62927949463997</v>
      </c>
      <c r="J43" s="77" cm="1">
        <f t="array" ref="J43">C43/INDEX($Q$5:$Q$505,time_horizon+1)</f>
        <v>372.52326924362791</v>
      </c>
      <c r="K43" s="78">
        <f>K42+(U42*inventory!B42+V42*inventory!C42+W42*inventory!D42)/$U$5</f>
        <v>294.44043736440517</v>
      </c>
      <c r="L43" s="78">
        <f>L42+(X42*inventory!B42+Y42*inventory!C42+Z42*inventory!D42)/$X$5</f>
        <v>239.59564412968098</v>
      </c>
      <c r="N43" s="71">
        <v>4.2448408045937524E-14</v>
      </c>
      <c r="O43" s="71">
        <v>2.4964549806788635E-12</v>
      </c>
      <c r="P43" s="71">
        <v>1.1642292281687578E-11</v>
      </c>
      <c r="Q43" s="71">
        <v>6.4917813212859686E-16</v>
      </c>
      <c r="R43" s="71">
        <v>1.7247083976885268E-14</v>
      </c>
      <c r="S43" s="71">
        <v>1.8582256598066535E-13</v>
      </c>
      <c r="U43" s="73" cm="1">
        <f t="array" ref="U43">IF($A43&lt;=time_horizon,INDEX(N$5:N$505,time_horizon-$A43+1),0)</f>
        <v>6.2957708737278048E-14</v>
      </c>
      <c r="V43" s="73" cm="1">
        <f t="array" ref="V43">IF($A43&lt;=time_horizon,INDEX(O$5:O$505,time_horizon-$A43+1),0)</f>
        <v>2.601041300088522E-12</v>
      </c>
      <c r="W43" s="73" cm="1">
        <f t="array" ref="W43">IF($A43&lt;=time_horizon,INDEX(P$5:P$505,time_horizon-$A43+1),0)</f>
        <v>1.7319424880018598E-11</v>
      </c>
      <c r="X43" s="73" cm="1">
        <f t="array" ref="X43">IF($A43&lt;=time_horizon,INDEX(Q$5:Q$505,time_horizon-$A43+1),0)</f>
        <v>5.9103177134284571E-16</v>
      </c>
      <c r="Y43" s="73" cm="1">
        <f t="array" ref="Y43">IF($A43&lt;=time_horizon,INDEX(R$5:R$505,time_horizon-$A43+1),0)</f>
        <v>4.9385757697095144E-15</v>
      </c>
      <c r="Z43" s="73" cm="1">
        <f t="array" ref="Z43">IF($A43&lt;=time_horizon,INDEX(S$5:S$505,time_horizon-$A43+1),0)</f>
        <v>1.615930408090483E-13</v>
      </c>
    </row>
    <row r="44" spans="1:26">
      <c r="A44">
        <v>39</v>
      </c>
      <c r="B44" s="83">
        <f>inventory[[#This Row],[Integrated_rad_forcing]]</f>
        <v>1.4451281853282418E-11</v>
      </c>
      <c r="C44" s="83">
        <f>inventory[[#This Row],[Temp_change]]</f>
        <v>2.0181161855135983E-13</v>
      </c>
      <c r="E44" s="95">
        <f>inventory[[#This Row],[CO2_net]]+inventory[[#This Row],[CH4_net]]*CH4_GWP+inventory[[#This Row],[N2O_net]]*N2O_GWP</f>
        <v>294.44043736440517</v>
      </c>
      <c r="F44" s="95">
        <f>inventory[[#This Row],[CO2_net]]+inventory[[#This Row],[CH4_net]]*CH4_GTP+inventory[[#This Row],[N2O_net]]*N2O_GTP</f>
        <v>239.59564412968101</v>
      </c>
      <c r="G44" s="77">
        <f t="shared" si="0"/>
        <v>333.30533402222738</v>
      </c>
      <c r="H44" s="77">
        <f t="shared" si="1"/>
        <v>312.26188241701004</v>
      </c>
      <c r="I44" s="77" cm="1">
        <f t="array" ref="I44">B44/INDEX($N$5:$N$505,time_horizon+1)</f>
        <v>157.57425203639727</v>
      </c>
      <c r="J44" s="77" cm="1">
        <f t="array" ref="J44">C44/INDEX($Q$5:$Q$505,time_horizon+1)</f>
        <v>369.03571760684639</v>
      </c>
      <c r="K44" s="78">
        <f>K43+(U43*inventory!B43+V43*inventory!C43+W43*inventory!D43)/$U$5</f>
        <v>294.44043736440517</v>
      </c>
      <c r="L44" s="78">
        <f>L43+(X43*inventory!B43+Y43*inventory!C43+Z43*inventory!D43)/$X$5</f>
        <v>239.59564412968098</v>
      </c>
      <c r="N44" s="71">
        <v>4.3357487499191044E-14</v>
      </c>
      <c r="O44" s="71">
        <v>2.5059253099965275E-12</v>
      </c>
      <c r="P44" s="71">
        <v>1.19019990557867E-11</v>
      </c>
      <c r="Q44" s="71">
        <v>6.4628963672822085E-16</v>
      </c>
      <c r="R44" s="71">
        <v>1.6260018945401445E-14</v>
      </c>
      <c r="S44" s="71">
        <v>1.8490530996923017E-13</v>
      </c>
      <c r="U44" s="73" cm="1">
        <f t="array" ref="U44">IF($A44&lt;=time_horizon,INDEX(N$5:N$505,time_horizon-$A44+1),0)</f>
        <v>6.2149422273328662E-14</v>
      </c>
      <c r="V44" s="73" cm="1">
        <f t="array" ref="V44">IF($A44&lt;=time_horizon,INDEX(O$5:O$505,time_horizon-$A44+1),0)</f>
        <v>2.5995594002018365E-12</v>
      </c>
      <c r="W44" s="73" cm="1">
        <f t="array" ref="W44">IF($A44&lt;=time_horizon,INDEX(P$5:P$505,time_horizon-$A44+1),0)</f>
        <v>1.710467573962661E-11</v>
      </c>
      <c r="X44" s="73" cm="1">
        <f t="array" ref="X44">IF($A44&lt;=time_horizon,INDEX(Q$5:Q$505,time_horizon-$A44+1),0)</f>
        <v>5.9289679802838911E-16</v>
      </c>
      <c r="Y44" s="73" cm="1">
        <f t="array" ref="Y44">IF($A44&lt;=time_horizon,INDEX(R$5:R$505,time_horizon-$A44+1),0)</f>
        <v>5.1441529603550427E-15</v>
      </c>
      <c r="Z44" s="73" cm="1">
        <f t="array" ref="Z44">IF($A44&lt;=time_horizon,INDEX(S$5:S$505,time_horizon-$A44+1),0)</f>
        <v>1.6259306176180191E-13</v>
      </c>
    </row>
    <row r="45" spans="1:26">
      <c r="A45">
        <v>40</v>
      </c>
      <c r="B45" s="83">
        <f>inventory[[#This Row],[Integrated_rad_forcing]]</f>
        <v>1.4718491221394629E-11</v>
      </c>
      <c r="C45" s="83">
        <f>inventory[[#This Row],[Temp_change]]</f>
        <v>1.9993902200023435E-13</v>
      </c>
      <c r="E45" s="95">
        <f>inventory[[#This Row],[CO2_net]]+inventory[[#This Row],[CH4_net]]*CH4_GWP+inventory[[#This Row],[N2O_net]]*N2O_GWP</f>
        <v>294.44043736440517</v>
      </c>
      <c r="F45" s="95">
        <f>inventory[[#This Row],[CO2_net]]+inventory[[#This Row],[CH4_net]]*CH4_GTP+inventory[[#This Row],[N2O_net]]*N2O_GTP</f>
        <v>239.59564412968101</v>
      </c>
      <c r="G45" s="77">
        <f t="shared" si="0"/>
        <v>332.53863389122779</v>
      </c>
      <c r="H45" s="77">
        <f t="shared" si="1"/>
        <v>310.74505736263183</v>
      </c>
      <c r="I45" s="77" cm="1">
        <f t="array" ref="I45">B45/INDEX($N$5:$N$505,time_horizon+1)</f>
        <v>160.48785629274468</v>
      </c>
      <c r="J45" s="77" cm="1">
        <f t="array" ref="J45">C45/INDEX($Q$5:$Q$505,time_horizon+1)</f>
        <v>365.61145979159664</v>
      </c>
      <c r="K45" s="78">
        <f>K44+(U44*inventory!B44+V44*inventory!C44+W44*inventory!D44)/$U$5</f>
        <v>294.44043736440517</v>
      </c>
      <c r="L45" s="78">
        <f>L44+(X44*inventory!B44+Y44*inventory!C44+Z44*inventory!D44)/$X$5</f>
        <v>239.59564412968098</v>
      </c>
      <c r="N45" s="71">
        <v>4.4260996231219848E-14</v>
      </c>
      <c r="O45" s="71">
        <v>2.5146618874751111E-12</v>
      </c>
      <c r="P45" s="71">
        <v>1.21595683376883E-11</v>
      </c>
      <c r="Q45" s="71">
        <v>6.4341818884317911E-16</v>
      </c>
      <c r="R45" s="71">
        <v>1.5331479045131532E-14</v>
      </c>
      <c r="S45" s="71">
        <v>1.8396412476625964E-13</v>
      </c>
      <c r="U45" s="73" cm="1">
        <f t="array" ref="U45">IF($A45&lt;=time_horizon,INDEX(N$5:N$505,time_horizon-$A45+1),0)</f>
        <v>6.1337733237209595E-14</v>
      </c>
      <c r="V45" s="73" cm="1">
        <f t="array" ref="V45">IF($A45&lt;=time_horizon,INDEX(O$5:O$505,time_horizon-$A45+1),0)</f>
        <v>2.5979530411925876E-12</v>
      </c>
      <c r="W45" s="73" cm="1">
        <f t="array" ref="W45">IF($A45&lt;=time_horizon,INDEX(P$5:P$505,time_horizon-$A45+1),0)</f>
        <v>1.6888144458877576E-11</v>
      </c>
      <c r="X45" s="73" cm="1">
        <f t="array" ref="X45">IF($A45&lt;=time_horizon,INDEX(Q$5:Q$505,time_horizon-$A45+1),0)</f>
        <v>5.9480936003589338E-16</v>
      </c>
      <c r="Y45" s="73" cm="1">
        <f t="array" ref="Y45">IF($A45&lt;=time_horizon,INDEX(R$5:R$505,time_horizon-$A45+1),0)</f>
        <v>5.3651302472525793E-15</v>
      </c>
      <c r="Z45" s="73" cm="1">
        <f t="array" ref="Z45">IF($A45&lt;=time_horizon,INDEX(S$5:S$505,time_horizon-$A45+1),0)</f>
        <v>1.6359833923901582E-13</v>
      </c>
    </row>
    <row r="46" spans="1:26">
      <c r="A46">
        <v>41</v>
      </c>
      <c r="B46" s="83">
        <f>inventory[[#This Row],[Integrated_rad_forcing]]</f>
        <v>1.4982898348256776E-11</v>
      </c>
      <c r="C46" s="83">
        <f>inventory[[#This Row],[Temp_change]]</f>
        <v>1.9810211270132143E-13</v>
      </c>
      <c r="E46" s="95">
        <f>inventory[[#This Row],[CO2_net]]+inventory[[#This Row],[CH4_net]]*CH4_GWP+inventory[[#This Row],[N2O_net]]*N2O_GWP</f>
        <v>294.44043736440517</v>
      </c>
      <c r="F46" s="95">
        <f>inventory[[#This Row],[CO2_net]]+inventory[[#This Row],[CH4_net]]*CH4_GTP+inventory[[#This Row],[N2O_net]]*N2O_GTP</f>
        <v>239.59564412968101</v>
      </c>
      <c r="G46" s="77">
        <f t="shared" si="0"/>
        <v>331.78052658353562</v>
      </c>
      <c r="H46" s="77">
        <f t="shared" si="1"/>
        <v>309.2589247969517</v>
      </c>
      <c r="I46" s="77" cm="1">
        <f t="array" ref="I46">B46/INDEX($N$5:$N$505,time_horizon+1)</f>
        <v>163.37090540017957</v>
      </c>
      <c r="J46" s="77" cm="1">
        <f t="array" ref="J46">C46/INDEX($Q$5:$Q$505,time_horizon+1)</f>
        <v>362.25246021481809</v>
      </c>
      <c r="K46" s="78">
        <f>K45+(U45*inventory!B45+V45*inventory!C45+W45*inventory!D45)/$U$5</f>
        <v>294.44043736440517</v>
      </c>
      <c r="L46" s="78">
        <f>L45+(X45*inventory!B45+Y45*inventory!C45+Z45*inventory!D45)/$X$5</f>
        <v>239.59564412968098</v>
      </c>
      <c r="N46" s="71">
        <v>4.5159064947364788E-14</v>
      </c>
      <c r="O46" s="71">
        <v>2.5227215634883759E-12</v>
      </c>
      <c r="P46" s="71">
        <v>1.2415017719821035E-11</v>
      </c>
      <c r="Q46" s="71">
        <v>6.4057039851441044E-16</v>
      </c>
      <c r="R46" s="71">
        <v>1.4458892793597822E-14</v>
      </c>
      <c r="S46" s="71">
        <v>1.8300264950920921E-13</v>
      </c>
      <c r="U46" s="73" cm="1">
        <f t="array" ref="U46">IF($A46&lt;=time_horizon,INDEX(N$5:N$505,time_horizon-$A46+1),0)</f>
        <v>6.0522568689318936E-14</v>
      </c>
      <c r="V46" s="73" cm="1">
        <f t="array" ref="V46">IF($A46&lt;=time_horizon,INDEX(O$5:O$505,time_horizon-$A46+1),0)</f>
        <v>2.5962117702135029E-12</v>
      </c>
      <c r="W46" s="73" cm="1">
        <f t="array" ref="W46">IF($A46&lt;=time_horizon,INDEX(P$5:P$505,time_horizon-$A46+1),0)</f>
        <v>1.6669816248309493E-11</v>
      </c>
      <c r="X46" s="73" cm="1">
        <f t="array" ref="X46">IF($A46&lt;=time_horizon,INDEX(Q$5:Q$505,time_horizon-$A46+1),0)</f>
        <v>5.9677022780219209E-16</v>
      </c>
      <c r="Y46" s="73" cm="1">
        <f t="array" ref="Y46">IF($A46&lt;=time_horizon,INDEX(R$5:R$505,time_horizon-$A46+1),0)</f>
        <v>5.60262527826367E-15</v>
      </c>
      <c r="Z46" s="73" cm="1">
        <f t="array" ref="Z46">IF($A46&lt;=time_horizon,INDEX(S$5:S$505,time_horizon-$A46+1),0)</f>
        <v>1.6460863020101473E-13</v>
      </c>
    </row>
    <row r="47" spans="1:26">
      <c r="A47">
        <v>42</v>
      </c>
      <c r="B47" s="83">
        <f>inventory[[#This Row],[Integrated_rad_forcing]]</f>
        <v>1.5244573253909616E-11</v>
      </c>
      <c r="C47" s="83">
        <f>inventory[[#This Row],[Temp_change]]</f>
        <v>1.9630152689513614E-13</v>
      </c>
      <c r="E47" s="95">
        <f>inventory[[#This Row],[CO2_net]]+inventory[[#This Row],[CH4_net]]*CH4_GWP+inventory[[#This Row],[N2O_net]]*N2O_GWP</f>
        <v>294.44043736440517</v>
      </c>
      <c r="F47" s="95">
        <f>inventory[[#This Row],[CO2_net]]+inventory[[#This Row],[CH4_net]]*CH4_GTP+inventory[[#This Row],[N2O_net]]*N2O_GTP</f>
        <v>239.59564412968101</v>
      </c>
      <c r="G47" s="77">
        <f t="shared" si="0"/>
        <v>331.03085013320572</v>
      </c>
      <c r="H47" s="77">
        <f t="shared" si="1"/>
        <v>307.80235580306294</v>
      </c>
      <c r="I47" s="77" cm="1">
        <f t="array" ref="I47">B47/INDEX($N$5:$N$505,time_horizon+1)</f>
        <v>166.22416284499062</v>
      </c>
      <c r="J47" s="77" cm="1">
        <f t="array" ref="J47">C47/INDEX($Q$5:$Q$505,time_horizon+1)</f>
        <v>358.95988231534898</v>
      </c>
      <c r="K47" s="78">
        <f>K46+(U46*inventory!B46+V46*inventory!C46+W46*inventory!D46)/$U$5</f>
        <v>294.44043736440517</v>
      </c>
      <c r="L47" s="78">
        <f>L46+(X46*inventory!B46+Y46*inventory!C46+Z46*inventory!D46)/$X$5</f>
        <v>239.59564412968098</v>
      </c>
      <c r="N47" s="71">
        <v>4.6051820390079207E-14</v>
      </c>
      <c r="O47" s="71">
        <v>2.530156783698811E-12</v>
      </c>
      <c r="P47" s="71">
        <v>1.2668364649820727E-11</v>
      </c>
      <c r="Q47" s="71">
        <v>6.3775186639810224E-16</v>
      </c>
      <c r="R47" s="71">
        <v>1.363966775578204E-14</v>
      </c>
      <c r="S47" s="71">
        <v>1.8202410727295601E-13</v>
      </c>
      <c r="U47" s="73" cm="1">
        <f t="array" ref="U47">IF($A47&lt;=time_horizon,INDEX(N$5:N$505,time_horizon-$A47+1),0)</f>
        <v>5.9703853716040822E-14</v>
      </c>
      <c r="V47" s="73" cm="1">
        <f t="array" ref="V47">IF($A47&lt;=time_horizon,INDEX(O$5:O$505,time_horizon-$A47+1),0)</f>
        <v>2.5943242565225128E-12</v>
      </c>
      <c r="W47" s="73" cm="1">
        <f t="array" ref="W47">IF($A47&lt;=time_horizon,INDEX(P$5:P$505,time_horizon-$A47+1),0)</f>
        <v>1.6449676195726933E-11</v>
      </c>
      <c r="X47" s="73" cm="1">
        <f t="array" ref="X47">IF($A47&lt;=time_horizon,INDEX(Q$5:Q$505,time_horizon-$A47+1),0)</f>
        <v>5.9878012075013337E-16</v>
      </c>
      <c r="Y47" s="73" cm="1">
        <f t="array" ref="Y47">IF($A47&lt;=time_horizon,INDEX(R$5:R$505,time_horizon-$A47+1),0)</f>
        <v>5.8578274965550094E-15</v>
      </c>
      <c r="Z47" s="73" cm="1">
        <f t="array" ref="Z47">IF($A47&lt;=time_horizon,INDEX(S$5:S$505,time_horizon-$A47+1),0)</f>
        <v>1.6562365358989362E-13</v>
      </c>
    </row>
    <row r="48" spans="1:26">
      <c r="A48">
        <v>43</v>
      </c>
      <c r="B48" s="83">
        <f>inventory[[#This Row],[Integrated_rad_forcing]]</f>
        <v>1.5503581747599819E-11</v>
      </c>
      <c r="C48" s="83">
        <f>inventory[[#This Row],[Temp_change]]</f>
        <v>1.9453753602004352E-13</v>
      </c>
      <c r="E48" s="95">
        <f>inventory[[#This Row],[CO2_net]]+inventory[[#This Row],[CH4_net]]*CH4_GWP+inventory[[#This Row],[N2O_net]]*N2O_GWP</f>
        <v>294.44043736440517</v>
      </c>
      <c r="F48" s="95">
        <f>inventory[[#This Row],[CO2_net]]+inventory[[#This Row],[CH4_net]]*CH4_GTP+inventory[[#This Row],[N2O_net]]*N2O_GTP</f>
        <v>239.59564412968101</v>
      </c>
      <c r="G48" s="77">
        <f t="shared" si="0"/>
        <v>330.28940551310842</v>
      </c>
      <c r="H48" s="77">
        <f t="shared" si="1"/>
        <v>306.37409594389658</v>
      </c>
      <c r="I48" s="77" cm="1">
        <f t="array" ref="I48">B48/INDEX($N$5:$N$505,time_horizon+1)</f>
        <v>169.0483461997037</v>
      </c>
      <c r="J48" s="77" cm="1">
        <f t="array" ref="J48">C48/INDEX($Q$5:$Q$505,time_horizon+1)</f>
        <v>355.73422244940787</v>
      </c>
      <c r="K48" s="78">
        <f>K47+(U47*inventory!B47+V47*inventory!C47+W47*inventory!D47)/$U$5</f>
        <v>294.44043736440517</v>
      </c>
      <c r="L48" s="78">
        <f>L47+(X47*inventory!B47+Y47*inventory!C47+Z47*inventory!D47)/$X$5</f>
        <v>239.59564412968098</v>
      </c>
      <c r="N48" s="71">
        <v>4.6939385547395394E-14</v>
      </c>
      <c r="O48" s="71">
        <v>2.5370159303303479E-12</v>
      </c>
      <c r="P48" s="71">
        <v>1.2919626431722076E-11</v>
      </c>
      <c r="Q48" s="71">
        <v>6.3496731151731364E-16</v>
      </c>
      <c r="R48" s="71">
        <v>1.2871216879938287E-14</v>
      </c>
      <c r="S48" s="71">
        <v>1.8103135182858792E-13</v>
      </c>
      <c r="U48" s="73" cm="1">
        <f t="array" ref="U48">IF($A48&lt;=time_horizon,INDEX(N$5:N$505,time_horizon-$A48+1),0)</f>
        <v>5.8881511373850697E-14</v>
      </c>
      <c r="V48" s="73" cm="1">
        <f t="array" ref="V48">IF($A48&lt;=time_horizon,INDEX(O$5:O$505,time_horizon-$A48+1),0)</f>
        <v>2.5922782177517133E-12</v>
      </c>
      <c r="W48" s="73" cm="1">
        <f t="array" ref="W48">IF($A48&lt;=time_horizon,INDEX(P$5:P$505,time_horizon-$A48+1),0)</f>
        <v>1.6227709265182518E-11</v>
      </c>
      <c r="X48" s="73" cm="1">
        <f t="array" ref="X48">IF($A48&lt;=time_horizon,INDEX(Q$5:Q$505,time_horizon-$A48+1),0)</f>
        <v>6.0083969660691871E-16</v>
      </c>
      <c r="Y48" s="73" cm="1">
        <f t="array" ref="Y48">IF($A48&lt;=time_horizon,INDEX(R$5:R$505,time_horizon-$A48+1),0)</f>
        <v>6.1320013803916623E-15</v>
      </c>
      <c r="Z48" s="73" cm="1">
        <f t="array" ref="Z48">IF($A48&lt;=time_horizon,INDEX(S$5:S$505,time_horizon-$A48+1),0)</f>
        <v>1.6664308546318732E-13</v>
      </c>
    </row>
    <row r="49" spans="1:26">
      <c r="A49">
        <v>44</v>
      </c>
      <c r="B49" s="83">
        <f>inventory[[#This Row],[Integrated_rad_forcing]]</f>
        <v>1.5759985743974838E-11</v>
      </c>
      <c r="C49" s="83">
        <f>inventory[[#This Row],[Temp_change]]</f>
        <v>1.9281010985586661E-13</v>
      </c>
      <c r="E49" s="95">
        <f>inventory[[#This Row],[CO2_net]]+inventory[[#This Row],[CH4_net]]*CH4_GWP+inventory[[#This Row],[N2O_net]]*N2O_GWP</f>
        <v>294.44043736440517</v>
      </c>
      <c r="F49" s="95">
        <f>inventory[[#This Row],[CO2_net]]+inventory[[#This Row],[CH4_net]]*CH4_GTP+inventory[[#This Row],[N2O_net]]*N2O_GTP</f>
        <v>239.59564412968101</v>
      </c>
      <c r="G49" s="77">
        <f t="shared" si="0"/>
        <v>329.5559647268646</v>
      </c>
      <c r="H49" s="77">
        <f t="shared" si="1"/>
        <v>304.97279685031475</v>
      </c>
      <c r="I49" s="77" cm="1">
        <f t="array" ref="I49">B49/INDEX($N$5:$N$505,time_horizon+1)</f>
        <v>171.84413057081539</v>
      </c>
      <c r="J49" s="77" cm="1">
        <f t="array" ref="J49">C49/INDEX($Q$5:$Q$505,time_horizon+1)</f>
        <v>352.5754253559312</v>
      </c>
      <c r="K49" s="78">
        <f>K48+(U48*inventory!B48+V48*inventory!C48+W48*inventory!D48)/$U$5</f>
        <v>294.44043736440517</v>
      </c>
      <c r="L49" s="78">
        <f>L48+(X48*inventory!B48+Y48*inventory!C48+Z48*inventory!D48)/$X$5</f>
        <v>239.59564412968098</v>
      </c>
      <c r="N49" s="71">
        <v>4.7821879834694192E-14</v>
      </c>
      <c r="O49" s="71">
        <v>2.543343636999599E-12</v>
      </c>
      <c r="P49" s="71">
        <v>1.3168820227140544E-11</v>
      </c>
      <c r="Q49" s="71">
        <v>6.3222068278601495E-16</v>
      </c>
      <c r="R49" s="71">
        <v>1.2150980019347106E-14</v>
      </c>
      <c r="S49" s="71">
        <v>1.800269091537335E-13</v>
      </c>
      <c r="U49" s="73" cm="1">
        <f t="array" ref="U49">IF($A49&lt;=time_horizon,INDEX(N$5:N$505,time_horizon-$A49+1),0)</f>
        <v>5.8055462631539502E-14</v>
      </c>
      <c r="V49" s="73" cm="1">
        <f t="array" ref="V49">IF($A49&lt;=time_horizon,INDEX(O$5:O$505,time_horizon-$A49+1),0)</f>
        <v>2.5900603399839399E-12</v>
      </c>
      <c r="W49" s="73" cm="1">
        <f t="array" ref="W49">IF($A49&lt;=time_horizon,INDEX(P$5:P$505,time_horizon-$A49+1),0)</f>
        <v>1.6003900295949935E-11</v>
      </c>
      <c r="X49" s="73" cm="1">
        <f t="array" ref="X49">IF($A49&lt;=time_horizon,INDEX(Q$5:Q$505,time_horizon-$A49+1),0)</f>
        <v>6.029495392280611E-16</v>
      </c>
      <c r="Y49" s="73" cm="1">
        <f t="array" ref="Y49">IF($A49&lt;=time_horizon,INDEX(R$5:R$505,time_horizon-$A49+1),0)</f>
        <v>6.4264896023046967E-15</v>
      </c>
      <c r="Z49" s="73" cm="1">
        <f t="array" ref="Z49">IF($A49&lt;=time_horizon,INDEX(S$5:S$505,time_horizon-$A49+1),0)</f>
        <v>1.6766655351182468E-13</v>
      </c>
    </row>
    <row r="50" spans="1:26">
      <c r="A50">
        <v>45</v>
      </c>
      <c r="B50" s="83">
        <f>inventory[[#This Row],[Integrated_rad_forcing]]</f>
        <v>1.6013843554853685E-11</v>
      </c>
      <c r="C50" s="83">
        <f>inventory[[#This Row],[Temp_change]]</f>
        <v>1.9111897086427545E-13</v>
      </c>
      <c r="E50" s="95">
        <f>inventory[[#This Row],[CO2_net]]+inventory[[#This Row],[CH4_net]]*CH4_GWP+inventory[[#This Row],[N2O_net]]*N2O_GWP</f>
        <v>294.44043736440517</v>
      </c>
      <c r="F50" s="95">
        <f>inventory[[#This Row],[CO2_net]]+inventory[[#This Row],[CH4_net]]*CH4_GTP+inventory[[#This Row],[N2O_net]]*N2O_GTP</f>
        <v>239.59564412968101</v>
      </c>
      <c r="G50" s="77">
        <f t="shared" si="0"/>
        <v>328.83027764757946</v>
      </c>
      <c r="H50" s="77">
        <f t="shared" si="1"/>
        <v>303.59704374810815</v>
      </c>
      <c r="I50" s="77" cm="1">
        <f t="array" ref="I50">B50/INDEX($N$5:$N$505,time_horizon+1)</f>
        <v>174.61215178021044</v>
      </c>
      <c r="J50" s="77" cm="1">
        <f t="array" ref="J50">C50/INDEX($Q$5:$Q$505,time_horizon+1)</f>
        <v>349.48298352421403</v>
      </c>
      <c r="K50" s="78">
        <f>K49+(U49*inventory!B49+V49*inventory!C49+W49*inventory!D49)/$U$5</f>
        <v>294.44043736440517</v>
      </c>
      <c r="L50" s="78">
        <f>L49+(X49*inventory!B49+Y49*inventory!C49+Z49*inventory!D49)/$X$5</f>
        <v>239.59564412968098</v>
      </c>
      <c r="N50" s="71">
        <v>4.8699419254866671E-14</v>
      </c>
      <c r="O50" s="71">
        <v>2.549181079154282E-12</v>
      </c>
      <c r="P50" s="71">
        <v>1.3415963056444537E-11</v>
      </c>
      <c r="Q50" s="71">
        <v>6.2951525648861463E-16</v>
      </c>
      <c r="R50" s="71">
        <v>1.1476441324291145E-14</v>
      </c>
      <c r="S50" s="71">
        <v>1.7901301428349569E-13</v>
      </c>
      <c r="U50" s="73" cm="1">
        <f t="array" ref="U50">IF($A50&lt;=time_horizon,INDEX(N$5:N$505,time_horizon-$A50+1),0)</f>
        <v>5.722562631041821E-14</v>
      </c>
      <c r="V50" s="73" cm="1">
        <f t="array" ref="V50">IF($A50&lt;=time_horizon,INDEX(O$5:O$505,time_horizon-$A50+1),0)</f>
        <v>2.5876561911168776E-12</v>
      </c>
      <c r="W50" s="73" cm="1">
        <f t="array" ref="W50">IF($A50&lt;=time_horizon,INDEX(P$5:P$505,time_horizon-$A50+1),0)</f>
        <v>1.5778234001488435E-11</v>
      </c>
      <c r="X50" s="73" cm="1">
        <f t="array" ref="X50">IF($A50&lt;=time_horizon,INDEX(Q$5:Q$505,time_horizon-$A50+1),0)</f>
        <v>6.0511014472711848E-16</v>
      </c>
      <c r="Y50" s="73" cm="1">
        <f t="array" ref="Y50">IF($A50&lt;=time_horizon,INDEX(R$5:R$505,time_horizon-$A50+1),0)</f>
        <v>6.7427160562692353E-15</v>
      </c>
      <c r="Z50" s="73" cm="1">
        <f t="array" ref="Z50">IF($A50&lt;=time_horizon,INDEX(S$5:S$505,time_horizon-$A50+1),0)</f>
        <v>1.6869363088452358E-13</v>
      </c>
    </row>
    <row r="51" spans="1:26">
      <c r="A51">
        <v>46</v>
      </c>
      <c r="B51" s="83">
        <f>inventory[[#This Row],[Integrated_rad_forcing]]</f>
        <v>1.6265210158467581E-11</v>
      </c>
      <c r="C51" s="83">
        <f>inventory[[#This Row],[Temp_change]]</f>
        <v>1.8946364084709422E-13</v>
      </c>
      <c r="E51" s="95">
        <f>inventory[[#This Row],[CO2_net]]+inventory[[#This Row],[CH4_net]]*CH4_GWP+inventory[[#This Row],[N2O_net]]*N2O_GWP</f>
        <v>294.44043736440517</v>
      </c>
      <c r="F51" s="95">
        <f>inventory[[#This Row],[CO2_net]]+inventory[[#This Row],[CH4_net]]*CH4_GTP+inventory[[#This Row],[N2O_net]]*N2O_GTP</f>
        <v>239.59564412968101</v>
      </c>
      <c r="G51" s="77">
        <f t="shared" si="0"/>
        <v>328.11207778556854</v>
      </c>
      <c r="H51" s="77">
        <f t="shared" si="1"/>
        <v>302.24537930460207</v>
      </c>
      <c r="I51" s="77" cm="1">
        <f t="array" ref="I51">B51/INDEX($N$5:$N$505,time_horizon+1)</f>
        <v>177.35300930091492</v>
      </c>
      <c r="J51" s="77" cm="1">
        <f t="array" ref="J51">C51/INDEX($Q$5:$Q$505,time_horizon+1)</f>
        <v>346.45602251398282</v>
      </c>
      <c r="K51" s="78">
        <f>K50+(U50*inventory!B50+V50*inventory!C50+W50*inventory!D50)/$U$5</f>
        <v>294.44043736440517</v>
      </c>
      <c r="L51" s="78">
        <f>L50+(X50*inventory!B50+Y50*inventory!C50+Z50*inventory!D50)/$X$5</f>
        <v>239.59564412968098</v>
      </c>
      <c r="N51" s="71">
        <v>4.9572116540913808E-14</v>
      </c>
      <c r="O51" s="71">
        <v>2.5545662420087583E-12</v>
      </c>
      <c r="P51" s="71">
        <v>1.366107179991791E-11</v>
      </c>
      <c r="Q51" s="71">
        <v>6.2685372157882783E-16</v>
      </c>
      <c r="R51" s="71">
        <v>1.0845143100577884E-14</v>
      </c>
      <c r="S51" s="71">
        <v>1.7799164402493751E-13</v>
      </c>
      <c r="U51" s="73" cm="1">
        <f t="array" ref="U51">IF($A51&lt;=time_horizon,INDEX(N$5:N$505,time_horizon-$A51+1),0)</f>
        <v>5.6391919022337602E-14</v>
      </c>
      <c r="V51" s="73" cm="1">
        <f t="array" ref="V51">IF($A51&lt;=time_horizon,INDEX(O$5:O$505,time_horizon-$A51+1),0)</f>
        <v>2.5850501269509522E-12</v>
      </c>
      <c r="W51" s="73" cm="1">
        <f t="array" ref="W51">IF($A51&lt;=time_horizon,INDEX(P$5:P$505,time_horizon-$A51+1),0)</f>
        <v>1.5550694968398736E-11</v>
      </c>
      <c r="X51" s="73" cm="1">
        <f t="array" ref="X51">IF($A51&lt;=time_horizon,INDEX(Q$5:Q$505,time_horizon-$A51+1),0)</f>
        <v>6.0732190568397083E-16</v>
      </c>
      <c r="Y51" s="73" cm="1">
        <f t="array" ref="Y51">IF($A51&lt;=time_horizon,INDEX(R$5:R$505,time_horizon-$A51+1),0)</f>
        <v>7.0821886915775312E-15</v>
      </c>
      <c r="Z51" s="73" cm="1">
        <f t="array" ref="Z51">IF($A51&lt;=time_horizon,INDEX(S$5:S$505,time_horizon-$A51+1),0)</f>
        <v>1.6972382923093944E-13</v>
      </c>
    </row>
    <row r="52" spans="1:26">
      <c r="A52">
        <v>47</v>
      </c>
      <c r="B52" s="83">
        <f>inventory[[#This Row],[Integrated_rad_forcing]]</f>
        <v>1.6514137447917326E-11</v>
      </c>
      <c r="C52" s="83">
        <f>inventory[[#This Row],[Temp_change]]</f>
        <v>1.8784348090748583E-13</v>
      </c>
      <c r="E52" s="95">
        <f>inventory[[#This Row],[CO2_net]]+inventory[[#This Row],[CH4_net]]*CH4_GWP+inventory[[#This Row],[N2O_net]]*N2O_GWP</f>
        <v>294.44043736440517</v>
      </c>
      <c r="F52" s="95">
        <f>inventory[[#This Row],[CO2_net]]+inventory[[#This Row],[CH4_net]]*CH4_GTP+inventory[[#This Row],[N2O_net]]*N2O_GTP</f>
        <v>239.59564412968101</v>
      </c>
      <c r="G52" s="77">
        <f t="shared" si="0"/>
        <v>327.40108714077945</v>
      </c>
      <c r="H52" s="77">
        <f t="shared" si="1"/>
        <v>300.91632415242657</v>
      </c>
      <c r="I52" s="77" cm="1">
        <f t="array" ref="I52">B52/INDEX($N$5:$N$505,time_horizon+1)</f>
        <v>180.06726896623186</v>
      </c>
      <c r="J52" s="77" cm="1">
        <f t="array" ref="J52">C52/INDEX($Q$5:$Q$505,time_horizon+1)</f>
        <v>343.49337402900926</v>
      </c>
      <c r="K52" s="78">
        <f>K51+(U51*inventory!B51+V51*inventory!C51+W51*inventory!D51)/$U$5</f>
        <v>294.44043736440517</v>
      </c>
      <c r="L52" s="78">
        <f>L51+(X51*inventory!B51+Y51*inventory!C51+Z51*inventory!D51)/$X$5</f>
        <v>239.59564412968098</v>
      </c>
      <c r="N52" s="71">
        <v>5.0440081284202946E-14</v>
      </c>
      <c r="O52" s="71">
        <v>2.5595341677201871E-12</v>
      </c>
      <c r="P52" s="71">
        <v>1.3904163198912935E-11</v>
      </c>
      <c r="Q52" s="71">
        <v>6.2423825439372093E-16</v>
      </c>
      <c r="R52" s="71">
        <v>1.0254696653715695E-14</v>
      </c>
      <c r="S52" s="71">
        <v>1.7696454599937642E-13</v>
      </c>
      <c r="U52" s="73" cm="1">
        <f t="array" ref="U52">IF($A52&lt;=time_horizon,INDEX(N$5:N$505,time_horizon-$A52+1),0)</f>
        <v>5.5554255105325033E-14</v>
      </c>
      <c r="V52" s="73" cm="1">
        <f t="array" ref="V52">IF($A52&lt;=time_horizon,INDEX(O$5:O$505,time_horizon-$A52+1),0)</f>
        <v>2.5822251893899018E-12</v>
      </c>
      <c r="W52" s="73" cm="1">
        <f t="array" ref="W52">IF($A52&lt;=time_horizon,INDEX(P$5:P$505,time_horizon-$A52+1),0)</f>
        <v>1.5321267655370259E-11</v>
      </c>
      <c r="X52" s="73" cm="1">
        <f t="array" ref="X52">IF($A52&lt;=time_horizon,INDEX(Q$5:Q$505,time_horizon-$A52+1),0)</f>
        <v>6.0958509317304065E-16</v>
      </c>
      <c r="Y52" s="73" cm="1">
        <f t="array" ref="Y52">IF($A52&lt;=time_horizon,INDEX(R$5:R$505,time_horizon-$A52+1),0)</f>
        <v>7.4465020805917382E-15</v>
      </c>
      <c r="Z52" s="73" cm="1">
        <f t="array" ref="Z52">IF($A52&lt;=time_horizon,INDEX(S$5:S$505,time_horizon-$A52+1),0)</f>
        <v>1.7075659086479566E-13</v>
      </c>
    </row>
    <row r="53" spans="1:26">
      <c r="A53">
        <v>48</v>
      </c>
      <c r="B53" s="83">
        <f>inventory[[#This Row],[Integrated_rad_forcing]]</f>
        <v>1.6760674460458418E-11</v>
      </c>
      <c r="C53" s="83">
        <f>inventory[[#This Row],[Temp_change]]</f>
        <v>1.8625772557888517E-13</v>
      </c>
      <c r="E53" s="95">
        <f>inventory[[#This Row],[CO2_net]]+inventory[[#This Row],[CH4_net]]*CH4_GWP+inventory[[#This Row],[N2O_net]]*N2O_GWP</f>
        <v>294.44043736440517</v>
      </c>
      <c r="F53" s="95">
        <f>inventory[[#This Row],[CO2_net]]+inventory[[#This Row],[CH4_net]]*CH4_GTP+inventory[[#This Row],[N2O_net]]*N2O_GTP</f>
        <v>239.59564412968101</v>
      </c>
      <c r="G53" s="77">
        <f t="shared" si="0"/>
        <v>326.69702027301884</v>
      </c>
      <c r="H53" s="77">
        <f t="shared" si="1"/>
        <v>299.60839442428249</v>
      </c>
      <c r="I53" s="77" cm="1">
        <f t="array" ref="I53">B53/INDEX($N$5:$N$505,time_horizon+1)</f>
        <v>182.75546546982625</v>
      </c>
      <c r="J53" s="77" cm="1">
        <f t="array" ref="J53">C53/INDEX($Q$5:$Q$505,time_horizon+1)</f>
        <v>340.59363832578413</v>
      </c>
      <c r="K53" s="78">
        <f>K52+(U52*inventory!B52+V52*inventory!C52+W52*inventory!D52)/$U$5</f>
        <v>294.44043736440517</v>
      </c>
      <c r="L53" s="78">
        <f>L52+(X52*inventory!B52+Y52*inventory!C52+Z52*inventory!D52)/$X$5</f>
        <v>239.59564412968098</v>
      </c>
      <c r="N53" s="71">
        <v>5.1303420050943895E-14</v>
      </c>
      <c r="O53" s="71">
        <v>2.5641171834137166E-12</v>
      </c>
      <c r="P53" s="71">
        <v>1.4145253856993757E-11</v>
      </c>
      <c r="Q53" s="71">
        <v>6.2167058415299679E-16</v>
      </c>
      <c r="R53" s="71">
        <v>9.7027905700942862E-15</v>
      </c>
      <c r="S53" s="71">
        <v>1.759332644246379E-13</v>
      </c>
      <c r="U53" s="73" cm="1">
        <f t="array" ref="U53">IF($A53&lt;=time_horizon,INDEX(N$5:N$505,time_horizon-$A53+1),0)</f>
        <v>5.4712546556598523E-14</v>
      </c>
      <c r="V53" s="73" cm="1">
        <f t="array" ref="V53">IF($A53&lt;=time_horizon,INDEX(O$5:O$505,time_horizon-$A53+1),0)</f>
        <v>2.5791629960916033E-12</v>
      </c>
      <c r="W53" s="73" cm="1">
        <f t="array" ref="W53">IF($A53&lt;=time_horizon,INDEX(P$5:P$505,time_horizon-$A53+1),0)</f>
        <v>1.5089936392119627E-11</v>
      </c>
      <c r="X53" s="73" cm="1">
        <f t="array" ref="X53">IF($A53&lt;=time_horizon,INDEX(Q$5:Q$505,time_horizon-$A53+1),0)</f>
        <v>6.1189983631683897E-16</v>
      </c>
      <c r="Y53" s="73" cm="1">
        <f t="array" ref="Y53">IF($A53&lt;=time_horizon,INDEX(R$5:R$505,time_horizon-$A53+1),0)</f>
        <v>7.8373396342924941E-15</v>
      </c>
      <c r="Z53" s="73" cm="1">
        <f t="array" ref="Z53">IF($A53&lt;=time_horizon,INDEX(S$5:S$505,time_horizon-$A53+1),0)</f>
        <v>1.7179127993573658E-13</v>
      </c>
    </row>
    <row r="54" spans="1:26">
      <c r="A54">
        <v>49</v>
      </c>
      <c r="B54" s="83">
        <f>inventory[[#This Row],[Integrated_rad_forcing]]</f>
        <v>1.7004867589099874E-11</v>
      </c>
      <c r="C54" s="83">
        <f>inventory[[#This Row],[Temp_change]]</f>
        <v>1.8470551188068937E-13</v>
      </c>
      <c r="E54" s="95">
        <f>inventory[[#This Row],[CO2_net]]+inventory[[#This Row],[CH4_net]]*CH4_GWP+inventory[[#This Row],[N2O_net]]*N2O_GWP</f>
        <v>294.44043736440517</v>
      </c>
      <c r="F54" s="95">
        <f>inventory[[#This Row],[CO2_net]]+inventory[[#This Row],[CH4_net]]*CH4_GTP+inventory[[#This Row],[N2O_net]]*N2O_GTP</f>
        <v>239.59564412968101</v>
      </c>
      <c r="G54" s="77">
        <f t="shared" si="0"/>
        <v>325.99958770382796</v>
      </c>
      <c r="H54" s="77">
        <f t="shared" si="1"/>
        <v>298.32011660876378</v>
      </c>
      <c r="I54" s="77" cm="1">
        <f t="array" ref="I54">B54/INDEX($N$5:$N$505,time_horizon+1)</f>
        <v>185.41810467296136</v>
      </c>
      <c r="J54" s="77" cm="1">
        <f t="array" ref="J54">C54/INDEX($Q$5:$Q$505,time_horizon+1)</f>
        <v>337.7552373451831</v>
      </c>
      <c r="K54" s="78">
        <f>K53+(U53*inventory!B53+V53*inventory!C53+W53*inventory!D53)/$U$5</f>
        <v>294.44043736440517</v>
      </c>
      <c r="L54" s="78">
        <f>L53+(X53*inventory!B53+Y53*inventory!C53+Z53*inventory!D53)/$X$5</f>
        <v>239.59564412968098</v>
      </c>
      <c r="N54" s="71">
        <v>5.2162236488927315E-14</v>
      </c>
      <c r="O54" s="71">
        <v>2.5683451115405037E-12</v>
      </c>
      <c r="P54" s="71">
        <v>1.4384360241070443E-11</v>
      </c>
      <c r="Q54" s="71">
        <v>6.1915205042281509E-16</v>
      </c>
      <c r="R54" s="71">
        <v>9.1871968271054244E-15</v>
      </c>
      <c r="S54" s="71">
        <v>1.7489916300316112E-13</v>
      </c>
      <c r="U54" s="73" cm="1">
        <f t="array" ref="U54">IF($A54&lt;=time_horizon,INDEX(N$5:N$505,time_horizon-$A54+1),0)</f>
        <v>5.3866702962666383E-14</v>
      </c>
      <c r="V54" s="73" cm="1">
        <f t="array" ref="V54">IF($A54&lt;=time_horizon,INDEX(O$5:O$505,time_horizon-$A54+1),0)</f>
        <v>2.5758436208510908E-12</v>
      </c>
      <c r="W54" s="73" cm="1">
        <f t="array" ref="W54">IF($A54&lt;=time_horizon,INDEX(P$5:P$505,time_horizon-$A54+1),0)</f>
        <v>1.4856685378320366E-11</v>
      </c>
      <c r="X54" s="73" cm="1">
        <f t="array" ref="X54">IF($A54&lt;=time_horizon,INDEX(Q$5:Q$505,time_horizon-$A54+1),0)</f>
        <v>6.1426609902880931E-16</v>
      </c>
      <c r="Y54" s="73" cm="1">
        <f t="array" ref="Y54">IF($A54&lt;=time_horizon,INDEX(R$5:R$505,time_horizon-$A54+1),0)</f>
        <v>8.2564753642521445E-15</v>
      </c>
      <c r="Z54" s="73" cm="1">
        <f t="array" ref="Z54">IF($A54&lt;=time_horizon,INDEX(S$5:S$505,time_horizon-$A54+1),0)</f>
        <v>1.728271724845776E-13</v>
      </c>
    </row>
    <row r="55" spans="1:26">
      <c r="A55">
        <v>50</v>
      </c>
      <c r="B55" s="83">
        <f>inventory[[#This Row],[Integrated_rad_forcing]]</f>
        <v>1.7246760777887261E-11</v>
      </c>
      <c r="C55" s="83">
        <f>inventory[[#This Row],[Temp_change]]</f>
        <v>1.8318590396641725E-13</v>
      </c>
      <c r="E55" s="95">
        <f>inventory[[#This Row],[CO2_net]]+inventory[[#This Row],[CH4_net]]*CH4_GWP+inventory[[#This Row],[N2O_net]]*N2O_GWP</f>
        <v>294.44043736440517</v>
      </c>
      <c r="F55" s="95">
        <f>inventory[[#This Row],[CO2_net]]+inventory[[#This Row],[CH4_net]]*CH4_GTP+inventory[[#This Row],[N2O_net]]*N2O_GTP</f>
        <v>239.59564412968101</v>
      </c>
      <c r="G55" s="77">
        <f t="shared" si="0"/>
        <v>325.30849874740881</v>
      </c>
      <c r="H55" s="77">
        <f t="shared" si="1"/>
        <v>297.05004001388107</v>
      </c>
      <c r="I55" s="77" cm="1">
        <f t="array" ref="I55">B55/INDEX($N$5:$N$505,time_horizon+1)</f>
        <v>188.05566573383115</v>
      </c>
      <c r="J55" s="77" cm="1">
        <f t="array" ref="J55">C55/INDEX($Q$5:$Q$505,time_horizon+1)</f>
        <v>334.97645978445638</v>
      </c>
      <c r="K55" s="78">
        <f>K54+(U54*inventory!B54+V54*inventory!C54+W54*inventory!D54)/$U$5</f>
        <v>294.44043736440517</v>
      </c>
      <c r="L55" s="78">
        <f>L54+(X54*inventory!B54+Y54*inventory!C54+Z54*inventory!D54)/$X$5</f>
        <v>239.59564412968098</v>
      </c>
      <c r="N55" s="71">
        <v>5.3016631426155256E-14</v>
      </c>
      <c r="O55" s="71">
        <v>2.5722454639374011E-12</v>
      </c>
      <c r="P55" s="71">
        <v>1.4621498682523706E-11</v>
      </c>
      <c r="Q55" s="71">
        <v>6.1668365356172654E-16</v>
      </c>
      <c r="R55" s="71">
        <v>8.7057750720716246E-15</v>
      </c>
      <c r="S55" s="71">
        <v>1.7386344524078391E-13</v>
      </c>
      <c r="U55" s="73" cm="1">
        <f t="array" ref="U55">IF($A55&lt;=time_horizon,INDEX(N$5:N$505,time_horizon-$A55+1),0)</f>
        <v>5.3016631426155256E-14</v>
      </c>
      <c r="V55" s="73" cm="1">
        <f t="array" ref="V55">IF($A55&lt;=time_horizon,INDEX(O$5:O$505,time_horizon-$A55+1),0)</f>
        <v>2.5722454639374011E-12</v>
      </c>
      <c r="W55" s="73" cm="1">
        <f t="array" ref="W55">IF($A55&lt;=time_horizon,INDEX(P$5:P$505,time_horizon-$A55+1),0)</f>
        <v>1.4621498682523706E-11</v>
      </c>
      <c r="X55" s="73" cm="1">
        <f t="array" ref="X55">IF($A55&lt;=time_horizon,INDEX(Q$5:Q$505,time_horizon-$A55+1),0)</f>
        <v>6.1668365356172654E-16</v>
      </c>
      <c r="Y55" s="73" cm="1">
        <f t="array" ref="Y55">IF($A55&lt;=time_horizon,INDEX(R$5:R$505,time_horizon-$A55+1),0)</f>
        <v>8.7057750720716246E-15</v>
      </c>
      <c r="Z55" s="73" cm="1">
        <f t="array" ref="Z55">IF($A55&lt;=time_horizon,INDEX(S$5:S$505,time_horizon-$A55+1),0)</f>
        <v>1.7386344524078391E-13</v>
      </c>
    </row>
    <row r="56" spans="1:26">
      <c r="A56">
        <v>51</v>
      </c>
      <c r="B56" s="83">
        <f>inventory[[#This Row],[Integrated_rad_forcing]]</f>
        <v>1.7486395702134122E-11</v>
      </c>
      <c r="C56" s="83">
        <f>inventory[[#This Row],[Temp_change]]</f>
        <v>1.8169791394785855E-13</v>
      </c>
      <c r="E56" s="95">
        <f>inventory[[#This Row],[CO2_net]]+inventory[[#This Row],[CH4_net]]*CH4_GWP+inventory[[#This Row],[N2O_net]]*N2O_GWP</f>
        <v>294.44043736440517</v>
      </c>
      <c r="F56" s="95">
        <f>inventory[[#This Row],[CO2_net]]+inventory[[#This Row],[CH4_net]]*CH4_GTP+inventory[[#This Row],[N2O_net]]*N2O_GTP</f>
        <v>239.59564412968101</v>
      </c>
      <c r="G56" s="77">
        <f t="shared" si="0"/>
        <v>324.62346385397842</v>
      </c>
      <c r="H56" s="77">
        <f t="shared" si="1"/>
        <v>295.79674710216563</v>
      </c>
      <c r="I56" s="77" cm="1">
        <f t="array" ref="I56">B56/INDEX($N$5:$N$505,time_horizon+1)</f>
        <v>190.66860307277184</v>
      </c>
      <c r="J56" s="77" cm="1">
        <f t="array" ref="J56">C56/INDEX($Q$5:$Q$505,time_horizon+1)</f>
        <v>332.25549917657702</v>
      </c>
      <c r="K56" s="78">
        <f>K55+(U55*inventory!B55+V55*inventory!C55+W55*inventory!D55)/$U$5</f>
        <v>294.44043736440517</v>
      </c>
      <c r="L56" s="78">
        <f>L55+(X55*inventory!B55+Y55*inventory!C55+Z55*inventory!D55)/$X$5</f>
        <v>239.59564412968098</v>
      </c>
      <c r="N56" s="71">
        <v>5.3866702962666383E-14</v>
      </c>
      <c r="O56" s="71">
        <v>2.5758436208510908E-12</v>
      </c>
      <c r="P56" s="71">
        <v>1.4856685378320366E-11</v>
      </c>
      <c r="Q56" s="71">
        <v>6.1426609902880931E-16</v>
      </c>
      <c r="R56" s="71">
        <v>8.2564753642521445E-15</v>
      </c>
      <c r="S56" s="71">
        <v>1.728271724845776E-13</v>
      </c>
      <c r="U56" s="73" cm="1">
        <f t="array" ref="U56">IF($A56&lt;=time_horizon,INDEX(N$5:N$505,time_horizon-$A56+1),0)</f>
        <v>5.2162236488927315E-14</v>
      </c>
      <c r="V56" s="73" cm="1">
        <f t="array" ref="V56">IF($A56&lt;=time_horizon,INDEX(O$5:O$505,time_horizon-$A56+1),0)</f>
        <v>2.5683451115405037E-12</v>
      </c>
      <c r="W56" s="73" cm="1">
        <f t="array" ref="W56">IF($A56&lt;=time_horizon,INDEX(P$5:P$505,time_horizon-$A56+1),0)</f>
        <v>1.4384360241070443E-11</v>
      </c>
      <c r="X56" s="73" cm="1">
        <f t="array" ref="X56">IF($A56&lt;=time_horizon,INDEX(Q$5:Q$505,time_horizon-$A56+1),0)</f>
        <v>6.1915205042281509E-16</v>
      </c>
      <c r="Y56" s="73" cm="1">
        <f t="array" ref="Y56">IF($A56&lt;=time_horizon,INDEX(R$5:R$505,time_horizon-$A56+1),0)</f>
        <v>9.1871968271054244E-15</v>
      </c>
      <c r="Z56" s="73" cm="1">
        <f t="array" ref="Z56">IF($A56&lt;=time_horizon,INDEX(S$5:S$505,time_horizon-$A56+1),0)</f>
        <v>1.7489916300316112E-13</v>
      </c>
    </row>
    <row r="57" spans="1:26">
      <c r="A57">
        <v>52</v>
      </c>
      <c r="B57" s="83">
        <f>inventory[[#This Row],[Integrated_rad_forcing]]</f>
        <v>1.7723811934767827E-11</v>
      </c>
      <c r="C57" s="83">
        <f>inventory[[#This Row],[Temp_change]]</f>
        <v>1.802405194063459E-13</v>
      </c>
      <c r="E57" s="95">
        <f>inventory[[#This Row],[CO2_net]]+inventory[[#This Row],[CH4_net]]*CH4_GWP+inventory[[#This Row],[N2O_net]]*N2O_GWP</f>
        <v>294.44043736440517</v>
      </c>
      <c r="F57" s="95">
        <f>inventory[[#This Row],[CO2_net]]+inventory[[#This Row],[CH4_net]]*CH4_GTP+inventory[[#This Row],[N2O_net]]*N2O_GTP</f>
        <v>239.59564412968101</v>
      </c>
      <c r="G57" s="77">
        <f t="shared" si="0"/>
        <v>323.94419653695087</v>
      </c>
      <c r="H57" s="77">
        <f t="shared" si="1"/>
        <v>294.55886193932264</v>
      </c>
      <c r="I57" s="77" cm="1">
        <f t="array" ref="I57">B57/INDEX($N$5:$N$505,time_horizon+1)</f>
        <v>193.25734818606836</v>
      </c>
      <c r="J57" s="77" cm="1">
        <f t="array" ref="J57">C57/INDEX($Q$5:$Q$505,time_horizon+1)</f>
        <v>329.59048591161206</v>
      </c>
      <c r="K57" s="78">
        <f>K56+(U56*inventory!B56+V56*inventory!C56+W56*inventory!D56)/$U$5</f>
        <v>294.44043736440517</v>
      </c>
      <c r="L57" s="78">
        <f>L56+(X56*inventory!B56+Y56*inventory!C56+Z56*inventory!D56)/$X$5</f>
        <v>239.59564412968098</v>
      </c>
      <c r="N57" s="71">
        <v>5.4712546556598523E-14</v>
      </c>
      <c r="O57" s="71">
        <v>2.5791629960916033E-12</v>
      </c>
      <c r="P57" s="71">
        <v>1.5089936392119627E-11</v>
      </c>
      <c r="Q57" s="71">
        <v>6.1189983631683897E-16</v>
      </c>
      <c r="R57" s="71">
        <v>7.8373396342924941E-15</v>
      </c>
      <c r="S57" s="71">
        <v>1.7179127993573658E-13</v>
      </c>
      <c r="U57" s="73" cm="1">
        <f t="array" ref="U57">IF($A57&lt;=time_horizon,INDEX(N$5:N$505,time_horizon-$A57+1),0)</f>
        <v>5.1303420050943895E-14</v>
      </c>
      <c r="V57" s="73" cm="1">
        <f t="array" ref="V57">IF($A57&lt;=time_horizon,INDEX(O$5:O$505,time_horizon-$A57+1),0)</f>
        <v>2.5641171834137166E-12</v>
      </c>
      <c r="W57" s="73" cm="1">
        <f t="array" ref="W57">IF($A57&lt;=time_horizon,INDEX(P$5:P$505,time_horizon-$A57+1),0)</f>
        <v>1.4145253856993757E-11</v>
      </c>
      <c r="X57" s="73" cm="1">
        <f t="array" ref="X57">IF($A57&lt;=time_horizon,INDEX(Q$5:Q$505,time_horizon-$A57+1),0)</f>
        <v>6.2167058415299679E-16</v>
      </c>
      <c r="Y57" s="73" cm="1">
        <f t="array" ref="Y57">IF($A57&lt;=time_horizon,INDEX(R$5:R$505,time_horizon-$A57+1),0)</f>
        <v>9.7027905700942862E-15</v>
      </c>
      <c r="Z57" s="73" cm="1">
        <f t="array" ref="Z57">IF($A57&lt;=time_horizon,INDEX(S$5:S$505,time_horizon-$A57+1),0)</f>
        <v>1.759332644246379E-13</v>
      </c>
    </row>
    <row r="58" spans="1:26">
      <c r="A58">
        <v>53</v>
      </c>
      <c r="B58" s="83">
        <f>inventory[[#This Row],[Integrated_rad_forcing]]</f>
        <v>1.7959047099865484E-11</v>
      </c>
      <c r="C58" s="83">
        <f>inventory[[#This Row],[Temp_change]]</f>
        <v>1.7881267803856044E-13</v>
      </c>
      <c r="E58" s="95">
        <f>inventory[[#This Row],[CO2_net]]+inventory[[#This Row],[CH4_net]]*CH4_GWP+inventory[[#This Row],[N2O_net]]*N2O_GWP</f>
        <v>294.44043736440517</v>
      </c>
      <c r="F58" s="95">
        <f>inventory[[#This Row],[CO2_net]]+inventory[[#This Row],[CH4_net]]*CH4_GTP+inventory[[#This Row],[N2O_net]]*N2O_GTP</f>
        <v>239.59564412968101</v>
      </c>
      <c r="G58" s="77">
        <f t="shared" si="0"/>
        <v>323.27041494512019</v>
      </c>
      <c r="H58" s="77">
        <f t="shared" si="1"/>
        <v>293.33505697751951</v>
      </c>
      <c r="I58" s="77" cm="1">
        <f t="array" ref="I58">B58/INDEX($N$5:$N$505,time_horizon+1)</f>
        <v>195.82231132008283</v>
      </c>
      <c r="J58" s="77" cm="1">
        <f t="array" ref="J58">C58/INDEX($Q$5:$Q$505,time_horizon+1)</f>
        <v>326.97951401826015</v>
      </c>
      <c r="K58" s="78">
        <f>K57+(U57*inventory!B57+V57*inventory!C57+W57*inventory!D57)/$U$5</f>
        <v>294.44043736440517</v>
      </c>
      <c r="L58" s="78">
        <f>L57+(X57*inventory!B57+Y57*inventory!C57+Z57*inventory!D57)/$X$5</f>
        <v>239.59564412968098</v>
      </c>
      <c r="N58" s="71">
        <v>5.5554255105325033E-14</v>
      </c>
      <c r="O58" s="71">
        <v>2.5822251893899018E-12</v>
      </c>
      <c r="P58" s="71">
        <v>1.5321267655370259E-11</v>
      </c>
      <c r="Q58" s="71">
        <v>6.0958509317304065E-16</v>
      </c>
      <c r="R58" s="71">
        <v>7.4465020805917382E-15</v>
      </c>
      <c r="S58" s="71">
        <v>1.7075659086479566E-13</v>
      </c>
      <c r="U58" s="73" cm="1">
        <f t="array" ref="U58">IF($A58&lt;=time_horizon,INDEX(N$5:N$505,time_horizon-$A58+1),0)</f>
        <v>5.0440081284202946E-14</v>
      </c>
      <c r="V58" s="73" cm="1">
        <f t="array" ref="V58">IF($A58&lt;=time_horizon,INDEX(O$5:O$505,time_horizon-$A58+1),0)</f>
        <v>2.5595341677201871E-12</v>
      </c>
      <c r="W58" s="73" cm="1">
        <f t="array" ref="W58">IF($A58&lt;=time_horizon,INDEX(P$5:P$505,time_horizon-$A58+1),0)</f>
        <v>1.3904163198912935E-11</v>
      </c>
      <c r="X58" s="73" cm="1">
        <f t="array" ref="X58">IF($A58&lt;=time_horizon,INDEX(Q$5:Q$505,time_horizon-$A58+1),0)</f>
        <v>6.2423825439372093E-16</v>
      </c>
      <c r="Y58" s="73" cm="1">
        <f t="array" ref="Y58">IF($A58&lt;=time_horizon,INDEX(R$5:R$505,time_horizon-$A58+1),0)</f>
        <v>1.0254696653715695E-14</v>
      </c>
      <c r="Z58" s="73" cm="1">
        <f t="array" ref="Z58">IF($A58&lt;=time_horizon,INDEX(S$5:S$505,time_horizon-$A58+1),0)</f>
        <v>1.7696454599937642E-13</v>
      </c>
    </row>
    <row r="59" spans="1:26">
      <c r="A59">
        <v>54</v>
      </c>
      <c r="B59" s="83">
        <f>inventory[[#This Row],[Integrated_rad_forcing]]</f>
        <v>1.8192137014372024E-11</v>
      </c>
      <c r="C59" s="83">
        <f>inventory[[#This Row],[Temp_change]]</f>
        <v>1.7741333982820094E-13</v>
      </c>
      <c r="E59" s="95">
        <f>inventory[[#This Row],[CO2_net]]+inventory[[#This Row],[CH4_net]]*CH4_GWP+inventory[[#This Row],[N2O_net]]*N2O_GWP</f>
        <v>294.44043736440517</v>
      </c>
      <c r="F59" s="95">
        <f>inventory[[#This Row],[CO2_net]]+inventory[[#This Row],[CH4_net]]*CH4_GTP+inventory[[#This Row],[N2O_net]]*N2O_GTP</f>
        <v>239.59564412968101</v>
      </c>
      <c r="G59" s="77">
        <f t="shared" si="0"/>
        <v>322.60184313227347</v>
      </c>
      <c r="H59" s="77">
        <f t="shared" si="1"/>
        <v>292.12405837460551</v>
      </c>
      <c r="I59" s="77" cm="1">
        <f t="array" ref="I59">B59/INDEX($N$5:$N$505,time_horizon+1)</f>
        <v>198.36388301652394</v>
      </c>
      <c r="J59" s="77" cm="1">
        <f t="array" ref="J59">C59/INDEX($Q$5:$Q$505,time_horizon+1)</f>
        <v>324.42066342114612</v>
      </c>
      <c r="K59" s="78">
        <f>K58+(U58*inventory!B58+V58*inventory!C58+W58*inventory!D58)/$U$5</f>
        <v>294.44043736440517</v>
      </c>
      <c r="L59" s="78">
        <f>L58+(X58*inventory!B58+Y58*inventory!C58+Z58*inventory!D58)/$X$5</f>
        <v>239.59564412968098</v>
      </c>
      <c r="N59" s="71">
        <v>5.6391919022337602E-14</v>
      </c>
      <c r="O59" s="71">
        <v>2.5850501269509522E-12</v>
      </c>
      <c r="P59" s="71">
        <v>1.5550694968398736E-11</v>
      </c>
      <c r="Q59" s="71">
        <v>6.0732190568397083E-16</v>
      </c>
      <c r="R59" s="71">
        <v>7.0821886915775312E-15</v>
      </c>
      <c r="S59" s="71">
        <v>1.6972382923093944E-13</v>
      </c>
      <c r="U59" s="73" cm="1">
        <f t="array" ref="U59">IF($A59&lt;=time_horizon,INDEX(N$5:N$505,time_horizon-$A59+1),0)</f>
        <v>4.9572116540913808E-14</v>
      </c>
      <c r="V59" s="73" cm="1">
        <f t="array" ref="V59">IF($A59&lt;=time_horizon,INDEX(O$5:O$505,time_horizon-$A59+1),0)</f>
        <v>2.5545662420087583E-12</v>
      </c>
      <c r="W59" s="73" cm="1">
        <f t="array" ref="W59">IF($A59&lt;=time_horizon,INDEX(P$5:P$505,time_horizon-$A59+1),0)</f>
        <v>1.366107179991791E-11</v>
      </c>
      <c r="X59" s="73" cm="1">
        <f t="array" ref="X59">IF($A59&lt;=time_horizon,INDEX(Q$5:Q$505,time_horizon-$A59+1),0)</f>
        <v>6.2685372157882783E-16</v>
      </c>
      <c r="Y59" s="73" cm="1">
        <f t="array" ref="Y59">IF($A59&lt;=time_horizon,INDEX(R$5:R$505,time_horizon-$A59+1),0)</f>
        <v>1.0845143100577884E-14</v>
      </c>
      <c r="Z59" s="73" cm="1">
        <f t="array" ref="Z59">IF($A59&lt;=time_horizon,INDEX(S$5:S$505,time_horizon-$A59+1),0)</f>
        <v>1.7799164402493751E-13</v>
      </c>
    </row>
    <row r="60" spans="1:26">
      <c r="A60">
        <v>55</v>
      </c>
      <c r="B60" s="83">
        <f>inventory[[#This Row],[Integrated_rad_forcing]]</f>
        <v>1.8423115818915732E-11</v>
      </c>
      <c r="C60" s="83">
        <f>inventory[[#This Row],[Temp_change]]</f>
        <v>1.7604145708551993E-13</v>
      </c>
      <c r="E60" s="95">
        <f>inventory[[#This Row],[CO2_net]]+inventory[[#This Row],[CH4_net]]*CH4_GWP+inventory[[#This Row],[N2O_net]]*N2O_GWP</f>
        <v>294.44043736440517</v>
      </c>
      <c r="F60" s="95">
        <f>inventory[[#This Row],[CO2_net]]+inventory[[#This Row],[CH4_net]]*CH4_GTP+inventory[[#This Row],[N2O_net]]*N2O_GTP</f>
        <v>239.59564412968101</v>
      </c>
      <c r="G60" s="77">
        <f t="shared" si="0"/>
        <v>321.93821206919165</v>
      </c>
      <c r="H60" s="77">
        <f t="shared" si="1"/>
        <v>290.92465003195059</v>
      </c>
      <c r="I60" s="77" cm="1">
        <f t="array" ref="I60">B60/INDEX($N$5:$N$505,time_horizon+1)</f>
        <v>200.88243553883663</v>
      </c>
      <c r="J60" s="77" cm="1">
        <f t="array" ref="J60">C60/INDEX($Q$5:$Q$505,time_horizon+1)</f>
        <v>321.91201829926536</v>
      </c>
      <c r="K60" s="78">
        <f>K59+(U59*inventory!B59+V59*inventory!C59+W59*inventory!D59)/$U$5</f>
        <v>294.44043736440517</v>
      </c>
      <c r="L60" s="78">
        <f>L59+(X59*inventory!B59+Y59*inventory!C59+Z59*inventory!D59)/$X$5</f>
        <v>239.59564412968098</v>
      </c>
      <c r="N60" s="71">
        <v>5.722562631041821E-14</v>
      </c>
      <c r="O60" s="71">
        <v>2.5876561911168776E-12</v>
      </c>
      <c r="P60" s="71">
        <v>1.5778234001488435E-11</v>
      </c>
      <c r="Q60" s="71">
        <v>6.0511014472711848E-16</v>
      </c>
      <c r="R60" s="71">
        <v>6.7427160562692353E-15</v>
      </c>
      <c r="S60" s="71">
        <v>1.6869363088452358E-13</v>
      </c>
      <c r="U60" s="73" cm="1">
        <f t="array" ref="U60">IF($A60&lt;=time_horizon,INDEX(N$5:N$505,time_horizon-$A60+1),0)</f>
        <v>4.8699419254866671E-14</v>
      </c>
      <c r="V60" s="73" cm="1">
        <f t="array" ref="V60">IF($A60&lt;=time_horizon,INDEX(O$5:O$505,time_horizon-$A60+1),0)</f>
        <v>2.549181079154282E-12</v>
      </c>
      <c r="W60" s="73" cm="1">
        <f t="array" ref="W60">IF($A60&lt;=time_horizon,INDEX(P$5:P$505,time_horizon-$A60+1),0)</f>
        <v>1.3415963056444537E-11</v>
      </c>
      <c r="X60" s="73" cm="1">
        <f t="array" ref="X60">IF($A60&lt;=time_horizon,INDEX(Q$5:Q$505,time_horizon-$A60+1),0)</f>
        <v>6.2951525648861463E-16</v>
      </c>
      <c r="Y60" s="73" cm="1">
        <f t="array" ref="Y60">IF($A60&lt;=time_horizon,INDEX(R$5:R$505,time_horizon-$A60+1),0)</f>
        <v>1.1476441324291145E-14</v>
      </c>
      <c r="Z60" s="73" cm="1">
        <f t="array" ref="Z60">IF($A60&lt;=time_horizon,INDEX(S$5:S$505,time_horizon-$A60+1),0)</f>
        <v>1.7901301428349569E-13</v>
      </c>
    </row>
    <row r="61" spans="1:26">
      <c r="A61">
        <v>56</v>
      </c>
      <c r="B61" s="83">
        <f>inventory[[#This Row],[Integrated_rad_forcing]]</f>
        <v>1.8652016098565416E-11</v>
      </c>
      <c r="C61" s="83">
        <f>inventory[[#This Row],[Temp_change]]</f>
        <v>1.7469599265335744E-13</v>
      </c>
      <c r="E61" s="95">
        <f>inventory[[#This Row],[CO2_net]]+inventory[[#This Row],[CH4_net]]*CH4_GWP+inventory[[#This Row],[N2O_net]]*N2O_GWP</f>
        <v>294.44043736440517</v>
      </c>
      <c r="F61" s="95">
        <f>inventory[[#This Row],[CO2_net]]+inventory[[#This Row],[CH4_net]]*CH4_GTP+inventory[[#This Row],[N2O_net]]*N2O_GTP</f>
        <v>239.59564412968101</v>
      </c>
      <c r="G61" s="77">
        <f t="shared" si="0"/>
        <v>321.27926043659545</v>
      </c>
      <c r="H61" s="77">
        <f t="shared" si="1"/>
        <v>289.73567651617361</v>
      </c>
      <c r="I61" s="77" cm="1">
        <f t="array" ref="I61">B61/INDEX($N$5:$N$505,time_horizon+1)</f>
        <v>203.37832418891708</v>
      </c>
      <c r="J61" s="77" cm="1">
        <f t="array" ref="J61">C61/INDEX($Q$5:$Q$505,time_horizon+1)</f>
        <v>319.45168209165888</v>
      </c>
      <c r="K61" s="78">
        <f>K60+(U60*inventory!B60+V60*inventory!C60+W60*inventory!D60)/$U$5</f>
        <v>294.44043736440517</v>
      </c>
      <c r="L61" s="78">
        <f>L60+(X60*inventory!B60+Y60*inventory!C60+Z60*inventory!D60)/$X$5</f>
        <v>239.59564412968098</v>
      </c>
      <c r="N61" s="71">
        <v>5.8055462631539502E-14</v>
      </c>
      <c r="O61" s="71">
        <v>2.5900603399839399E-12</v>
      </c>
      <c r="P61" s="71">
        <v>1.6003900295949935E-11</v>
      </c>
      <c r="Q61" s="71">
        <v>6.029495392280611E-16</v>
      </c>
      <c r="R61" s="71">
        <v>6.4264896023046967E-15</v>
      </c>
      <c r="S61" s="71">
        <v>1.6766655351182468E-13</v>
      </c>
      <c r="U61" s="73" cm="1">
        <f t="array" ref="U61">IF($A61&lt;=time_horizon,INDEX(N$5:N$505,time_horizon-$A61+1),0)</f>
        <v>4.7821879834694192E-14</v>
      </c>
      <c r="V61" s="73" cm="1">
        <f t="array" ref="V61">IF($A61&lt;=time_horizon,INDEX(O$5:O$505,time_horizon-$A61+1),0)</f>
        <v>2.543343636999599E-12</v>
      </c>
      <c r="W61" s="73" cm="1">
        <f t="array" ref="W61">IF($A61&lt;=time_horizon,INDEX(P$5:P$505,time_horizon-$A61+1),0)</f>
        <v>1.3168820227140544E-11</v>
      </c>
      <c r="X61" s="73" cm="1">
        <f t="array" ref="X61">IF($A61&lt;=time_horizon,INDEX(Q$5:Q$505,time_horizon-$A61+1),0)</f>
        <v>6.3222068278601495E-16</v>
      </c>
      <c r="Y61" s="73" cm="1">
        <f t="array" ref="Y61">IF($A61&lt;=time_horizon,INDEX(R$5:R$505,time_horizon-$A61+1),0)</f>
        <v>1.2150980019347106E-14</v>
      </c>
      <c r="Z61" s="73" cm="1">
        <f t="array" ref="Z61">IF($A61&lt;=time_horizon,INDEX(S$5:S$505,time_horizon-$A61+1),0)</f>
        <v>1.800269091537335E-13</v>
      </c>
    </row>
    <row r="62" spans="1:26">
      <c r="A62">
        <v>57</v>
      </c>
      <c r="B62" s="83">
        <f>inventory[[#This Row],[Integrated_rad_forcing]]</f>
        <v>1.8878868994308083E-11</v>
      </c>
      <c r="C62" s="83">
        <f>inventory[[#This Row],[Temp_change]]</f>
        <v>1.733759265401859E-13</v>
      </c>
      <c r="E62" s="95">
        <f>inventory[[#This Row],[CO2_net]]+inventory[[#This Row],[CH4_net]]*CH4_GWP+inventory[[#This Row],[N2O_net]]*N2O_GWP</f>
        <v>294.44043736440517</v>
      </c>
      <c r="F62" s="95">
        <f>inventory[[#This Row],[CO2_net]]+inventory[[#This Row],[CH4_net]]*CH4_GTP+inventory[[#This Row],[N2O_net]]*N2O_GTP</f>
        <v>239.59564412968101</v>
      </c>
      <c r="G62" s="77">
        <f t="shared" si="0"/>
        <v>320.62473523212242</v>
      </c>
      <c r="H62" s="77">
        <f t="shared" si="1"/>
        <v>288.55604501380321</v>
      </c>
      <c r="I62" s="77" cm="1">
        <f t="array" ref="I62">B62/INDEX($N$5:$N$505,time_horizon+1)</f>
        <v>205.85188852264588</v>
      </c>
      <c r="J62" s="77" cm="1">
        <f t="array" ref="J62">C62/INDEX($Q$5:$Q$505,time_horizon+1)</f>
        <v>317.03778962669776</v>
      </c>
      <c r="K62" s="78">
        <f>K61+(U61*inventory!B61+V61*inventory!C61+W61*inventory!D61)/$U$5</f>
        <v>294.44043736440517</v>
      </c>
      <c r="L62" s="78">
        <f>L61+(X61*inventory!B61+Y61*inventory!C61+Z61*inventory!D61)/$X$5</f>
        <v>239.59564412968098</v>
      </c>
      <c r="N62" s="71">
        <v>5.8881511373850697E-14</v>
      </c>
      <c r="O62" s="71">
        <v>2.5922782177517133E-12</v>
      </c>
      <c r="P62" s="71">
        <v>1.6227709265182518E-11</v>
      </c>
      <c r="Q62" s="71">
        <v>6.0083969660691871E-16</v>
      </c>
      <c r="R62" s="71">
        <v>6.1320013803916623E-15</v>
      </c>
      <c r="S62" s="71">
        <v>1.6664308546318732E-13</v>
      </c>
      <c r="U62" s="73" cm="1">
        <f t="array" ref="U62">IF($A62&lt;=time_horizon,INDEX(N$5:N$505,time_horizon-$A62+1),0)</f>
        <v>4.6939385547395394E-14</v>
      </c>
      <c r="V62" s="73" cm="1">
        <f t="array" ref="V62">IF($A62&lt;=time_horizon,INDEX(O$5:O$505,time_horizon-$A62+1),0)</f>
        <v>2.5370159303303479E-12</v>
      </c>
      <c r="W62" s="73" cm="1">
        <f t="array" ref="W62">IF($A62&lt;=time_horizon,INDEX(P$5:P$505,time_horizon-$A62+1),0)</f>
        <v>1.2919626431722076E-11</v>
      </c>
      <c r="X62" s="73" cm="1">
        <f t="array" ref="X62">IF($A62&lt;=time_horizon,INDEX(Q$5:Q$505,time_horizon-$A62+1),0)</f>
        <v>6.3496731151731364E-16</v>
      </c>
      <c r="Y62" s="73" cm="1">
        <f t="array" ref="Y62">IF($A62&lt;=time_horizon,INDEX(R$5:R$505,time_horizon-$A62+1),0)</f>
        <v>1.2871216879938287E-14</v>
      </c>
      <c r="Z62" s="73" cm="1">
        <f t="array" ref="Z62">IF($A62&lt;=time_horizon,INDEX(S$5:S$505,time_horizon-$A62+1),0)</f>
        <v>1.8103135182858792E-13</v>
      </c>
    </row>
    <row r="63" spans="1:26">
      <c r="A63">
        <v>58</v>
      </c>
      <c r="B63" s="83">
        <f>inventory[[#This Row],[Integrated_rad_forcing]]</f>
        <v>1.9103704305965488E-11</v>
      </c>
      <c r="C63" s="83">
        <f>inventory[[#This Row],[Temp_change]]</f>
        <v>1.7208026120719875E-13</v>
      </c>
      <c r="E63" s="95">
        <f>inventory[[#This Row],[CO2_net]]+inventory[[#This Row],[CH4_net]]*CH4_GWP+inventory[[#This Row],[N2O_net]]*N2O_GWP</f>
        <v>294.44043736440517</v>
      </c>
      <c r="F63" s="95">
        <f>inventory[[#This Row],[CO2_net]]+inventory[[#This Row],[CH4_net]]*CH4_GTP+inventory[[#This Row],[N2O_net]]*N2O_GTP</f>
        <v>239.59564412968101</v>
      </c>
      <c r="G63" s="77">
        <f t="shared" si="0"/>
        <v>319.97439221972428</v>
      </c>
      <c r="H63" s="77">
        <f t="shared" si="1"/>
        <v>287.38472645287868</v>
      </c>
      <c r="I63" s="77" cm="1">
        <f t="array" ref="I63">B63/INDEX($N$5:$N$505,time_horizon+1)</f>
        <v>208.30345347207205</v>
      </c>
      <c r="J63" s="77" cm="1">
        <f t="array" ref="J63">C63/INDEX($Q$5:$Q$505,time_horizon+1)</f>
        <v>314.66851679013143</v>
      </c>
      <c r="K63" s="78">
        <f>K62+(U62*inventory!B62+V62*inventory!C62+W62*inventory!D62)/$U$5</f>
        <v>294.44043736440517</v>
      </c>
      <c r="L63" s="78">
        <f>L62+(X62*inventory!B62+Y62*inventory!C62+Z62*inventory!D62)/$X$5</f>
        <v>239.59564412968098</v>
      </c>
      <c r="N63" s="71">
        <v>5.9703853716040822E-14</v>
      </c>
      <c r="O63" s="71">
        <v>2.5943242565225128E-12</v>
      </c>
      <c r="P63" s="71">
        <v>1.6449676195726933E-11</v>
      </c>
      <c r="Q63" s="71">
        <v>5.9878012075013337E-16</v>
      </c>
      <c r="R63" s="71">
        <v>5.8578274965550094E-15</v>
      </c>
      <c r="S63" s="71">
        <v>1.6562365358989362E-13</v>
      </c>
      <c r="U63" s="73" cm="1">
        <f t="array" ref="U63">IF($A63&lt;=time_horizon,INDEX(N$5:N$505,time_horizon-$A63+1),0)</f>
        <v>4.6051820390079207E-14</v>
      </c>
      <c r="V63" s="73" cm="1">
        <f t="array" ref="V63">IF($A63&lt;=time_horizon,INDEX(O$5:O$505,time_horizon-$A63+1),0)</f>
        <v>2.530156783698811E-12</v>
      </c>
      <c r="W63" s="73" cm="1">
        <f t="array" ref="W63">IF($A63&lt;=time_horizon,INDEX(P$5:P$505,time_horizon-$A63+1),0)</f>
        <v>1.2668364649820727E-11</v>
      </c>
      <c r="X63" s="73" cm="1">
        <f t="array" ref="X63">IF($A63&lt;=time_horizon,INDEX(Q$5:Q$505,time_horizon-$A63+1),0)</f>
        <v>6.3775186639810224E-16</v>
      </c>
      <c r="Y63" s="73" cm="1">
        <f t="array" ref="Y63">IF($A63&lt;=time_horizon,INDEX(R$5:R$505,time_horizon-$A63+1),0)</f>
        <v>1.363966775578204E-14</v>
      </c>
      <c r="Z63" s="73" cm="1">
        <f t="array" ref="Z63">IF($A63&lt;=time_horizon,INDEX(S$5:S$505,time_horizon-$A63+1),0)</f>
        <v>1.8202410727295601E-13</v>
      </c>
    </row>
    <row r="64" spans="1:26">
      <c r="A64">
        <v>59</v>
      </c>
      <c r="B64" s="83">
        <f>inventory[[#This Row],[Integrated_rad_forcing]]</f>
        <v>1.9326550587212316E-11</v>
      </c>
      <c r="C64" s="83">
        <f>inventory[[#This Row],[Temp_change]]</f>
        <v>1.7080802570708059E-13</v>
      </c>
      <c r="E64" s="95">
        <f>inventory[[#This Row],[CO2_net]]+inventory[[#This Row],[CH4_net]]*CH4_GWP+inventory[[#This Row],[N2O_net]]*N2O_GWP</f>
        <v>294.44043736440517</v>
      </c>
      <c r="F64" s="95">
        <f>inventory[[#This Row],[CO2_net]]+inventory[[#This Row],[CH4_net]]*CH4_GTP+inventory[[#This Row],[N2O_net]]*N2O_GTP</f>
        <v>239.59564412968101</v>
      </c>
      <c r="G64" s="77">
        <f t="shared" si="0"/>
        <v>319.32799624585465</v>
      </c>
      <c r="H64" s="77">
        <f t="shared" si="1"/>
        <v>286.22075591159904</v>
      </c>
      <c r="I64" s="77" cm="1">
        <f t="array" ref="I64">B64/INDEX($N$5:$N$505,time_horizon+1)</f>
        <v>210.73333038147479</v>
      </c>
      <c r="J64" s="77" cm="1">
        <f t="array" ref="J64">C64/INDEX($Q$5:$Q$505,time_horizon+1)</f>
        <v>312.34208809330431</v>
      </c>
      <c r="K64" s="78">
        <f>K63+(U63*inventory!B63+V63*inventory!C63+W63*inventory!D63)/$U$5</f>
        <v>294.44043736440517</v>
      </c>
      <c r="L64" s="78">
        <f>L63+(X63*inventory!B63+Y63*inventory!C63+Z63*inventory!D63)/$X$5</f>
        <v>239.59564412968098</v>
      </c>
      <c r="N64" s="71">
        <v>6.0522568689318936E-14</v>
      </c>
      <c r="O64" s="71">
        <v>2.5962117702135029E-12</v>
      </c>
      <c r="P64" s="71">
        <v>1.6669816248309493E-11</v>
      </c>
      <c r="Q64" s="71">
        <v>5.9677022780219209E-16</v>
      </c>
      <c r="R64" s="71">
        <v>5.60262527826367E-15</v>
      </c>
      <c r="S64" s="71">
        <v>1.6460863020101473E-13</v>
      </c>
      <c r="U64" s="73" cm="1">
        <f t="array" ref="U64">IF($A64&lt;=time_horizon,INDEX(N$5:N$505,time_horizon-$A64+1),0)</f>
        <v>4.5159064947364788E-14</v>
      </c>
      <c r="V64" s="73" cm="1">
        <f t="array" ref="V64">IF($A64&lt;=time_horizon,INDEX(O$5:O$505,time_horizon-$A64+1),0)</f>
        <v>2.5227215634883759E-12</v>
      </c>
      <c r="W64" s="73" cm="1">
        <f t="array" ref="W64">IF($A64&lt;=time_horizon,INDEX(P$5:P$505,time_horizon-$A64+1),0)</f>
        <v>1.2415017719821035E-11</v>
      </c>
      <c r="X64" s="73" cm="1">
        <f t="array" ref="X64">IF($A64&lt;=time_horizon,INDEX(Q$5:Q$505,time_horizon-$A64+1),0)</f>
        <v>6.4057039851441044E-16</v>
      </c>
      <c r="Y64" s="73" cm="1">
        <f t="array" ref="Y64">IF($A64&lt;=time_horizon,INDEX(R$5:R$505,time_horizon-$A64+1),0)</f>
        <v>1.4458892793597822E-14</v>
      </c>
      <c r="Z64" s="73" cm="1">
        <f t="array" ref="Z64">IF($A64&lt;=time_horizon,INDEX(S$5:S$505,time_horizon-$A64+1),0)</f>
        <v>1.8300264950920921E-13</v>
      </c>
    </row>
    <row r="65" spans="1:26">
      <c r="A65">
        <v>60</v>
      </c>
      <c r="B65" s="83">
        <f>inventory[[#This Row],[Integrated_rad_forcing]]</f>
        <v>1.9547435233307373E-11</v>
      </c>
      <c r="C65" s="83">
        <f>inventory[[#This Row],[Temp_change]]</f>
        <v>1.695582788463043E-13</v>
      </c>
      <c r="E65" s="95">
        <f>inventory[[#This Row],[CO2_net]]+inventory[[#This Row],[CH4_net]]*CH4_GWP+inventory[[#This Row],[N2O_net]]*N2O_GWP</f>
        <v>294.44043736440517</v>
      </c>
      <c r="F65" s="95">
        <f>inventory[[#This Row],[CO2_net]]+inventory[[#This Row],[CH4_net]]*CH4_GTP+inventory[[#This Row],[N2O_net]]*N2O_GTP</f>
        <v>239.59564412968101</v>
      </c>
      <c r="G65" s="77">
        <f t="shared" si="0"/>
        <v>318.68532144336274</v>
      </c>
      <c r="H65" s="77">
        <f t="shared" si="1"/>
        <v>285.06323242134658</v>
      </c>
      <c r="I65" s="77" cm="1">
        <f t="array" ref="I65">B65/INDEX($N$5:$N$505,time_horizon+1)</f>
        <v>213.14181796396886</v>
      </c>
      <c r="J65" s="77" cm="1">
        <f t="array" ref="J65">C65/INDEX($Q$5:$Q$505,time_horizon+1)</f>
        <v>310.05678245577923</v>
      </c>
      <c r="K65" s="78">
        <f>K64+(U64*inventory!B64+V64*inventory!C64+W64*inventory!D64)/$U$5</f>
        <v>294.44043736440517</v>
      </c>
      <c r="L65" s="78">
        <f>L64+(X64*inventory!B64+Y64*inventory!C64+Z64*inventory!D64)/$X$5</f>
        <v>239.59564412968098</v>
      </c>
      <c r="N65" s="71">
        <v>6.1337733237209595E-14</v>
      </c>
      <c r="O65" s="71">
        <v>2.5979530411925876E-12</v>
      </c>
      <c r="P65" s="71">
        <v>1.6888144458877576E-11</v>
      </c>
      <c r="Q65" s="71">
        <v>5.9480936003589338E-16</v>
      </c>
      <c r="R65" s="71">
        <v>5.3651302472525793E-15</v>
      </c>
      <c r="S65" s="71">
        <v>1.6359833923901582E-13</v>
      </c>
      <c r="U65" s="73" cm="1">
        <f t="array" ref="U65">IF($A65&lt;=time_horizon,INDEX(N$5:N$505,time_horizon-$A65+1),0)</f>
        <v>4.4260996231219848E-14</v>
      </c>
      <c r="V65" s="73" cm="1">
        <f t="array" ref="V65">IF($A65&lt;=time_horizon,INDEX(O$5:O$505,time_horizon-$A65+1),0)</f>
        <v>2.5146618874751111E-12</v>
      </c>
      <c r="W65" s="73" cm="1">
        <f t="array" ref="W65">IF($A65&lt;=time_horizon,INDEX(P$5:P$505,time_horizon-$A65+1),0)</f>
        <v>1.21595683376883E-11</v>
      </c>
      <c r="X65" s="73" cm="1">
        <f t="array" ref="X65">IF($A65&lt;=time_horizon,INDEX(Q$5:Q$505,time_horizon-$A65+1),0)</f>
        <v>6.4341818884317911E-16</v>
      </c>
      <c r="Y65" s="73" cm="1">
        <f t="array" ref="Y65">IF($A65&lt;=time_horizon,INDEX(R$5:R$505,time_horizon-$A65+1),0)</f>
        <v>1.5331479045131532E-14</v>
      </c>
      <c r="Z65" s="73" cm="1">
        <f t="array" ref="Z65">IF($A65&lt;=time_horizon,INDEX(S$5:S$505,time_horizon-$A65+1),0)</f>
        <v>1.8396412476625964E-13</v>
      </c>
    </row>
    <row r="66" spans="1:26">
      <c r="A66">
        <v>61</v>
      </c>
      <c r="B66" s="83">
        <f>inventory[[#This Row],[Integrated_rad_forcing]]</f>
        <v>1.9766384562101774E-11</v>
      </c>
      <c r="C66" s="83">
        <f>inventory[[#This Row],[Temp_change]]</f>
        <v>1.6833011152018534E-13</v>
      </c>
      <c r="E66" s="95">
        <f>inventory[[#This Row],[CO2_net]]+inventory[[#This Row],[CH4_net]]*CH4_GWP+inventory[[#This Row],[N2O_net]]*N2O_GWP</f>
        <v>294.44043736440517</v>
      </c>
      <c r="F66" s="95">
        <f>inventory[[#This Row],[CO2_net]]+inventory[[#This Row],[CH4_net]]*CH4_GTP+inventory[[#This Row],[N2O_net]]*N2O_GTP</f>
        <v>239.59564412968101</v>
      </c>
      <c r="G66" s="77">
        <f t="shared" si="0"/>
        <v>318.04615134104779</v>
      </c>
      <c r="H66" s="77">
        <f t="shared" si="1"/>
        <v>283.91131825968364</v>
      </c>
      <c r="I66" s="77" cm="1">
        <f t="array" ref="I66">B66/INDEX($N$5:$N$505,time_horizon+1)</f>
        <v>215.52920318480398</v>
      </c>
      <c r="J66" s="77" cm="1">
        <f t="array" ref="J66">C66/INDEX($Q$5:$Q$505,time_horizon+1)</f>
        <v>307.81093747525227</v>
      </c>
      <c r="K66" s="78">
        <f>K65+(U65*inventory!B65+V65*inventory!C65+W65*inventory!D65)/$U$5</f>
        <v>294.44043736440517</v>
      </c>
      <c r="L66" s="78">
        <f>L65+(X65*inventory!B65+Y65*inventory!C65+Z65*inventory!D65)/$X$5</f>
        <v>239.59564412968098</v>
      </c>
      <c r="N66" s="71">
        <v>6.2149422273328662E-14</v>
      </c>
      <c r="O66" s="71">
        <v>2.5995594002018365E-12</v>
      </c>
      <c r="P66" s="71">
        <v>1.710467573962661E-11</v>
      </c>
      <c r="Q66" s="71">
        <v>5.9289679802838911E-16</v>
      </c>
      <c r="R66" s="71">
        <v>5.1441529603550427E-15</v>
      </c>
      <c r="S66" s="71">
        <v>1.6259306176180191E-13</v>
      </c>
      <c r="U66" s="73" cm="1">
        <f t="array" ref="U66">IF($A66&lt;=time_horizon,INDEX(N$5:N$505,time_horizon-$A66+1),0)</f>
        <v>4.3357487499191044E-14</v>
      </c>
      <c r="V66" s="73" cm="1">
        <f t="array" ref="V66">IF($A66&lt;=time_horizon,INDEX(O$5:O$505,time_horizon-$A66+1),0)</f>
        <v>2.5059253099965275E-12</v>
      </c>
      <c r="W66" s="73" cm="1">
        <f t="array" ref="W66">IF($A66&lt;=time_horizon,INDEX(P$5:P$505,time_horizon-$A66+1),0)</f>
        <v>1.19019990557867E-11</v>
      </c>
      <c r="X66" s="73" cm="1">
        <f t="array" ref="X66">IF($A66&lt;=time_horizon,INDEX(Q$5:Q$505,time_horizon-$A66+1),0)</f>
        <v>6.4628963672822085E-16</v>
      </c>
      <c r="Y66" s="73" cm="1">
        <f t="array" ref="Y66">IF($A66&lt;=time_horizon,INDEX(R$5:R$505,time_horizon-$A66+1),0)</f>
        <v>1.6260018945401445E-14</v>
      </c>
      <c r="Z66" s="73" cm="1">
        <f t="array" ref="Z66">IF($A66&lt;=time_horizon,INDEX(S$5:S$505,time_horizon-$A66+1),0)</f>
        <v>1.8490530996923017E-13</v>
      </c>
    </row>
    <row r="67" spans="1:26">
      <c r="A67">
        <v>62</v>
      </c>
      <c r="B67" s="83">
        <f>inventory[[#This Row],[Integrated_rad_forcing]]</f>
        <v>1.9983423888844397E-11</v>
      </c>
      <c r="C67" s="83">
        <f>inventory[[#This Row],[Temp_change]]</f>
        <v>1.6712264835010066E-13</v>
      </c>
      <c r="E67" s="95">
        <f>inventory[[#This Row],[CO2_net]]+inventory[[#This Row],[CH4_net]]*CH4_GWP+inventory[[#This Row],[N2O_net]]*N2O_GWP</f>
        <v>294.44043736440517</v>
      </c>
      <c r="F67" s="95">
        <f>inventory[[#This Row],[CO2_net]]+inventory[[#This Row],[CH4_net]]*CH4_GTP+inventory[[#This Row],[N2O_net]]*N2O_GTP</f>
        <v>239.59564412968101</v>
      </c>
      <c r="G67" s="77">
        <f t="shared" si="0"/>
        <v>317.41027889428199</v>
      </c>
      <c r="H67" s="77">
        <f t="shared" si="1"/>
        <v>282.7642378182004</v>
      </c>
      <c r="I67" s="77" cm="1">
        <f t="array" ref="I67">B67/INDEX($N$5:$N$505,time_horizon+1)</f>
        <v>217.89576207703013</v>
      </c>
      <c r="J67" s="77" cm="1">
        <f t="array" ref="J67">C67/INDEX($Q$5:$Q$505,time_horizon+1)</f>
        <v>305.60295242139551</v>
      </c>
      <c r="K67" s="78">
        <f>K66+(U66*inventory!B66+V66*inventory!C66+W66*inventory!D66)/$U$5</f>
        <v>294.44043736440517</v>
      </c>
      <c r="L67" s="78">
        <f>L66+(X66*inventory!B66+Y66*inventory!C66+Z66*inventory!D66)/$X$5</f>
        <v>239.59564412968098</v>
      </c>
      <c r="N67" s="71">
        <v>6.2957708737278048E-14</v>
      </c>
      <c r="O67" s="71">
        <v>2.601041300088522E-12</v>
      </c>
      <c r="P67" s="71">
        <v>1.7319424880018598E-11</v>
      </c>
      <c r="Q67" s="71">
        <v>5.9103177134284571E-16</v>
      </c>
      <c r="R67" s="71">
        <v>4.9385757697095144E-15</v>
      </c>
      <c r="S67" s="71">
        <v>1.615930408090483E-13</v>
      </c>
      <c r="U67" s="73" cm="1">
        <f t="array" ref="U67">IF($A67&lt;=time_horizon,INDEX(N$5:N$505,time_horizon-$A67+1),0)</f>
        <v>4.2448408045937524E-14</v>
      </c>
      <c r="V67" s="73" cm="1">
        <f t="array" ref="V67">IF($A67&lt;=time_horizon,INDEX(O$5:O$505,time_horizon-$A67+1),0)</f>
        <v>2.4964549806788635E-12</v>
      </c>
      <c r="W67" s="73" cm="1">
        <f t="array" ref="W67">IF($A67&lt;=time_horizon,INDEX(P$5:P$505,time_horizon-$A67+1),0)</f>
        <v>1.1642292281687578E-11</v>
      </c>
      <c r="X67" s="73" cm="1">
        <f t="array" ref="X67">IF($A67&lt;=time_horizon,INDEX(Q$5:Q$505,time_horizon-$A67+1),0)</f>
        <v>6.4917813212859686E-16</v>
      </c>
      <c r="Y67" s="73" cm="1">
        <f t="array" ref="Y67">IF($A67&lt;=time_horizon,INDEX(R$5:R$505,time_horizon-$A67+1),0)</f>
        <v>1.7247083976885268E-14</v>
      </c>
      <c r="Z67" s="73" cm="1">
        <f t="array" ref="Z67">IF($A67&lt;=time_horizon,INDEX(S$5:S$505,time_horizon-$A67+1),0)</f>
        <v>1.8582256598066535E-13</v>
      </c>
    </row>
    <row r="68" spans="1:26">
      <c r="A68">
        <v>63</v>
      </c>
      <c r="B68" s="83">
        <f>inventory[[#This Row],[Integrated_rad_forcing]]</f>
        <v>2.0198577595264596E-11</v>
      </c>
      <c r="C68" s="83">
        <f>inventory[[#This Row],[Temp_change]]</f>
        <v>1.6593504873492451E-13</v>
      </c>
      <c r="E68" s="95">
        <f>inventory[[#This Row],[CO2_net]]+inventory[[#This Row],[CH4_net]]*CH4_GWP+inventory[[#This Row],[N2O_net]]*N2O_GWP</f>
        <v>294.44043736440517</v>
      </c>
      <c r="F68" s="95">
        <f>inventory[[#This Row],[CO2_net]]+inventory[[#This Row],[CH4_net]]*CH4_GTP+inventory[[#This Row],[N2O_net]]*N2O_GTP</f>
        <v>239.59564412968101</v>
      </c>
      <c r="G68" s="77">
        <f t="shared" si="0"/>
        <v>316.77750644992102</v>
      </c>
      <c r="H68" s="77">
        <f t="shared" si="1"/>
        <v>281.62127612032083</v>
      </c>
      <c r="I68" s="77" cm="1">
        <f t="array" ref="I68">B68/INDEX($N$5:$N$505,time_horizon+1)</f>
        <v>220.24176049476364</v>
      </c>
      <c r="J68" s="77" cm="1">
        <f t="array" ref="J68">C68/INDEX($Q$5:$Q$505,time_horizon+1)</f>
        <v>303.43129015852833</v>
      </c>
      <c r="K68" s="78">
        <f>K67+(U67*inventory!B67+V67*inventory!C67+W67*inventory!D67)/$U$5</f>
        <v>294.44043736440517</v>
      </c>
      <c r="L68" s="78">
        <f>L67+(X67*inventory!B67+Y67*inventory!C67+Z67*inventory!D67)/$X$5</f>
        <v>239.59564412968098</v>
      </c>
      <c r="N68" s="71">
        <v>6.3762663648776984E-14</v>
      </c>
      <c r="O68" s="71">
        <v>2.6024083838235496E-12</v>
      </c>
      <c r="P68" s="71">
        <v>1.7532406547792269E-11</v>
      </c>
      <c r="Q68" s="71">
        <v>5.8921346789164413E-16</v>
      </c>
      <c r="R68" s="71">
        <v>4.747349545108101E-15</v>
      </c>
      <c r="S68" s="71">
        <v>1.6059848572192476E-13</v>
      </c>
      <c r="U68" s="73" cm="1">
        <f t="array" ref="U68">IF($A68&lt;=time_horizon,INDEX(N$5:N$505,time_horizon-$A68+1),0)</f>
        <v>4.1533622961663296E-14</v>
      </c>
      <c r="V68" s="73" cm="1">
        <f t="array" ref="V68">IF($A68&lt;=time_horizon,INDEX(O$5:O$505,time_horizon-$A68+1),0)</f>
        <v>2.4861892745021761E-12</v>
      </c>
      <c r="W68" s="73" cm="1">
        <f t="array" ref="W68">IF($A68&lt;=time_horizon,INDEX(P$5:P$505,time_horizon-$A68+1),0)</f>
        <v>1.1380430276967857E-11</v>
      </c>
      <c r="X68" s="73" cm="1">
        <f t="array" ref="X68">IF($A68&lt;=time_horizon,INDEX(Q$5:Q$505,time_horizon-$A68+1),0)</f>
        <v>6.5207590907495023E-16</v>
      </c>
      <c r="Y68" s="73" cm="1">
        <f t="array" ref="Y68">IF($A68&lt;=time_horizon,INDEX(R$5:R$505,time_horizon-$A68+1),0)</f>
        <v>1.8295192735237712E-14</v>
      </c>
      <c r="Z68" s="73" cm="1">
        <f t="array" ref="Z68">IF($A68&lt;=time_horizon,INDEX(S$5:S$505,time_horizon-$A68+1),0)</f>
        <v>1.8671178492974949E-13</v>
      </c>
    </row>
    <row r="69" spans="1:26">
      <c r="A69">
        <v>64</v>
      </c>
      <c r="B69" s="83">
        <f>inventory[[#This Row],[Integrated_rad_forcing]]</f>
        <v>2.0411869193374917E-11</v>
      </c>
      <c r="C69" s="83">
        <f>inventory[[#This Row],[Temp_change]]</f>
        <v>1.6476650741354229E-13</v>
      </c>
      <c r="E69" s="95">
        <f>inventory[[#This Row],[CO2_net]]+inventory[[#This Row],[CH4_net]]*CH4_GWP+inventory[[#This Row],[N2O_net]]*N2O_GWP</f>
        <v>294.44043736440517</v>
      </c>
      <c r="F69" s="95">
        <f>inventory[[#This Row],[CO2_net]]+inventory[[#This Row],[CH4_net]]*CH4_GTP+inventory[[#This Row],[N2O_net]]*N2O_GTP</f>
        <v>239.59564412968101</v>
      </c>
      <c r="G69" s="77">
        <f t="shared" si="0"/>
        <v>316.14764565684146</v>
      </c>
      <c r="H69" s="77">
        <f t="shared" si="1"/>
        <v>280.48177705529474</v>
      </c>
      <c r="I69" s="77" cm="1">
        <f t="array" ref="I69">B69/INDEX($N$5:$N$505,time_horizon+1)</f>
        <v>222.56745480888068</v>
      </c>
      <c r="J69" s="77" cm="1">
        <f t="array" ref="J69">C69/INDEX($Q$5:$Q$505,time_horizon+1)</f>
        <v>301.29447817423812</v>
      </c>
      <c r="K69" s="78">
        <f>K68+(U68*inventory!B68+V68*inventory!C68+W68*inventory!D68)/$U$5</f>
        <v>294.44043736440517</v>
      </c>
      <c r="L69" s="78">
        <f>L68+(X68*inventory!B68+Y68*inventory!C68+Z68*inventory!D68)/$X$5</f>
        <v>239.59564412968098</v>
      </c>
      <c r="N69" s="71">
        <v>6.4564356160130095E-14</v>
      </c>
      <c r="O69" s="71">
        <v>2.6036695472498843E-12</v>
      </c>
      <c r="P69" s="71">
        <v>1.7743635289964903E-11</v>
      </c>
      <c r="Q69" s="71">
        <v>5.8744104213608106E-16</v>
      </c>
      <c r="R69" s="71">
        <v>4.5694903938416413E-15</v>
      </c>
      <c r="S69" s="71">
        <v>1.5960957597756456E-13</v>
      </c>
      <c r="U69" s="73" cm="1">
        <f t="array" ref="U69">IF($A69&lt;=time_horizon,INDEX(N$5:N$505,time_horizon-$A69+1),0)</f>
        <v>4.0612992849385079E-14</v>
      </c>
      <c r="V69" s="73" cm="1">
        <f t="array" ref="V69">IF($A69&lt;=time_horizon,INDEX(O$5:O$505,time_horizon-$A69+1),0)</f>
        <v>2.4750613907960079E-12</v>
      </c>
      <c r="W69" s="73" cm="1">
        <f t="array" ref="W69">IF($A69&lt;=time_horizon,INDEX(P$5:P$505,time_horizon-$A69+1),0)</f>
        <v>1.1116395155998469E-11</v>
      </c>
      <c r="X69" s="73" cm="1">
        <f t="array" ref="X69">IF($A69&lt;=time_horizon,INDEX(Q$5:Q$505,time_horizon-$A69+1),0)</f>
        <v>6.5497387731218096E-16</v>
      </c>
      <c r="Y69" s="73" cm="1">
        <f t="array" ref="Y69">IF($A69&lt;=time_horizon,INDEX(R$5:R$505,time_horizon-$A69+1),0)</f>
        <v>1.9406772498195395E-14</v>
      </c>
      <c r="Z69" s="73" cm="1">
        <f t="array" ref="Z69">IF($A69&lt;=time_horizon,INDEX(S$5:S$505,time_horizon-$A69+1),0)</f>
        <v>1.8756833088211283E-13</v>
      </c>
    </row>
    <row r="70" spans="1:26">
      <c r="A70">
        <v>65</v>
      </c>
      <c r="B70" s="83">
        <f>inventory[[#This Row],[Integrated_rad_forcing]]</f>
        <v>2.062332138440233E-11</v>
      </c>
      <c r="C70" s="83">
        <f>inventory[[#This Row],[Temp_change]]</f>
        <v>1.6361625462202166E-13</v>
      </c>
      <c r="E70" s="95">
        <f>inventory[[#This Row],[CO2_net]]+inventory[[#This Row],[CH4_net]]*CH4_GWP+inventory[[#This Row],[N2O_net]]*N2O_GWP</f>
        <v>294.44043736440517</v>
      </c>
      <c r="F70" s="95">
        <f>inventory[[#This Row],[CO2_net]]+inventory[[#This Row],[CH4_net]]*CH4_GTP+inventory[[#This Row],[N2O_net]]*N2O_GTP</f>
        <v>239.59564412968101</v>
      </c>
      <c r="G70" s="77">
        <f t="shared" ref="G70:G133" si="2">B70/N70</f>
        <v>315.52051733182066</v>
      </c>
      <c r="H70" s="77">
        <f t="shared" ref="H70:H133" si="3">C70/Q70</f>
        <v>279.34514138655436</v>
      </c>
      <c r="I70" s="77" cm="1">
        <f t="array" ref="I70">B70/INDEX($N$5:$N$505,time_horizon+1)</f>
        <v>224.87309254959322</v>
      </c>
      <c r="J70" s="77" cm="1">
        <f t="array" ref="J70">C70/INDEX($Q$5:$Q$505,time_horizon+1)</f>
        <v>299.19110886678641</v>
      </c>
      <c r="K70" s="78">
        <f>K69+(U69*inventory!B69+V69*inventory!C69+W69*inventory!D69)/$U$5</f>
        <v>294.44043736440517</v>
      </c>
      <c r="L70" s="78">
        <f>L69+(X69*inventory!B69+Y69*inventory!C69+Z69*inventory!D69)/$X$5</f>
        <v>239.59564412968098</v>
      </c>
      <c r="N70" s="71">
        <v>6.5362853607119264E-14</v>
      </c>
      <c r="O70" s="71">
        <v>2.604832996969291E-12</v>
      </c>
      <c r="P70" s="71">
        <v>1.7953125533825921E-11</v>
      </c>
      <c r="Q70" s="71">
        <v>5.8571362225918043E-16</v>
      </c>
      <c r="R70" s="71">
        <v>4.4040764070181801E-15</v>
      </c>
      <c r="S70" s="71">
        <v>1.5862646459274431E-13</v>
      </c>
      <c r="U70" s="73" cm="1">
        <f t="array" ref="U70">IF($A70&lt;=time_horizon,INDEX(N$5:N$505,time_horizon-$A70+1),0)</f>
        <v>3.9686373490879764E-14</v>
      </c>
      <c r="V70" s="73" cm="1">
        <f t="array" ref="V70">IF($A70&lt;=time_horizon,INDEX(O$5:O$505,time_horizon-$A70+1),0)</f>
        <v>2.4629989185562304E-12</v>
      </c>
      <c r="W70" s="73" cm="1">
        <f t="array" ref="W70">IF($A70&lt;=time_horizon,INDEX(P$5:P$505,time_horizon-$A70+1),0)</f>
        <v>1.0850168884722737E-11</v>
      </c>
      <c r="X70" s="73" cm="1">
        <f t="array" ref="X70">IF($A70&lt;=time_horizon,INDEX(Q$5:Q$505,time_horizon-$A70+1),0)</f>
        <v>6.5786142855717433E-16</v>
      </c>
      <c r="Y70" s="73" cm="1">
        <f t="array" ref="Y70">IF($A70&lt;=time_horizon,INDEX(R$5:R$505,time_horizon-$A70+1),0)</f>
        <v>2.0584113269749191E-14</v>
      </c>
      <c r="Z70" s="73" cm="1">
        <f t="array" ref="Z70">IF($A70&lt;=time_horizon,INDEX(S$5:S$505,time_horizon-$A70+1),0)</f>
        <v>1.8838697300831313E-13</v>
      </c>
    </row>
    <row r="71" spans="1:26">
      <c r="A71">
        <v>66</v>
      </c>
      <c r="B71" s="83">
        <f>inventory[[#This Row],[Integrated_rad_forcing]]</f>
        <v>2.0832956113224764E-11</v>
      </c>
      <c r="C71" s="83">
        <f>inventory[[#This Row],[Temp_change]]</f>
        <v>1.6248355591741595E-13</v>
      </c>
      <c r="E71" s="95">
        <f>inventory[[#This Row],[CO2_net]]+inventory[[#This Row],[CH4_net]]*CH4_GWP+inventory[[#This Row],[N2O_net]]*N2O_GWP</f>
        <v>294.44043736440517</v>
      </c>
      <c r="F71" s="95">
        <f>inventory[[#This Row],[CO2_net]]+inventory[[#This Row],[CH4_net]]*CH4_GTP+inventory[[#This Row],[N2O_net]]*N2O_GTP</f>
        <v>239.59564412968101</v>
      </c>
      <c r="G71" s="77">
        <f t="shared" si="2"/>
        <v>314.89595128908411</v>
      </c>
      <c r="H71" s="77">
        <f t="shared" si="3"/>
        <v>278.21082458534408</v>
      </c>
      <c r="I71" s="77" cm="1">
        <f t="array" ref="I71">B71/INDEX($N$5:$N$505,time_horizon+1)</f>
        <v>227.15891300001539</v>
      </c>
      <c r="J71" s="77" cm="1">
        <f t="array" ref="J71">C71/INDEX($Q$5:$Q$505,time_horizon+1)</f>
        <v>297.11983922291239</v>
      </c>
      <c r="K71" s="78">
        <f>K70+(U70*inventory!B70+V70*inventory!C70+W70*inventory!D70)/$U$5</f>
        <v>294.44043736440517</v>
      </c>
      <c r="L71" s="78">
        <f>L70+(X70*inventory!B70+Y70*inventory!C70+Z70*inventory!D70)/$X$5</f>
        <v>239.59564412968098</v>
      </c>
      <c r="N71" s="71">
        <v>6.6158221558394931E-14</v>
      </c>
      <c r="O71" s="71">
        <v>2.6059063037440699E-12</v>
      </c>
      <c r="P71" s="71">
        <v>1.81608915879223E-11</v>
      </c>
      <c r="Q71" s="71">
        <v>5.8403031643210715E-16</v>
      </c>
      <c r="R71" s="71">
        <v>4.2502444558560792E-15</v>
      </c>
      <c r="S71" s="71">
        <v>1.5764928114512777E-13</v>
      </c>
      <c r="U71" s="73" cm="1">
        <f t="array" ref="U71">IF($A71&lt;=time_horizon,INDEX(N$5:N$505,time_horizon-$A71+1),0)</f>
        <v>3.8753615448516376E-14</v>
      </c>
      <c r="V71" s="73" cm="1">
        <f t="array" ref="V71">IF($A71&lt;=time_horizon,INDEX(O$5:O$505,time_horizon-$A71+1),0)</f>
        <v>2.4499233652545054E-12</v>
      </c>
      <c r="W71" s="73" cm="1">
        <f t="array" ref="W71">IF($A71&lt;=time_horizon,INDEX(P$5:P$505,time_horizon-$A71+1),0)</f>
        <v>1.058173327942462E-11</v>
      </c>
      <c r="X71" s="73" cm="1">
        <f t="array" ref="X71">IF($A71&lt;=time_horizon,INDEX(Q$5:Q$505,time_horizon-$A71+1),0)</f>
        <v>6.6072621313729852E-16</v>
      </c>
      <c r="Y71" s="73" cm="1">
        <f t="array" ref="Y71">IF($A71&lt;=time_horizon,INDEX(R$5:R$505,time_horizon-$A71+1),0)</f>
        <v>2.1829313124361931E-14</v>
      </c>
      <c r="Z71" s="73" cm="1">
        <f t="array" ref="Z71">IF($A71&lt;=time_horizon,INDEX(S$5:S$505,time_horizon-$A71+1),0)</f>
        <v>1.891618103026448E-13</v>
      </c>
    </row>
    <row r="72" spans="1:26">
      <c r="A72">
        <v>67</v>
      </c>
      <c r="B72" s="83">
        <f>inventory[[#This Row],[Integrated_rad_forcing]]</f>
        <v>2.1040794618660564E-11</v>
      </c>
      <c r="C72" s="83">
        <f>inventory[[#This Row],[Temp_change]]</f>
        <v>1.6136771173004426E-13</v>
      </c>
      <c r="E72" s="95">
        <f>inventory[[#This Row],[CO2_net]]+inventory[[#This Row],[CH4_net]]*CH4_GWP+inventory[[#This Row],[N2O_net]]*N2O_GWP</f>
        <v>294.44043736440517</v>
      </c>
      <c r="F72" s="95">
        <f>inventory[[#This Row],[CO2_net]]+inventory[[#This Row],[CH4_net]]*CH4_GTP+inventory[[#This Row],[N2O_net]]*N2O_GTP</f>
        <v>239.59564412968101</v>
      </c>
      <c r="G72" s="77">
        <f t="shared" si="2"/>
        <v>314.2737861406398</v>
      </c>
      <c r="H72" s="77">
        <f t="shared" si="3"/>
        <v>277.07833453397353</v>
      </c>
      <c r="I72" s="77" cm="1">
        <f t="array" ref="I72">B72/INDEX($N$5:$N$505,time_horizon+1)</f>
        <v>229.42514774451109</v>
      </c>
      <c r="J72" s="77" cm="1">
        <f t="array" ref="J72">C72/INDEX($Q$5:$Q$505,time_horizon+1)</f>
        <v>295.07938999912625</v>
      </c>
      <c r="K72" s="78">
        <f>K71+(U71*inventory!B71+V71*inventory!C71+W71*inventory!D71)/$U$5</f>
        <v>294.44043736440517</v>
      </c>
      <c r="L72" s="78">
        <f>L71+(X71*inventory!B71+Y71*inventory!C71+Z71*inventory!D71)/$X$5</f>
        <v>239.59564412968098</v>
      </c>
      <c r="N72" s="71">
        <v>6.6950523863433702E-14</v>
      </c>
      <c r="O72" s="71">
        <v>2.6068964517612728E-12</v>
      </c>
      <c r="P72" s="71">
        <v>1.8366947643035857E-11</v>
      </c>
      <c r="Q72" s="71">
        <v>5.823902182805217E-16</v>
      </c>
      <c r="R72" s="71">
        <v>4.1071870567643325E-15</v>
      </c>
      <c r="S72" s="71">
        <v>1.5667813445499941E-13</v>
      </c>
      <c r="U72" s="73" cm="1">
        <f t="array" ref="U72">IF($A72&lt;=time_horizon,INDEX(N$5:N$505,time_horizon-$A72+1),0)</f>
        <v>3.7814563586848178E-14</v>
      </c>
      <c r="V72" s="73" cm="1">
        <f t="array" ref="V72">IF($A72&lt;=time_horizon,INDEX(O$5:O$505,time_horizon-$A72+1),0)</f>
        <v>2.4357496460742483E-12</v>
      </c>
      <c r="W72" s="73" cm="1">
        <f t="array" ref="W72">IF($A72&lt;=time_horizon,INDEX(P$5:P$505,time_horizon-$A72+1),0)</f>
        <v>1.0311070005486728E-11</v>
      </c>
      <c r="X72" s="73" cm="1">
        <f t="array" ref="X72">IF($A72&lt;=time_horizon,INDEX(Q$5:Q$505,time_horizon-$A72+1),0)</f>
        <v>6.6355388197329473E-16</v>
      </c>
      <c r="Y72" s="73" cm="1">
        <f t="array" ref="Y72">IF($A72&lt;=time_horizon,INDEX(R$5:R$505,time_horizon-$A72+1),0)</f>
        <v>2.3144213508627496E-14</v>
      </c>
      <c r="Z72" s="73" cm="1">
        <f t="array" ref="Z72">IF($A72&lt;=time_horizon,INDEX(S$5:S$505,time_horizon-$A72+1),0)</f>
        <v>1.8988618678403227E-13</v>
      </c>
    </row>
    <row r="73" spans="1:26">
      <c r="A73">
        <v>68</v>
      </c>
      <c r="B73" s="83">
        <f>inventory[[#This Row],[Integrated_rad_forcing]]</f>
        <v>2.1246857479931625E-11</v>
      </c>
      <c r="C73" s="83">
        <f>inventory[[#This Row],[Temp_change]]</f>
        <v>1.6026805669725985E-13</v>
      </c>
      <c r="E73" s="95">
        <f>inventory[[#This Row],[CO2_net]]+inventory[[#This Row],[CH4_net]]*CH4_GWP+inventory[[#This Row],[N2O_net]]*N2O_GWP</f>
        <v>294.44043736440517</v>
      </c>
      <c r="F73" s="95">
        <f>inventory[[#This Row],[CO2_net]]+inventory[[#This Row],[CH4_net]]*CH4_GTP+inventory[[#This Row],[N2O_net]]*N2O_GTP</f>
        <v>239.59564412968101</v>
      </c>
      <c r="G73" s="77">
        <f t="shared" si="2"/>
        <v>313.65386907348761</v>
      </c>
      <c r="H73" s="77">
        <f t="shared" si="3"/>
        <v>275.94722913715611</v>
      </c>
      <c r="I73" s="77" cm="1">
        <f t="array" ref="I73">B73/INDEX($N$5:$N$505,time_horizon+1)</f>
        <v>231.67202117531974</v>
      </c>
      <c r="J73" s="77" cm="1">
        <f t="array" ref="J73">C73/INDEX($Q$5:$Q$505,time_horizon+1)</f>
        <v>293.06854450342797</v>
      </c>
      <c r="K73" s="78">
        <f>K72+(U72*inventory!B72+V72*inventory!C72+W72*inventory!D72)/$U$5</f>
        <v>294.44043736440517</v>
      </c>
      <c r="L73" s="78">
        <f>L72+(X72*inventory!B72+Y72*inventory!C72+Z72*inventory!D72)/$X$5</f>
        <v>239.59564412968098</v>
      </c>
      <c r="N73" s="71">
        <v>6.7739822699121834E-14</v>
      </c>
      <c r="O73" s="71">
        <v>2.6078098840799805E-12</v>
      </c>
      <c r="P73" s="71">
        <v>1.8571307773152524E-11</v>
      </c>
      <c r="Q73" s="71">
        <v>5.8079241164476639E-16</v>
      </c>
      <c r="R73" s="71">
        <v>3.9741493200190654E-15</v>
      </c>
      <c r="S73" s="71">
        <v>1.5571311496559602E-13</v>
      </c>
      <c r="U73" s="73" cm="1">
        <f t="array" ref="U73">IF($A73&lt;=time_horizon,INDEX(N$5:N$505,time_horizon-$A73+1),0)</f>
        <v>3.6869056493641119E-14</v>
      </c>
      <c r="V73" s="73" cm="1">
        <f t="array" ref="V73">IF($A73&lt;=time_horizon,INDEX(O$5:O$505,time_horizon-$A73+1),0)</f>
        <v>2.4203855302494681E-12</v>
      </c>
      <c r="W73" s="73" cm="1">
        <f t="array" ref="W73">IF($A73&lt;=time_horizon,INDEX(P$5:P$505,time_horizon-$A73+1),0)</f>
        <v>1.0038160576138041E-11</v>
      </c>
      <c r="X73" s="73" cm="1">
        <f t="array" ref="X73">IF($A73&lt;=time_horizon,INDEX(Q$5:Q$505,time_horizon-$A73+1),0)</f>
        <v>6.6632778789694931E-16</v>
      </c>
      <c r="Y73" s="73" cm="1">
        <f t="array" ref="Y73">IF($A73&lt;=time_horizon,INDEX(R$5:R$505,time_horizon-$A73+1),0)</f>
        <v>2.4530322967645103E-14</v>
      </c>
      <c r="Z73" s="73" cm="1">
        <f t="array" ref="Z73">IF($A73&lt;=time_horizon,INDEX(S$5:S$505,time_horizon-$A73+1),0)</f>
        <v>1.9055259597571429E-13</v>
      </c>
    </row>
    <row r="74" spans="1:26">
      <c r="A74">
        <v>69</v>
      </c>
      <c r="B74" s="83">
        <f>inventory[[#This Row],[Integrated_rad_forcing]]</f>
        <v>2.1451164659595993E-11</v>
      </c>
      <c r="C74" s="83">
        <f>inventory[[#This Row],[Temp_change]]</f>
        <v>1.5918395882402205E-13</v>
      </c>
      <c r="E74" s="95">
        <f>inventory[[#This Row],[CO2_net]]+inventory[[#This Row],[CH4_net]]*CH4_GWP+inventory[[#This Row],[N2O_net]]*N2O_GWP</f>
        <v>294.44043736440517</v>
      </c>
      <c r="F74" s="95">
        <f>inventory[[#This Row],[CO2_net]]+inventory[[#This Row],[CH4_net]]*CH4_GTP+inventory[[#This Row],[N2O_net]]*N2O_GTP</f>
        <v>239.59564412968101</v>
      </c>
      <c r="G74" s="77">
        <f t="shared" si="2"/>
        <v>313.03605560889616</v>
      </c>
      <c r="H74" s="77">
        <f t="shared" si="3"/>
        <v>274.81711387460905</v>
      </c>
      <c r="I74" s="77" cm="1">
        <f t="array" ref="I74">B74/INDEX($N$5:$N$505,time_horizon+1)</f>
        <v>233.89975096068588</v>
      </c>
      <c r="J74" s="77" cm="1">
        <f t="array" ref="J74">C74/INDEX($Q$5:$Q$505,time_horizon+1)</f>
        <v>291.0861470603167</v>
      </c>
      <c r="K74" s="78">
        <f>K73+(U73*inventory!B73+V73*inventory!C73+W73*inventory!D73)/$U$5</f>
        <v>294.44043736440517</v>
      </c>
      <c r="L74" s="78">
        <f>L73+(X73*inventory!B73+Y73*inventory!C73+Z73*inventory!D73)/$X$5</f>
        <v>239.59564412968098</v>
      </c>
      <c r="N74" s="71">
        <v>6.852617861501822E-14</v>
      </c>
      <c r="O74" s="71">
        <v>2.6086525445573673E-12</v>
      </c>
      <c r="P74" s="71">
        <v>1.8773985936423606E-11</v>
      </c>
      <c r="Q74" s="71">
        <v>5.7923597471681842E-16</v>
      </c>
      <c r="R74" s="71">
        <v>3.8504259934375881E-15</v>
      </c>
      <c r="S74" s="71">
        <v>1.5475429685586764E-13</v>
      </c>
      <c r="U74" s="73" cm="1">
        <f t="array" ref="U74">IF($A74&lt;=time_horizon,INDEX(N$5:N$505,time_horizon-$A74+1),0)</f>
        <v>3.5916925774717612E-14</v>
      </c>
      <c r="V74" s="73" cm="1">
        <f t="array" ref="V74">IF($A74&lt;=time_horizon,INDEX(O$5:O$505,time_horizon-$A74+1),0)</f>
        <v>2.4037310409037174E-12</v>
      </c>
      <c r="W74" s="73" cm="1">
        <f t="array" ref="W74">IF($A74&lt;=time_horizon,INDEX(P$5:P$505,time_horizon-$A74+1),0)</f>
        <v>9.7629863511912311E-12</v>
      </c>
      <c r="X74" s="73" cm="1">
        <f t="array" ref="X74">IF($A74&lt;=time_horizon,INDEX(Q$5:Q$505,time_horizon-$A74+1),0)</f>
        <v>6.6902863910967738E-16</v>
      </c>
      <c r="Y74" s="73" cm="1">
        <f t="array" ref="Y74">IF($A74&lt;=time_horizon,INDEX(R$5:R$505,time_horizon-$A74+1),0)</f>
        <v>2.5988727547512124E-14</v>
      </c>
      <c r="Z74" s="73" cm="1">
        <f t="array" ref="Z74">IF($A74&lt;=time_horizon,INDEX(S$5:S$505,time_horizon-$A74+1),0)</f>
        <v>1.9115257330830028E-13</v>
      </c>
    </row>
    <row r="75" spans="1:26">
      <c r="A75">
        <v>70</v>
      </c>
      <c r="B75" s="83">
        <f>inventory[[#This Row],[Integrated_rad_forcing]]</f>
        <v>2.1653735543222877E-11</v>
      </c>
      <c r="C75" s="83">
        <f>inventory[[#This Row],[Temp_change]]</f>
        <v>1.5811481850889031E-13</v>
      </c>
      <c r="E75" s="95">
        <f>inventory[[#This Row],[CO2_net]]+inventory[[#This Row],[CH4_net]]*CH4_GWP+inventory[[#This Row],[N2O_net]]*N2O_GWP</f>
        <v>294.44043736440517</v>
      </c>
      <c r="F75" s="95">
        <f>inventory[[#This Row],[CO2_net]]+inventory[[#This Row],[CH4_net]]*CH4_GTP+inventory[[#This Row],[N2O_net]]*N2O_GTP</f>
        <v>239.59564412968101</v>
      </c>
      <c r="G75" s="77">
        <f t="shared" si="2"/>
        <v>312.42020934817037</v>
      </c>
      <c r="H75" s="77">
        <f t="shared" si="3"/>
        <v>273.68763932337083</v>
      </c>
      <c r="I75" s="77" cm="1">
        <f t="array" ref="I75">B75/INDEX($N$5:$N$505,time_horizon+1)</f>
        <v>236.10854847746867</v>
      </c>
      <c r="J75" s="77" cm="1">
        <f t="array" ref="J75">C75/INDEX($Q$5:$Q$505,time_horizon+1)</f>
        <v>289.13110122970886</v>
      </c>
      <c r="K75" s="78">
        <f>K74+(U74*inventory!B74+V74*inventory!C74+W74*inventory!D74)/$U$5</f>
        <v>294.44043736440517</v>
      </c>
      <c r="L75" s="78">
        <f>L74+(X74*inventory!B74+Y74*inventory!C74+Z74*inventory!D74)/$X$5</f>
        <v>239.59564412968098</v>
      </c>
      <c r="N75" s="71">
        <v>6.9309650577345685E-14</v>
      </c>
      <c r="O75" s="71">
        <v>2.6094299165263756E-12</v>
      </c>
      <c r="P75" s="71">
        <v>1.8974995976119156E-11</v>
      </c>
      <c r="Q75" s="71">
        <v>5.7771998362729313E-16</v>
      </c>
      <c r="R75" s="71">
        <v>3.7353586095614244E-15</v>
      </c>
      <c r="S75" s="71">
        <v>1.5380173991570159E-13</v>
      </c>
      <c r="U75" s="73" cm="1">
        <f t="array" ref="U75">IF($A75&lt;=time_horizon,INDEX(N$5:N$505,time_horizon-$A75+1),0)</f>
        <v>3.4957995190312168E-14</v>
      </c>
      <c r="V75" s="73" cm="1">
        <f t="array" ref="V75">IF($A75&lt;=time_horizon,INDEX(O$5:O$505,time_horizon-$A75+1),0)</f>
        <v>2.3856778044838015E-12</v>
      </c>
      <c r="W75" s="73" cm="1">
        <f t="array" ref="W75">IF($A75&lt;=time_horizon,INDEX(P$5:P$505,time_horizon-$A75+1),0)</f>
        <v>9.4855285357695012E-12</v>
      </c>
      <c r="X75" s="73" cm="1">
        <f t="array" ref="X75">IF($A75&lt;=time_horizon,INDEX(Q$5:Q$505,time_horizon-$A75+1),0)</f>
        <v>6.7163409614319058E-16</v>
      </c>
      <c r="Y75" s="73" cm="1">
        <f t="array" ref="Y75">IF($A75&lt;=time_horizon,INDEX(R$5:R$505,time_horizon-$A75+1),0)</f>
        <v>2.7519985880321664E-14</v>
      </c>
      <c r="Z75" s="73" cm="1">
        <f t="array" ref="Z75">IF($A75&lt;=time_horizon,INDEX(S$5:S$505,time_horizon-$A75+1),0)</f>
        <v>1.9167657491942425E-13</v>
      </c>
    </row>
    <row r="76" spans="1:26">
      <c r="A76">
        <v>71</v>
      </c>
      <c r="B76" s="83">
        <f>inventory[[#This Row],[Integrated_rad_forcing]]</f>
        <v>2.1854588976061936E-11</v>
      </c>
      <c r="C76" s="83">
        <f>inventory[[#This Row],[Temp_change]]</f>
        <v>1.5706006746823929E-13</v>
      </c>
      <c r="E76" s="95">
        <f>inventory[[#This Row],[CO2_net]]+inventory[[#This Row],[CH4_net]]*CH4_GWP+inventory[[#This Row],[N2O_net]]*N2O_GWP</f>
        <v>294.44043736440517</v>
      </c>
      <c r="F76" s="95">
        <f>inventory[[#This Row],[CO2_net]]+inventory[[#This Row],[CH4_net]]*CH4_GTP+inventory[[#This Row],[N2O_net]]*N2O_GTP</f>
        <v>239.59564412968101</v>
      </c>
      <c r="G76" s="77">
        <f t="shared" si="2"/>
        <v>311.80620170867269</v>
      </c>
      <c r="H76" s="77">
        <f t="shared" si="3"/>
        <v>272.55849867408205</v>
      </c>
      <c r="I76" s="77" cm="1">
        <f t="array" ref="I76">B76/INDEX($N$5:$N$505,time_horizon+1)</f>
        <v>238.29861921097725</v>
      </c>
      <c r="J76" s="77" cm="1">
        <f t="array" ref="J76">C76/INDEX($Q$5:$Q$505,time_horizon+1)</f>
        <v>287.20236783974224</v>
      </c>
      <c r="K76" s="78">
        <f>K75+(U75*inventory!B75+V75*inventory!C75+W75*inventory!D75)/$U$5</f>
        <v>294.44043736440517</v>
      </c>
      <c r="L76" s="78">
        <f>L75+(X75*inventory!B75+Y75*inventory!C75+Z75*inventory!D75)/$X$5</f>
        <v>239.59564412968098</v>
      </c>
      <c r="N76" s="71">
        <v>7.0090296011755256E-14</v>
      </c>
      <c r="O76" s="71">
        <v>2.6101470584766828E-12</v>
      </c>
      <c r="P76" s="71">
        <v>1.9174351621573499E-11</v>
      </c>
      <c r="Q76" s="71">
        <v>5.762435155472712E-16</v>
      </c>
      <c r="R76" s="71">
        <v>3.6283327424189463E-15</v>
      </c>
      <c r="S76" s="71">
        <v>1.5285549121027309E-13</v>
      </c>
      <c r="U76" s="73" cm="1">
        <f t="array" ref="U76">IF($A76&lt;=time_horizon,INDEX(N$5:N$505,time_horizon-$A76+1),0)</f>
        <v>3.3992079592206004E-14</v>
      </c>
      <c r="V76" s="73" cm="1">
        <f t="array" ref="V76">IF($A76&lt;=time_horizon,INDEX(O$5:O$505,time_horizon-$A76+1),0)</f>
        <v>2.3661083455549068E-12</v>
      </c>
      <c r="W76" s="73" cm="1">
        <f t="array" ref="W76">IF($A76&lt;=time_horizon,INDEX(P$5:P$505,time_horizon-$A76+1),0)</f>
        <v>9.2057681790228641E-12</v>
      </c>
      <c r="X76" s="73" cm="1">
        <f t="array" ref="X76">IF($A76&lt;=time_horizon,INDEX(Q$5:Q$505,time_horizon-$A76+1),0)</f>
        <v>6.7411830191575828E-16</v>
      </c>
      <c r="Y76" s="73" cm="1">
        <f t="array" ref="Y76">IF($A76&lt;=time_horizon,INDEX(R$5:R$505,time_horizon-$A76+1),0)</f>
        <v>2.9124006680045865E-14</v>
      </c>
      <c r="Z76" s="73" cm="1">
        <f t="array" ref="Z76">IF($A76&lt;=time_horizon,INDEX(S$5:S$505,time_horizon-$A76+1),0)</f>
        <v>1.921138411301995E-13</v>
      </c>
    </row>
    <row r="77" spans="1:26">
      <c r="A77">
        <v>72</v>
      </c>
      <c r="B77" s="83">
        <f>inventory[[#This Row],[Integrated_rad_forcing]]</f>
        <v>2.2053743296939002E-11</v>
      </c>
      <c r="C77" s="83">
        <f>inventory[[#This Row],[Temp_change]]</f>
        <v>1.5601916758644165E-13</v>
      </c>
      <c r="E77" s="95">
        <f>inventory[[#This Row],[CO2_net]]+inventory[[#This Row],[CH4_net]]*CH4_GWP+inventory[[#This Row],[N2O_net]]*N2O_GWP</f>
        <v>294.44043736440517</v>
      </c>
      <c r="F77" s="95">
        <f>inventory[[#This Row],[CO2_net]]+inventory[[#This Row],[CH4_net]]*CH4_GTP+inventory[[#This Row],[N2O_net]]*N2O_GTP</f>
        <v>239.59564412968101</v>
      </c>
      <c r="G77" s="77">
        <f t="shared" si="2"/>
        <v>311.19391165328216</v>
      </c>
      <c r="H77" s="77">
        <f t="shared" si="3"/>
        <v>271.42942526172959</v>
      </c>
      <c r="I77" s="77" cm="1">
        <f t="array" ref="I77">B77/INDEX($N$5:$N$505,time_horizon+1)</f>
        <v>240.4701631245639</v>
      </c>
      <c r="J77" s="77" cm="1">
        <f t="array" ref="J77">C77/INDEX($Q$5:$Q$505,time_horizon+1)</f>
        <v>285.29896288420292</v>
      </c>
      <c r="K77" s="78">
        <f>K76+(U76*inventory!B76+V76*inventory!C76+W76*inventory!D76)/$U$5</f>
        <v>294.44043736440517</v>
      </c>
      <c r="L77" s="78">
        <f>L76+(X76*inventory!B76+Y76*inventory!C76+Z76*inventory!D76)/$X$5</f>
        <v>239.59564412968098</v>
      </c>
      <c r="N77" s="71">
        <v>7.0868170844904771E-14</v>
      </c>
      <c r="O77" s="71">
        <v>2.6108086369711407E-12</v>
      </c>
      <c r="P77" s="71">
        <v>1.9372066489122957E-11</v>
      </c>
      <c r="Q77" s="71">
        <v>5.7480565136222065E-16</v>
      </c>
      <c r="R77" s="71">
        <v>3.5287753778864466E-15</v>
      </c>
      <c r="S77" s="71">
        <v>1.5191558655719298E-13</v>
      </c>
      <c r="U77" s="73" cm="1">
        <f t="array" ref="U77">IF($A77&lt;=time_horizon,INDEX(N$5:N$505,time_horizon-$A77+1),0)</f>
        <v>3.301898361027386E-14</v>
      </c>
      <c r="V77" s="73" cm="1">
        <f t="array" ref="V77">IF($A77&lt;=time_horizon,INDEX(O$5:O$505,time_horizon-$A77+1),0)</f>
        <v>2.3448953223682602E-12</v>
      </c>
      <c r="W77" s="73" cm="1">
        <f t="array" ref="W77">IF($A77&lt;=time_horizon,INDEX(P$5:P$505,time_horizon-$A77+1),0)</f>
        <v>8.9236861728337684E-12</v>
      </c>
      <c r="X77" s="73" cm="1">
        <f t="array" ref="X77">IF($A77&lt;=time_horizon,INDEX(Q$5:Q$505,time_horizon-$A77+1),0)</f>
        <v>6.7645133230980419E-16</v>
      </c>
      <c r="Y77" s="73" cm="1">
        <f t="array" ref="Y77">IF($A77&lt;=time_horizon,INDEX(R$5:R$505,time_horizon-$A77+1),0)</f>
        <v>3.079990606235391E-14</v>
      </c>
      <c r="Z77" s="73" cm="1">
        <f t="array" ref="Z77">IF($A77&lt;=time_horizon,INDEX(S$5:S$505,time_horizon-$A77+1),0)</f>
        <v>1.924522426612569E-13</v>
      </c>
    </row>
    <row r="78" spans="1:26">
      <c r="A78">
        <v>73</v>
      </c>
      <c r="B78" s="83">
        <f>inventory[[#This Row],[Integrated_rad_forcing]]</f>
        <v>2.2251216369592652E-11</v>
      </c>
      <c r="C78" s="83">
        <f>inventory[[#This Row],[Temp_change]]</f>
        <v>1.5499160971538641E-13</v>
      </c>
      <c r="E78" s="95">
        <f>inventory[[#This Row],[CO2_net]]+inventory[[#This Row],[CH4_net]]*CH4_GWP+inventory[[#This Row],[N2O_net]]*N2O_GWP</f>
        <v>294.44043736440517</v>
      </c>
      <c r="F78" s="95">
        <f>inventory[[#This Row],[CO2_net]]+inventory[[#This Row],[CH4_net]]*CH4_GTP+inventory[[#This Row],[N2O_net]]*N2O_GTP</f>
        <v>239.59564412968101</v>
      </c>
      <c r="G78" s="77">
        <f t="shared" si="2"/>
        <v>310.58322541598847</v>
      </c>
      <c r="H78" s="77">
        <f t="shared" si="3"/>
        <v>270.30019012803797</v>
      </c>
      <c r="I78" s="77" cm="1">
        <f t="array" ref="I78">B78/INDEX($N$5:$N$505,time_horizon+1)</f>
        <v>242.62337500131241</v>
      </c>
      <c r="J78" s="77" cm="1">
        <f t="array" ref="J78">C78/INDEX($Q$5:$Q$505,time_horizon+1)</f>
        <v>283.41995532730687</v>
      </c>
      <c r="K78" s="78">
        <f>K77+(U77*inventory!B77+V77*inventory!C77+W77*inventory!D77)/$U$5</f>
        <v>294.44043736440517</v>
      </c>
      <c r="L78" s="78">
        <f>L77+(X77*inventory!B77+Y77*inventory!C77+Z77*inventory!D77)/$X$5</f>
        <v>239.59564412968098</v>
      </c>
      <c r="N78" s="71">
        <v>7.1643329544890434E-14</v>
      </c>
      <c r="O78" s="71">
        <v>2.6114189570118828E-12</v>
      </c>
      <c r="P78" s="71">
        <v>1.956815408303588E-11</v>
      </c>
      <c r="Q78" s="71">
        <v>5.7340547796865675E-16</v>
      </c>
      <c r="R78" s="71">
        <v>3.4361523999511892E-15</v>
      </c>
      <c r="S78" s="71">
        <v>1.5098205183746657E-13</v>
      </c>
      <c r="U78" s="73" cm="1">
        <f t="array" ref="U78">IF($A78&lt;=time_horizon,INDEX(N$5:N$505,time_horizon-$A78+1),0)</f>
        <v>3.2038500023661782E-14</v>
      </c>
      <c r="V78" s="73" cm="1">
        <f t="array" ref="V78">IF($A78&lt;=time_horizon,INDEX(O$5:O$505,time_horizon-$A78+1),0)</f>
        <v>2.3219006982270281E-12</v>
      </c>
      <c r="W78" s="73" cm="1">
        <f t="array" ref="W78">IF($A78&lt;=time_horizon,INDEX(P$5:P$505,time_horizon-$A78+1),0)</f>
        <v>8.6392632505119779E-12</v>
      </c>
      <c r="X78" s="73" cm="1">
        <f t="array" ref="X78">IF($A78&lt;=time_horizon,INDEX(Q$5:Q$505,time_horizon-$A78+1),0)</f>
        <v>6.7859855203191507E-16</v>
      </c>
      <c r="Y78" s="73" cm="1">
        <f t="array" ref="Y78">IF($A78&lt;=time_horizon,INDEX(R$5:R$505,time_horizon-$A78+1),0)</f>
        <v>3.2545841743852107E-14</v>
      </c>
      <c r="Z78" s="73" cm="1">
        <f t="array" ref="Z78">IF($A78&lt;=time_horizon,INDEX(S$5:S$505,time_horizon-$A78+1),0)</f>
        <v>1.926781074062375E-13</v>
      </c>
    </row>
    <row r="79" spans="1:26">
      <c r="A79">
        <v>74</v>
      </c>
      <c r="B79" s="83">
        <f>inventory[[#This Row],[Integrated_rad_forcing]]</f>
        <v>2.2447025611649271E-11</v>
      </c>
      <c r="C79" s="83">
        <f>inventory[[#This Row],[Temp_change]]</f>
        <v>1.5397691244291227E-13</v>
      </c>
      <c r="E79" s="95">
        <f>inventory[[#This Row],[CO2_net]]+inventory[[#This Row],[CH4_net]]*CH4_GWP+inventory[[#This Row],[N2O_net]]*N2O_GWP</f>
        <v>294.44043736440517</v>
      </c>
      <c r="F79" s="95">
        <f>inventory[[#This Row],[CO2_net]]+inventory[[#This Row],[CH4_net]]*CH4_GTP+inventory[[#This Row],[N2O_net]]*N2O_GTP</f>
        <v>239.59564412968101</v>
      </c>
      <c r="G79" s="77">
        <f t="shared" si="2"/>
        <v>309.97403622588774</v>
      </c>
      <c r="H79" s="77">
        <f t="shared" si="3"/>
        <v>269.17059962975782</v>
      </c>
      <c r="I79" s="77" cm="1">
        <f t="array" ref="I79">B79/INDEX($N$5:$N$505,time_horizon+1)</f>
        <v>244.75844475997727</v>
      </c>
      <c r="J79" s="77" cm="1">
        <f t="array" ref="J79">C79/INDEX($Q$5:$Q$505,time_horizon+1)</f>
        <v>281.56446485163877</v>
      </c>
      <c r="K79" s="78">
        <f>K78+(U78*inventory!B78+V78*inventory!C78+W78*inventory!D78)/$U$5</f>
        <v>294.44043736440517</v>
      </c>
      <c r="L79" s="78">
        <f>L78+(X78*inventory!B78+Y78*inventory!C78+Z78*inventory!D78)/$X$5</f>
        <v>239.59564412968098</v>
      </c>
      <c r="N79" s="71">
        <v>7.2415825160567396E-14</v>
      </c>
      <c r="O79" s="71">
        <v>2.6119819900536934E-12</v>
      </c>
      <c r="P79" s="71">
        <v>1.976262779643501E-11</v>
      </c>
      <c r="Q79" s="71">
        <v>5.7204209023833356E-16</v>
      </c>
      <c r="R79" s="71">
        <v>3.3499661937551244E-15</v>
      </c>
      <c r="S79" s="71">
        <v>1.5005490415891882E-13</v>
      </c>
      <c r="U79" s="73" cm="1">
        <f t="array" ref="U79">IF($A79&lt;=time_horizon,INDEX(N$5:N$505,time_horizon-$A79+1),0)</f>
        <v>3.1050407734892173E-14</v>
      </c>
      <c r="V79" s="73" cm="1">
        <f t="array" ref="V79">IF($A79&lt;=time_horizon,INDEX(O$5:O$505,time_horizon-$A79+1),0)</f>
        <v>2.2969748432583985E-12</v>
      </c>
      <c r="W79" s="73" cm="1">
        <f t="array" ref="W79">IF($A79&lt;=time_horizon,INDEX(P$5:P$505,time_horizon-$A79+1),0)</f>
        <v>8.3524799854786254E-12</v>
      </c>
      <c r="X79" s="73" cm="1">
        <f t="array" ref="X79">IF($A79&lt;=time_horizon,INDEX(Q$5:Q$505,time_horizon-$A79+1),0)</f>
        <v>6.8051985723367424E-16</v>
      </c>
      <c r="Y79" s="73" cm="1">
        <f t="array" ref="Y79">IF($A79&lt;=time_horizon,INDEX(R$5:R$505,time_horizon-$A79+1),0)</f>
        <v>3.4358820770905506E-14</v>
      </c>
      <c r="Z79" s="73" cm="1">
        <f t="array" ref="Z79">IF($A79&lt;=time_horizon,INDEX(S$5:S$505,time_horizon-$A79+1),0)</f>
        <v>1.927760253047384E-13</v>
      </c>
    </row>
    <row r="80" spans="1:26">
      <c r="A80">
        <v>75</v>
      </c>
      <c r="B80" s="83">
        <f>inventory[[#This Row],[Integrated_rad_forcing]]</f>
        <v>2.2641188021418966E-11</v>
      </c>
      <c r="C80" s="83">
        <f>inventory[[#This Row],[Temp_change]]</f>
        <v>1.5297462084646088E-13</v>
      </c>
      <c r="E80" s="95">
        <f>inventory[[#This Row],[CO2_net]]+inventory[[#This Row],[CH4_net]]*CH4_GWP+inventory[[#This Row],[N2O_net]]*N2O_GWP</f>
        <v>294.44043736440517</v>
      </c>
      <c r="F80" s="95">
        <f>inventory[[#This Row],[CO2_net]]+inventory[[#This Row],[CH4_net]]*CH4_GTP+inventory[[#This Row],[N2O_net]]*N2O_GTP</f>
        <v>239.59564412968101</v>
      </c>
      <c r="G80" s="77">
        <f t="shared" si="2"/>
        <v>309.36624403148193</v>
      </c>
      <c r="H80" s="77">
        <f t="shared" si="3"/>
        <v>268.0404931045166</v>
      </c>
      <c r="I80" s="77" cm="1">
        <f t="array" ref="I80">B80/INDEX($N$5:$N$505,time_horizon+1)</f>
        <v>246.87555774716151</v>
      </c>
      <c r="J80" s="77" cm="1">
        <f t="array" ref="J80">C80/INDEX($Q$5:$Q$505,time_horizon+1)</f>
        <v>279.73165957906417</v>
      </c>
      <c r="K80" s="78">
        <f>K79+(U79*inventory!B79+V79*inventory!C79+W79*inventory!D79)/$U$5</f>
        <v>294.44043736440517</v>
      </c>
      <c r="L80" s="78">
        <f>L79+(X79*inventory!B79+Y79*inventory!C79+Z79*inventory!D79)/$X$5</f>
        <v>239.59564412968098</v>
      </c>
      <c r="N80" s="71">
        <v>7.3185709359793436E-14</v>
      </c>
      <c r="O80" s="71">
        <v>2.6125013998469312E-12</v>
      </c>
      <c r="P80" s="71">
        <v>1.9955500912212241E-11</v>
      </c>
      <c r="Q80" s="71">
        <v>5.7071459268958943E-16</v>
      </c>
      <c r="R80" s="71">
        <v>3.2697533651233874E-15</v>
      </c>
      <c r="S80" s="71">
        <v>1.491341528886479E-13</v>
      </c>
      <c r="U80" s="73" cm="1">
        <f t="array" ref="U80">IF($A80&lt;=time_horizon,INDEX(N$5:N$505,time_horizon-$A80+1),0)</f>
        <v>3.0054469243844282E-14</v>
      </c>
      <c r="V80" s="73" cm="1">
        <f t="array" ref="V80">IF($A80&lt;=time_horizon,INDEX(O$5:O$505,time_horizon-$A80+1),0)</f>
        <v>2.2699555607469224E-12</v>
      </c>
      <c r="W80" s="73" cm="1">
        <f t="array" ref="W80">IF($A80&lt;=time_horizon,INDEX(P$5:P$505,time_horizon-$A80+1),0)</f>
        <v>8.0633167899393425E-12</v>
      </c>
      <c r="X80" s="73" cm="1">
        <f t="array" ref="X80">IF($A80&lt;=time_horizon,INDEX(Q$5:Q$505,time_horizon-$A80+1),0)</f>
        <v>6.8216878231942542E-16</v>
      </c>
      <c r="Y80" s="73" cm="1">
        <f t="array" ref="Y80">IF($A80&lt;=time_horizon,INDEX(R$5:R$505,time_horizon-$A80+1),0)</f>
        <v>3.6234476968851861E-14</v>
      </c>
      <c r="Z80" s="73" cm="1">
        <f t="array" ref="Z80">IF($A80&lt;=time_horizon,INDEX(S$5:S$505,time_horizon-$A80+1),0)</f>
        <v>1.9272862854596265E-13</v>
      </c>
    </row>
    <row r="81" spans="1:26">
      <c r="A81">
        <v>76</v>
      </c>
      <c r="B81" s="83">
        <f>inventory[[#This Row],[Integrated_rad_forcing]]</f>
        <v>2.2833720202680675E-11</v>
      </c>
      <c r="C81" s="83">
        <f>inventory[[#This Row],[Temp_change]]</f>
        <v>1.5198430524543255E-13</v>
      </c>
      <c r="E81" s="95">
        <f>inventory[[#This Row],[CO2_net]]+inventory[[#This Row],[CH4_net]]*CH4_GWP+inventory[[#This Row],[N2O_net]]*N2O_GWP</f>
        <v>294.44043736440517</v>
      </c>
      <c r="F81" s="95">
        <f>inventory[[#This Row],[CO2_net]]+inventory[[#This Row],[CH4_net]]*CH4_GTP+inventory[[#This Row],[N2O_net]]*N2O_GTP</f>
        <v>239.59564412968101</v>
      </c>
      <c r="G81" s="77">
        <f t="shared" si="2"/>
        <v>308.75975522686713</v>
      </c>
      <c r="H81" s="77">
        <f t="shared" si="3"/>
        <v>266.90974060362839</v>
      </c>
      <c r="I81" s="77" cm="1">
        <f t="array" ref="I81">B81/INDEX($N$5:$N$505,time_horizon+1)</f>
        <v>248.97489500756924</v>
      </c>
      <c r="J81" s="77" cm="1">
        <f t="array" ref="J81">C81/INDEX($Q$5:$Q$505,time_horizon+1)</f>
        <v>277.92075378926825</v>
      </c>
      <c r="K81" s="78">
        <f>K80+(U80*inventory!B80+V80*inventory!C80+W80*inventory!D80)/$U$5</f>
        <v>294.44043736440517</v>
      </c>
      <c r="L81" s="78">
        <f>L80+(X80*inventory!B80+Y80*inventory!C80+Z80*inventory!D80)/$X$5</f>
        <v>239.59564412968098</v>
      </c>
      <c r="N81" s="71">
        <v>7.3953032466628176E-14</v>
      </c>
      <c r="O81" s="71">
        <v>2.6129805662781656E-12</v>
      </c>
      <c r="P81" s="71">
        <v>2.0146786603935883E-11</v>
      </c>
      <c r="Q81" s="71">
        <v>5.6942210090090086E-16</v>
      </c>
      <c r="R81" s="71">
        <v>3.1950825753223544E-15</v>
      </c>
      <c r="S81" s="71">
        <v>1.482198005692093E-13</v>
      </c>
      <c r="U81" s="73" cm="1">
        <f t="array" ref="U81">IF($A81&lt;=time_horizon,INDEX(N$5:N$505,time_horizon-$A81+1),0)</f>
        <v>2.9050427491627392E-14</v>
      </c>
      <c r="V81" s="73" cm="1">
        <f t="array" ref="V81">IF($A81&lt;=time_horizon,INDEX(O$5:O$505,time_horizon-$A81+1),0)</f>
        <v>2.2406670316933051E-12</v>
      </c>
      <c r="W81" s="73" cm="1">
        <f t="array" ref="W81">IF($A81&lt;=time_horizon,INDEX(P$5:P$505,time_horizon-$A81+1),0)</f>
        <v>7.7717539135463787E-12</v>
      </c>
      <c r="X81" s="73" cm="1">
        <f t="array" ref="X81">IF($A81&lt;=time_horizon,INDEX(Q$5:Q$505,time_horizon-$A81+1),0)</f>
        <v>6.8349144335504163E-16</v>
      </c>
      <c r="Y81" s="73" cm="1">
        <f t="array" ref="Y81">IF($A81&lt;=time_horizon,INDEX(R$5:R$505,time_horizon-$A81+1),0)</f>
        <v>3.8166813781986376E-14</v>
      </c>
      <c r="Z81" s="73" cm="1">
        <f t="array" ref="Z81">IF($A81&lt;=time_horizon,INDEX(S$5:S$505,time_horizon-$A81+1),0)</f>
        <v>1.9251634398428614E-13</v>
      </c>
    </row>
    <row r="82" spans="1:26">
      <c r="A82">
        <v>77</v>
      </c>
      <c r="B82" s="83">
        <f>inventory[[#This Row],[Integrated_rad_forcing]]</f>
        <v>2.3024638387611607E-11</v>
      </c>
      <c r="C82" s="83">
        <f>inventory[[#This Row],[Temp_change]]</f>
        <v>1.5100555996329891E-13</v>
      </c>
      <c r="E82" s="95">
        <f>inventory[[#This Row],[CO2_net]]+inventory[[#This Row],[CH4_net]]*CH4_GWP+inventory[[#This Row],[N2O_net]]*N2O_GWP</f>
        <v>294.44043736440517</v>
      </c>
      <c r="F82" s="95">
        <f>inventory[[#This Row],[CO2_net]]+inventory[[#This Row],[CH4_net]]*CH4_GTP+inventory[[#This Row],[N2O_net]]*N2O_GTP</f>
        <v>239.59564412968101</v>
      </c>
      <c r="G82" s="77">
        <f t="shared" si="2"/>
        <v>308.15448238112373</v>
      </c>
      <c r="H82" s="77">
        <f t="shared" si="3"/>
        <v>265.7782406992755</v>
      </c>
      <c r="I82" s="77" cm="1">
        <f t="array" ref="I82">B82/INDEX($N$5:$N$505,time_horizon+1)</f>
        <v>251.05663353402426</v>
      </c>
      <c r="J82" s="77" cm="1">
        <f t="array" ref="J82">C82/INDEX($Q$5:$Q$505,time_horizon+1)</f>
        <v>276.13100565613689</v>
      </c>
      <c r="K82" s="78">
        <f>K81+(U81*inventory!B81+V81*inventory!C81+W81*inventory!D81)/$U$5</f>
        <v>294.44043736440517</v>
      </c>
      <c r="L82" s="78">
        <f>L81+(X81*inventory!B81+Y81*inventory!C81+Z81*inventory!D81)/$X$5</f>
        <v>239.59564412968098</v>
      </c>
      <c r="N82" s="71">
        <v>7.4717843497518442E-14</v>
      </c>
      <c r="O82" s="71">
        <v>2.6134226073636647E-12</v>
      </c>
      <c r="P82" s="71">
        <v>2.0336497936750425E-11</v>
      </c>
      <c r="Q82" s="71">
        <v>5.6816374269765626E-16</v>
      </c>
      <c r="R82" s="71">
        <v>3.1255524890171945E-15</v>
      </c>
      <c r="S82" s="71">
        <v>1.4731184373158406E-13</v>
      </c>
      <c r="U82" s="73" cm="1">
        <f t="array" ref="U82">IF($A82&lt;=time_horizon,INDEX(N$5:N$505,time_horizon-$A82+1),0)</f>
        <v>2.8038001910389661E-14</v>
      </c>
      <c r="V82" s="73" cm="1">
        <f t="array" ref="V82">IF($A82&lt;=time_horizon,INDEX(O$5:O$505,time_horizon-$A82+1),0)</f>
        <v>2.2089186707307131E-12</v>
      </c>
      <c r="W82" s="73" cm="1">
        <f t="array" ref="W82">IF($A82&lt;=time_horizon,INDEX(P$5:P$505,time_horizon-$A82+1),0)</f>
        <v>7.4777714420496222E-12</v>
      </c>
      <c r="X82" s="73" cm="1">
        <f t="array" ref="X82">IF($A82&lt;=time_horizon,INDEX(Q$5:Q$505,time_horizon-$A82+1),0)</f>
        <v>6.8442528428169908E-16</v>
      </c>
      <c r="Y82" s="73" cm="1">
        <f t="array" ref="Y82">IF($A82&lt;=time_horizon,INDEX(R$5:R$505,time_horizon-$A82+1),0)</f>
        <v>4.0147907585205389E-14</v>
      </c>
      <c r="Z82" s="73" cm="1">
        <f t="array" ref="Z82">IF($A82&lt;=time_horizon,INDEX(S$5:S$505,time_horizon-$A82+1),0)</f>
        <v>1.9211711425366944E-13</v>
      </c>
    </row>
    <row r="83" spans="1:26">
      <c r="A83">
        <v>78</v>
      </c>
      <c r="B83" s="83">
        <f>inventory[[#This Row],[Integrated_rad_forcing]]</f>
        <v>2.3213958458004264E-11</v>
      </c>
      <c r="C83" s="83">
        <f>inventory[[#This Row],[Temp_change]]</f>
        <v>1.5003800210843922E-13</v>
      </c>
      <c r="E83" s="95">
        <f>inventory[[#This Row],[CO2_net]]+inventory[[#This Row],[CH4_net]]*CH4_GWP+inventory[[#This Row],[N2O_net]]*N2O_GWP</f>
        <v>294.44043736440517</v>
      </c>
      <c r="F83" s="95">
        <f>inventory[[#This Row],[CO2_net]]+inventory[[#This Row],[CH4_net]]*CH4_GTP+inventory[[#This Row],[N2O_net]]*N2O_GTP</f>
        <v>239.59564412968101</v>
      </c>
      <c r="G83" s="77">
        <f t="shared" si="2"/>
        <v>307.55034397198551</v>
      </c>
      <c r="H83" s="77">
        <f t="shared" si="3"/>
        <v>264.64591837174038</v>
      </c>
      <c r="I83" s="77" cm="1">
        <f t="array" ref="I83">B83/INDEX($N$5:$N$505,time_horizon+1)</f>
        <v>253.12094649881672</v>
      </c>
      <c r="J83" s="77" cm="1">
        <f t="array" ref="J83">C83/INDEX($Q$5:$Q$505,time_horizon+1)</f>
        <v>274.36171501837606</v>
      </c>
      <c r="K83" s="78">
        <f>K82+(U82*inventory!B82+V82*inventory!C82+W82*inventory!D82)/$U$5</f>
        <v>294.44043736440517</v>
      </c>
      <c r="L83" s="78">
        <f>L82+(X82*inventory!B82+Y82*inventory!C82+Z82*inventory!D82)/$X$5</f>
        <v>239.59564412968098</v>
      </c>
      <c r="N83" s="71">
        <v>7.5480190196499346E-14</v>
      </c>
      <c r="O83" s="71">
        <v>2.6138303995388511E-12</v>
      </c>
      <c r="P83" s="71">
        <v>2.0524647868268914E-11</v>
      </c>
      <c r="Q83" s="71">
        <v>5.6693865913958758E-16</v>
      </c>
      <c r="R83" s="71">
        <v>3.0607898327820113E-15</v>
      </c>
      <c r="S83" s="71">
        <v>1.4641027361651762E-13</v>
      </c>
      <c r="U83" s="73" cm="1">
        <f t="array" ref="U83">IF($A83&lt;=time_horizon,INDEX(N$5:N$505,time_horizon-$A83+1),0)</f>
        <v>2.701688347224594E-14</v>
      </c>
      <c r="V83" s="73" cm="1">
        <f t="array" ref="V83">IF($A83&lt;=time_horizon,INDEX(O$5:O$505,time_horizon-$A83+1),0)</f>
        <v>2.1745038859538543E-12</v>
      </c>
      <c r="W83" s="73" cm="1">
        <f t="array" ref="W83">IF($A83&lt;=time_horizon,INDEX(P$5:P$505,time_horizon-$A83+1),0)</f>
        <v>7.1813492959364178E-12</v>
      </c>
      <c r="X83" s="73" cm="1">
        <f t="array" ref="X83">IF($A83&lt;=time_horizon,INDEX(Q$5:Q$505,time_horizon-$A83+1),0)</f>
        <v>6.848975844314278E-16</v>
      </c>
      <c r="Y83" s="73" cm="1">
        <f t="array" ref="Y83">IF($A83&lt;=time_horizon,INDEX(R$5:R$505,time_horizon-$A83+1),0)</f>
        <v>4.2167565880642765E-14</v>
      </c>
      <c r="Z83" s="73" cm="1">
        <f t="array" ref="Z83">IF($A83&lt;=time_horizon,INDEX(S$5:S$505,time_horizon-$A83+1),0)</f>
        <v>1.9150608362370462E-13</v>
      </c>
    </row>
    <row r="84" spans="1:26">
      <c r="A84">
        <v>79</v>
      </c>
      <c r="B84" s="83">
        <f>inventory[[#This Row],[Integrated_rad_forcing]]</f>
        <v>2.3401695964903164E-11</v>
      </c>
      <c r="C84" s="83">
        <f>inventory[[#This Row],[Temp_change]]</f>
        <v>1.4908127038088392E-13</v>
      </c>
      <c r="E84" s="95">
        <f>inventory[[#This Row],[CO2_net]]+inventory[[#This Row],[CH4_net]]*CH4_GWP+inventory[[#This Row],[N2O_net]]*N2O_GWP</f>
        <v>294.44043736440517</v>
      </c>
      <c r="F84" s="95">
        <f>inventory[[#This Row],[CO2_net]]+inventory[[#This Row],[CH4_net]]*CH4_GTP+inventory[[#This Row],[N2O_net]]*N2O_GTP</f>
        <v>239.59564412968101</v>
      </c>
      <c r="G84" s="77">
        <f t="shared" si="2"/>
        <v>306.9472641246665</v>
      </c>
      <c r="H84" s="77">
        <f t="shared" si="3"/>
        <v>263.51272298087105</v>
      </c>
      <c r="I84" s="77" cm="1">
        <f t="array" ref="I84">B84/INDEX($N$5:$N$505,time_horizon+1)</f>
        <v>255.16800346781858</v>
      </c>
      <c r="J84" s="77" cm="1">
        <f t="array" ref="J84">C84/INDEX($Q$5:$Q$505,time_horizon+1)</f>
        <v>272.61222119750494</v>
      </c>
      <c r="K84" s="78">
        <f>K83+(U83*inventory!B83+V83*inventory!C83+W83*inventory!D83)/$U$5</f>
        <v>294.44043736440517</v>
      </c>
      <c r="L84" s="78">
        <f>L83+(X83*inventory!B83+Y83*inventory!C83+Z83*inventory!D83)/$X$5</f>
        <v>239.59564412968098</v>
      </c>
      <c r="N84" s="71">
        <v>7.6240119069439156E-14</v>
      </c>
      <c r="O84" s="71">
        <v>2.6142065963757478E-12</v>
      </c>
      <c r="P84" s="71">
        <v>2.0711249249457978E-11</v>
      </c>
      <c r="Q84" s="71">
        <v>5.6574600533313172E-16</v>
      </c>
      <c r="R84" s="71">
        <v>3.0004475610334249E-15</v>
      </c>
      <c r="S84" s="71">
        <v>1.4551507681451736E-13</v>
      </c>
      <c r="U84" s="73" cm="1">
        <f t="array" ref="U84">IF($A84&lt;=time_horizon,INDEX(N$5:N$505,time_horizon-$A84+1),0)</f>
        <v>2.598672847643901E-14</v>
      </c>
      <c r="V84" s="73" cm="1">
        <f t="array" ref="V84">IF($A84&lt;=time_horizon,INDEX(O$5:O$505,time_horizon-$A84+1),0)</f>
        <v>2.1371987345908271E-12</v>
      </c>
      <c r="W84" s="73" cm="1">
        <f t="array" ref="W84">IF($A84&lt;=time_horizon,INDEX(P$5:P$505,time_horizon-$A84+1),0)</f>
        <v>6.8824672290601028E-12</v>
      </c>
      <c r="X84" s="73" cm="1">
        <f t="array" ref="X84">IF($A84&lt;=time_horizon,INDEX(Q$5:Q$505,time_horizon-$A84+1),0)</f>
        <v>6.8482367626133532E-16</v>
      </c>
      <c r="Y84" s="73" cm="1">
        <f t="array" ref="Y84">IF($A84&lt;=time_horizon,INDEX(R$5:R$505,time_horizon-$A84+1),0)</f>
        <v>4.4212934036849085E-14</v>
      </c>
      <c r="Z84" s="73" cm="1">
        <f t="array" ref="Z84">IF($A84&lt;=time_horizon,INDEX(S$5:S$505,time_horizon-$A84+1),0)</f>
        <v>1.9065524413980465E-13</v>
      </c>
    </row>
    <row r="85" spans="1:26">
      <c r="A85">
        <v>80</v>
      </c>
      <c r="B85" s="83">
        <f>inventory[[#This Row],[Integrated_rad_forcing]]</f>
        <v>2.3587866146783147E-11</v>
      </c>
      <c r="C85" s="83">
        <f>inventory[[#This Row],[Temp_change]]</f>
        <v>1.4813502391062166E-13</v>
      </c>
      <c r="E85" s="95">
        <f>inventory[[#This Row],[CO2_net]]+inventory[[#This Row],[CH4_net]]*CH4_GWP+inventory[[#This Row],[N2O_net]]*N2O_GWP</f>
        <v>294.44043736440517</v>
      </c>
      <c r="F85" s="95">
        <f>inventory[[#This Row],[CO2_net]]+inventory[[#This Row],[CH4_net]]*CH4_GTP+inventory[[#This Row],[N2O_net]]*N2O_GTP</f>
        <v>239.59564412968101</v>
      </c>
      <c r="G85" s="77">
        <f t="shared" si="2"/>
        <v>306.34517235654727</v>
      </c>
      <c r="H85" s="77">
        <f t="shared" si="3"/>
        <v>262.37862632465908</v>
      </c>
      <c r="I85" s="77" cm="1">
        <f t="array" ref="I85">B85/INDEX($N$5:$N$505,time_horizon+1)</f>
        <v>257.19797059869666</v>
      </c>
      <c r="J85" s="77" cm="1">
        <f t="array" ref="J85">C85/INDEX($Q$5:$Q$505,time_horizon+1)</f>
        <v>270.88190087356725</v>
      </c>
      <c r="K85" s="78">
        <f>K84+(U84*inventory!B84+V84*inventory!C84+W84*inventory!D84)/$U$5</f>
        <v>294.44043736440517</v>
      </c>
      <c r="L85" s="78">
        <f>L84+(X84*inventory!B84+Y84*inventory!C84+Z84*inventory!D84)/$X$5</f>
        <v>239.59564412968098</v>
      </c>
      <c r="N85" s="71">
        <v>7.699767541735515E-14</v>
      </c>
      <c r="O85" s="71">
        <v>2.6145536458502171E-12</v>
      </c>
      <c r="P85" s="71">
        <v>2.0896314825515574E-11</v>
      </c>
      <c r="Q85" s="71">
        <v>5.6458495109020054E-16</v>
      </c>
      <c r="R85" s="71">
        <v>2.9442031258907674E-15</v>
      </c>
      <c r="S85" s="71">
        <v>1.4462623583364068E-13</v>
      </c>
      <c r="U85" s="73" cm="1">
        <f t="array" ref="U85">IF($A85&lt;=time_horizon,INDEX(N$5:N$505,time_horizon-$A85+1),0)</f>
        <v>2.4947150745638587E-14</v>
      </c>
      <c r="V85" s="73" cm="1">
        <f t="array" ref="V85">IF($A85&lt;=time_horizon,INDEX(O$5:O$505,time_horizon-$A85+1),0)</f>
        <v>2.0967604657699749E-12</v>
      </c>
      <c r="W85" s="73" cm="1">
        <f t="array" ref="W85">IF($A85&lt;=time_horizon,INDEX(P$5:P$505,time_horizon-$A85+1),0)</f>
        <v>6.5811048272571605E-12</v>
      </c>
      <c r="X85" s="73" cm="1">
        <f t="array" ref="X85">IF($A85&lt;=time_horizon,INDEX(Q$5:Q$505,time_horizon-$A85+1),0)</f>
        <v>6.8410481029917524E-16</v>
      </c>
      <c r="Y85" s="73" cm="1">
        <f t="array" ref="Y85">IF($A85&lt;=time_horizon,INDEX(R$5:R$505,time_horizon-$A85+1),0)</f>
        <v>4.6268043372574222E-14</v>
      </c>
      <c r="Z85" s="73" cm="1">
        <f t="array" ref="Z85">IF($A85&lt;=time_horizon,INDEX(S$5:S$505,time_horizon-$A85+1),0)</f>
        <v>1.8953303702650909E-13</v>
      </c>
    </row>
    <row r="86" spans="1:26">
      <c r="A86">
        <v>81</v>
      </c>
      <c r="B86" s="83">
        <f>inventory[[#This Row],[Integrated_rad_forcing]]</f>
        <v>2.3772483946381683E-11</v>
      </c>
      <c r="C86" s="83">
        <f>inventory[[#This Row],[Temp_change]]</f>
        <v>1.4719894113182924E-13</v>
      </c>
      <c r="E86" s="95">
        <f>inventory[[#This Row],[CO2_net]]+inventory[[#This Row],[CH4_net]]*CH4_GWP+inventory[[#This Row],[N2O_net]]*N2O_GWP</f>
        <v>294.44043736440517</v>
      </c>
      <c r="F86" s="95">
        <f>inventory[[#This Row],[CO2_net]]+inventory[[#This Row],[CH4_net]]*CH4_GTP+inventory[[#This Row],[N2O_net]]*N2O_GTP</f>
        <v>239.59564412968101</v>
      </c>
      <c r="G86" s="77">
        <f t="shared" si="2"/>
        <v>305.74400332827702</v>
      </c>
      <c r="H86" s="77">
        <f t="shared" si="3"/>
        <v>261.24362078670089</v>
      </c>
      <c r="I86" s="77" cm="1">
        <f t="array" ref="I86">B86/INDEX($N$5:$N$505,time_horizon+1)</f>
        <v>259.2110108244492</v>
      </c>
      <c r="J86" s="77" cm="1">
        <f t="array" ref="J86">C86/INDEX($Q$5:$Q$505,time_horizon+1)</f>
        <v>269.17016602653138</v>
      </c>
      <c r="K86" s="78">
        <f>K85+(U85*inventory!B85+V85*inventory!C85+W85*inventory!D85)/$U$5</f>
        <v>294.44043736440517</v>
      </c>
      <c r="L86" s="78">
        <f>L85+(X85*inventory!B85+Y85*inventory!C85+Z85*inventory!D85)/$X$5</f>
        <v>239.59564412968098</v>
      </c>
      <c r="N86" s="71">
        <v>7.7752903368826474E-14</v>
      </c>
      <c r="O86" s="71">
        <v>2.6148738062713493E-12</v>
      </c>
      <c r="P86" s="71">
        <v>2.1079857236741506E-11</v>
      </c>
      <c r="Q86" s="71">
        <v>5.6345468145235067E-16</v>
      </c>
      <c r="R86" s="71">
        <v>2.89175684719531E-15</v>
      </c>
      <c r="S86" s="71">
        <v>1.4374372960318158E-13</v>
      </c>
      <c r="U86" s="73" cm="1">
        <f t="array" ref="U86">IF($A86&lt;=time_horizon,INDEX(N$5:N$505,time_horizon-$A86+1),0)</f>
        <v>2.3897711816232671E-14</v>
      </c>
      <c r="V86" s="73" cm="1">
        <f t="array" ref="V86">IF($A86&lt;=time_horizon,INDEX(O$5:O$505,time_horizon-$A86+1),0)</f>
        <v>2.0529259408992845E-12</v>
      </c>
      <c r="W86" s="73" cm="1">
        <f t="array" ref="W86">IF($A86&lt;=time_horizon,INDEX(P$5:P$505,time_horizon-$A86+1),0)</f>
        <v>6.2772415069528962E-12</v>
      </c>
      <c r="X86" s="73" cm="1">
        <f t="array" ref="X86">IF($A86&lt;=time_horizon,INDEX(Q$5:Q$505,time_horizon-$A86+1),0)</f>
        <v>6.8262558943159625E-16</v>
      </c>
      <c r="Y86" s="73" cm="1">
        <f t="array" ref="Y86">IF($A86&lt;=time_horizon,INDEX(R$5:R$505,time_horizon-$A86+1),0)</f>
        <v>4.8313292419063737E-14</v>
      </c>
      <c r="Z86" s="73" cm="1">
        <f t="array" ref="Z86">IF($A86&lt;=time_horizon,INDEX(S$5:S$505,time_horizon-$A86+1),0)</f>
        <v>1.8810390369810551E-13</v>
      </c>
    </row>
    <row r="87" spans="1:26">
      <c r="A87">
        <v>82</v>
      </c>
      <c r="B87" s="83">
        <f>inventory[[#This Row],[Integrated_rad_forcing]]</f>
        <v>2.3955564026288965E-11</v>
      </c>
      <c r="C87" s="83">
        <f>inventory[[#This Row],[Temp_change]]</f>
        <v>1.4627271869628172E-13</v>
      </c>
      <c r="E87" s="95">
        <f>inventory[[#This Row],[CO2_net]]+inventory[[#This Row],[CH4_net]]*CH4_GWP+inventory[[#This Row],[N2O_net]]*N2O_GWP</f>
        <v>294.44043736440517</v>
      </c>
      <c r="F87" s="95">
        <f>inventory[[#This Row],[CO2_net]]+inventory[[#This Row],[CH4_net]]*CH4_GTP+inventory[[#This Row],[N2O_net]]*N2O_GTP</f>
        <v>239.59564412968101</v>
      </c>
      <c r="G87" s="77">
        <f t="shared" si="2"/>
        <v>305.143696601719</v>
      </c>
      <c r="H87" s="77">
        <f t="shared" si="3"/>
        <v>260.10771757335414</v>
      </c>
      <c r="I87" s="77" cm="1">
        <f t="array" ref="I87">B87/INDEX($N$5:$N$505,time_horizon+1)</f>
        <v>261.20728402339739</v>
      </c>
      <c r="J87" s="77" cm="1">
        <f t="array" ref="J87">C87/INDEX($Q$5:$Q$505,time_horizon+1)</f>
        <v>267.476461949336</v>
      </c>
      <c r="K87" s="78">
        <f>K86+(U86*inventory!B86+V86*inventory!C86+W86*inventory!D86)/$U$5</f>
        <v>294.44043736440517</v>
      </c>
      <c r="L87" s="78">
        <f>L86+(X86*inventory!B86+Y86*inventory!C86+Z86*inventory!D86)/$X$5</f>
        <v>239.59564412968098</v>
      </c>
      <c r="N87" s="71">
        <v>7.8505845911529188E-14</v>
      </c>
      <c r="O87" s="71">
        <v>2.615169160976658E-12</v>
      </c>
      <c r="P87" s="71">
        <v>2.1261889019400779E-11</v>
      </c>
      <c r="Q87" s="71">
        <v>5.6235439709715916E-16</v>
      </c>
      <c r="R87" s="71">
        <v>2.8428303787319807E-15</v>
      </c>
      <c r="S87" s="71">
        <v>1.4286753392045258E-13</v>
      </c>
      <c r="U87" s="73" cm="1">
        <f t="array" ref="U87">IF($A87&lt;=time_horizon,INDEX(N$5:N$505,time_horizon-$A87+1),0)</f>
        <v>2.2837908598910304E-14</v>
      </c>
      <c r="V87" s="73" cm="1">
        <f t="array" ref="V87">IF($A87&lt;=time_horizon,INDEX(O$5:O$505,time_horizon-$A87+1),0)</f>
        <v>2.0054099213794684E-12</v>
      </c>
      <c r="W87" s="73" cm="1">
        <f t="array" ref="W87">IF($A87&lt;=time_horizon,INDEX(P$5:P$505,time_horizon-$A87+1),0)</f>
        <v>5.9708565137555457E-12</v>
      </c>
      <c r="X87" s="73" cm="1">
        <f t="array" ref="X87">IF($A87&lt;=time_horizon,INDEX(Q$5:Q$505,time_horizon-$A87+1),0)</f>
        <v>6.8025087612270832E-16</v>
      </c>
      <c r="Y87" s="73" cm="1">
        <f t="array" ref="Y87">IF($A87&lt;=time_horizon,INDEX(R$5:R$505,time_horizon-$A87+1),0)</f>
        <v>5.0324852099348105E-14</v>
      </c>
      <c r="Z87" s="73" cm="1">
        <f t="array" ref="Z87">IF($A87&lt;=time_horizon,INDEX(S$5:S$505,time_horizon-$A87+1),0)</f>
        <v>1.8632778000573778E-13</v>
      </c>
    </row>
    <row r="88" spans="1:26">
      <c r="A88">
        <v>83</v>
      </c>
      <c r="B88" s="83">
        <f>inventory[[#This Row],[Integrated_rad_forcing]]</f>
        <v>2.4137120783391469E-11</v>
      </c>
      <c r="C88" s="83">
        <f>inventory[[#This Row],[Temp_change]]</f>
        <v>1.4535607042827106E-13</v>
      </c>
      <c r="E88" s="95">
        <f>inventory[[#This Row],[CO2_net]]+inventory[[#This Row],[CH4_net]]*CH4_GWP+inventory[[#This Row],[N2O_net]]*N2O_GWP</f>
        <v>294.44043736440517</v>
      </c>
      <c r="F88" s="95">
        <f>inventory[[#This Row],[CO2_net]]+inventory[[#This Row],[CH4_net]]*CH4_GTP+inventory[[#This Row],[N2O_net]]*N2O_GTP</f>
        <v>239.59564412968101</v>
      </c>
      <c r="G88" s="77">
        <f t="shared" si="2"/>
        <v>304.54419640505859</v>
      </c>
      <c r="H88" s="77">
        <f t="shared" si="3"/>
        <v>258.97094504059964</v>
      </c>
      <c r="I88" s="77" cm="1">
        <f t="array" ref="I88">B88/INDEX($N$5:$N$505,time_horizon+1)</f>
        <v>263.18694717667557</v>
      </c>
      <c r="J88" s="77" cm="1">
        <f t="array" ref="J88">C88/INDEX($Q$5:$Q$505,time_horizon+1)</f>
        <v>265.80026533683866</v>
      </c>
      <c r="K88" s="78">
        <f>K87+(U87*inventory!B87+V87*inventory!C87+W87*inventory!D87)/$U$5</f>
        <v>294.44043736440517</v>
      </c>
      <c r="L88" s="78">
        <f>L87+(X87*inventory!B87+Y87*inventory!C87+Z87*inventory!D87)/$X$5</f>
        <v>239.59564412968098</v>
      </c>
      <c r="N88" s="71">
        <v>7.9256544922917932E-14</v>
      </c>
      <c r="O88" s="71">
        <v>2.6154416318887078E-12</v>
      </c>
      <c r="P88" s="71">
        <v>2.1442422606579842E-11</v>
      </c>
      <c r="Q88" s="71">
        <v>5.6128331464166044E-16</v>
      </c>
      <c r="R88" s="71">
        <v>2.7971652665766771E-15</v>
      </c>
      <c r="S88" s="71">
        <v>1.4199762184705273E-13</v>
      </c>
      <c r="U88" s="73" cm="1">
        <f t="array" ref="U88">IF($A88&lt;=time_horizon,INDEX(N$5:N$505,time_horizon-$A88+1),0)</f>
        <v>2.1767157848887255E-14</v>
      </c>
      <c r="V88" s="73" cm="1">
        <f t="array" ref="V88">IF($A88&lt;=time_horizon,INDEX(O$5:O$505,time_horizon-$A88+1),0)</f>
        <v>1.9539032125085988E-12</v>
      </c>
      <c r="W88" s="73" cm="1">
        <f t="array" ref="W88">IF($A88&lt;=time_horizon,INDEX(P$5:P$505,time_horizon-$A88+1),0)</f>
        <v>5.6619289210387121E-12</v>
      </c>
      <c r="X88" s="73" cm="1">
        <f t="array" ref="X88">IF($A88&lt;=time_horizon,INDEX(Q$5:Q$505,time_horizon-$A88+1),0)</f>
        <v>6.768220529873025E-16</v>
      </c>
      <c r="Y88" s="73" cm="1">
        <f t="array" ref="Y88">IF($A88&lt;=time_horizon,INDEX(R$5:R$505,time_horizon-$A88+1),0)</f>
        <v>5.2273984323788719E-14</v>
      </c>
      <c r="Z88" s="73" cm="1">
        <f t="array" ref="Z88">IF($A88&lt;=time_horizon,INDEX(S$5:S$505,time_horizon-$A88+1),0)</f>
        <v>1.8415952654475118E-13</v>
      </c>
    </row>
    <row r="89" spans="1:26">
      <c r="A89">
        <v>84</v>
      </c>
      <c r="B89" s="83">
        <f>inventory[[#This Row],[Integrated_rad_forcing]]</f>
        <v>2.4317168362257261E-11</v>
      </c>
      <c r="C89" s="83">
        <f>inventory[[#This Row],[Temp_change]]</f>
        <v>1.4444872632257812E-13</v>
      </c>
      <c r="E89" s="95">
        <f>inventory[[#This Row],[CO2_net]]+inventory[[#This Row],[CH4_net]]*CH4_GWP+inventory[[#This Row],[N2O_net]]*N2O_GWP</f>
        <v>294.44043736440517</v>
      </c>
      <c r="F89" s="95">
        <f>inventory[[#This Row],[CO2_net]]+inventory[[#This Row],[CH4_net]]*CH4_GTP+inventory[[#This Row],[N2O_net]]*N2O_GTP</f>
        <v>239.59564412968101</v>
      </c>
      <c r="G89" s="77">
        <f t="shared" si="2"/>
        <v>303.94545140530045</v>
      </c>
      <c r="H89" s="77">
        <f t="shared" si="3"/>
        <v>257.83334710993182</v>
      </c>
      <c r="I89" s="77" cm="1">
        <f t="array" ref="I89">B89/INDEX($N$5:$N$505,time_horizon+1)</f>
        <v>265.15015451418225</v>
      </c>
      <c r="J89" s="77" cm="1">
        <f t="array" ref="J89">C89/INDEX($Q$5:$Q$505,time_horizon+1)</f>
        <v>264.14108245349286</v>
      </c>
      <c r="K89" s="78">
        <f>K88+(U88*inventory!B88+V88*inventory!C88+W88*inventory!D88)/$U$5</f>
        <v>294.44043736440517</v>
      </c>
      <c r="L89" s="78">
        <f>L88+(X88*inventory!B88+Y88*inventory!C88+Z88*inventory!D88)/$X$5</f>
        <v>239.59564412968098</v>
      </c>
      <c r="N89" s="71">
        <v>8.000504120007765E-14</v>
      </c>
      <c r="O89" s="71">
        <v>2.6156929920213848E-12</v>
      </c>
      <c r="P89" s="71">
        <v>2.1621470329035798E-11</v>
      </c>
      <c r="Q89" s="71">
        <v>5.6024066685598213E-16</v>
      </c>
      <c r="R89" s="71">
        <v>2.7545215954291543E-15</v>
      </c>
      <c r="S89" s="71">
        <v>1.4113396406029297E-13</v>
      </c>
      <c r="U89" s="73" cm="1">
        <f t="array" ref="U89">IF($A89&lt;=time_horizon,INDEX(N$5:N$505,time_horizon-$A89+1),0)</f>
        <v>2.0684776612360524E-14</v>
      </c>
      <c r="V89" s="73" cm="1">
        <f t="array" ref="V89">IF($A89&lt;=time_horizon,INDEX(O$5:O$505,time_horizon-$A89+1),0)</f>
        <v>1.8980706515003657E-12</v>
      </c>
      <c r="W89" s="73" cm="1">
        <f t="array" ref="W89">IF($A89&lt;=time_horizon,INDEX(P$5:P$505,time_horizon-$A89+1),0)</f>
        <v>5.3504376285120411E-12</v>
      </c>
      <c r="X89" s="73" cm="1">
        <f t="array" ref="X89">IF($A89&lt;=time_horizon,INDEX(Q$5:Q$505,time_horizon-$A89+1),0)</f>
        <v>6.7215248818103302E-16</v>
      </c>
      <c r="Y89" s="73" cm="1">
        <f t="array" ref="Y89">IF($A89&lt;=time_horizon,INDEX(R$5:R$505,time_horizon-$A89+1),0)</f>
        <v>5.4126262099524115E-14</v>
      </c>
      <c r="Z89" s="73" cm="1">
        <f t="array" ref="Z89">IF($A89&lt;=time_horizon,INDEX(S$5:S$505,time_horizon-$A89+1),0)</f>
        <v>1.8154828693877599E-13</v>
      </c>
    </row>
    <row r="90" spans="1:26">
      <c r="A90">
        <v>85</v>
      </c>
      <c r="B90" s="83">
        <f>inventory[[#This Row],[Integrated_rad_forcing]]</f>
        <v>2.4495720667544578E-11</v>
      </c>
      <c r="C90" s="83">
        <f>inventory[[#This Row],[Temp_change]]</f>
        <v>1.4355043158639038E-13</v>
      </c>
      <c r="E90" s="95">
        <f>inventory[[#This Row],[CO2_net]]+inventory[[#This Row],[CH4_net]]*CH4_GWP+inventory[[#This Row],[N2O_net]]*N2O_GWP</f>
        <v>294.44043736440517</v>
      </c>
      <c r="F90" s="95">
        <f>inventory[[#This Row],[CO2_net]]+inventory[[#This Row],[CH4_net]]*CH4_GTP+inventory[[#This Row],[N2O_net]]*N2O_GTP</f>
        <v>239.59564412968101</v>
      </c>
      <c r="G90" s="77">
        <f t="shared" si="2"/>
        <v>303.3474144883034</v>
      </c>
      <c r="H90" s="77">
        <f t="shared" si="3"/>
        <v>256.69498177203621</v>
      </c>
      <c r="I90" s="77" cm="1">
        <f t="array" ref="I90">B90/INDEX($N$5:$N$505,time_horizon+1)</f>
        <v>267.09705764988109</v>
      </c>
      <c r="J90" s="77" cm="1">
        <f t="array" ref="J90">C90/INDEX($Q$5:$Q$505,time_horizon+1)</f>
        <v>262.4984473813841</v>
      </c>
      <c r="K90" s="78">
        <f>K89+(U89*inventory!B89+V89*inventory!C89+W89*inventory!D89)/$U$5</f>
        <v>294.44043736440517</v>
      </c>
      <c r="L90" s="78">
        <f>L89+(X89*inventory!B89+Y89*inventory!C89+Z89*inventory!D89)/$X$5</f>
        <v>239.59564412968098</v>
      </c>
      <c r="N90" s="71">
        <v>8.075137448876821E-14</v>
      </c>
      <c r="O90" s="71">
        <v>2.6159248770171963E-12</v>
      </c>
      <c r="P90" s="71">
        <v>2.1799044416038615E-11</v>
      </c>
      <c r="Q90" s="71">
        <v>5.592257027987933E-16</v>
      </c>
      <c r="R90" s="71">
        <v>2.7146767187757912E-15</v>
      </c>
      <c r="S90" s="71">
        <v>1.4027652916481581E-13</v>
      </c>
      <c r="U90" s="73" cm="1">
        <f t="array" ref="U90">IF($A90&lt;=time_horizon,INDEX(N$5:N$505,time_horizon-$A90+1),0)</f>
        <v>1.9589957597825656E-14</v>
      </c>
      <c r="V90" s="73" cm="1">
        <f t="array" ref="V90">IF($A90&lt;=time_horizon,INDEX(O$5:O$505,time_horizon-$A90+1),0)</f>
        <v>1.8375489265236592E-12</v>
      </c>
      <c r="W90" s="73" cm="1">
        <f t="array" ref="W90">IF($A90&lt;=time_horizon,INDEX(P$5:P$505,time_horizon-$A90+1),0)</f>
        <v>5.036361360780036E-12</v>
      </c>
      <c r="X90" s="73" cm="1">
        <f t="array" ref="X90">IF($A90&lt;=time_horizon,INDEX(Q$5:Q$505,time_horizon-$A90+1),0)</f>
        <v>6.6602202082528355E-16</v>
      </c>
      <c r="Y90" s="73" cm="1">
        <f t="array" ref="Y90">IF($A90&lt;=time_horizon,INDEX(R$5:R$505,time_horizon-$A90+1),0)</f>
        <v>5.5840677666419838E-14</v>
      </c>
      <c r="Z90" s="73" cm="1">
        <f t="array" ref="Z90">IF($A90&lt;=time_horizon,INDEX(S$5:S$505,time_horizon-$A90+1),0)</f>
        <v>1.7843676499510696E-13</v>
      </c>
    </row>
    <row r="91" spans="1:26">
      <c r="A91">
        <v>86</v>
      </c>
      <c r="B91" s="83">
        <f>inventory[[#This Row],[Integrated_rad_forcing]]</f>
        <v>2.4672791375508749E-11</v>
      </c>
      <c r="C91" s="83">
        <f>inventory[[#This Row],[Temp_change]]</f>
        <v>1.4266094572551373E-13</v>
      </c>
      <c r="E91" s="95">
        <f>inventory[[#This Row],[CO2_net]]+inventory[[#This Row],[CH4_net]]*CH4_GWP+inventory[[#This Row],[N2O_net]]*N2O_GWP</f>
        <v>294.44043736440517</v>
      </c>
      <c r="F91" s="95">
        <f>inventory[[#This Row],[CO2_net]]+inventory[[#This Row],[CH4_net]]*CH4_GTP+inventory[[#This Row],[N2O_net]]*N2O_GTP</f>
        <v>239.59564412968101</v>
      </c>
      <c r="G91" s="77">
        <f t="shared" si="2"/>
        <v>302.75004254643324</v>
      </c>
      <c r="H91" s="77">
        <f t="shared" si="3"/>
        <v>255.55591967654325</v>
      </c>
      <c r="I91" s="77" cm="1">
        <f t="array" ref="I91">B91/INDEX($N$5:$N$505,time_horizon+1)</f>
        <v>269.02780570727037</v>
      </c>
      <c r="J91" s="77" cm="1">
        <f t="array" ref="J91">C91/INDEX($Q$5:$Q$505,time_horizon+1)</f>
        <v>260.87192034926369</v>
      </c>
      <c r="K91" s="78">
        <f>K90+(U90*inventory!B90+V90*inventory!C90+W90*inventory!D90)/$U$5</f>
        <v>294.44043736440517</v>
      </c>
      <c r="L91" s="78">
        <f>L90+(X90*inventory!B90+Y90*inventory!C90+Z90*inventory!D90)/$X$5</f>
        <v>239.59564412968098</v>
      </c>
      <c r="N91" s="71">
        <v>8.1495583511684049E-14</v>
      </c>
      <c r="O91" s="71">
        <v>2.61613879579067E-12</v>
      </c>
      <c r="P91" s="71">
        <v>2.1975156996206395E-11</v>
      </c>
      <c r="Q91" s="71">
        <v>5.5823768788482567E-16</v>
      </c>
      <c r="R91" s="71">
        <v>2.6774240687498082E-15</v>
      </c>
      <c r="S91" s="71">
        <v>1.3942528396887911E-13</v>
      </c>
      <c r="U91" s="73" cm="1">
        <f t="array" ref="U91">IF($A91&lt;=time_horizon,INDEX(N$5:N$505,time_horizon-$A91+1),0)</f>
        <v>1.8481738145934216E-14</v>
      </c>
      <c r="V91" s="73" cm="1">
        <f t="array" ref="V91">IF($A91&lt;=time_horizon,INDEX(O$5:O$505,time_horizon-$A91+1),0)</f>
        <v>1.7719442125715984E-12</v>
      </c>
      <c r="W91" s="73" cm="1">
        <f t="array" ref="W91">IF($A91&lt;=time_horizon,INDEX(P$5:P$505,time_horizon-$A91+1),0)</f>
        <v>4.7196786658889105E-12</v>
      </c>
      <c r="X91" s="73" cm="1">
        <f t="array" ref="X91">IF($A91&lt;=time_horizon,INDEX(Q$5:Q$505,time_horizon-$A91+1),0)</f>
        <v>6.5817023628950917E-16</v>
      </c>
      <c r="Y91" s="73" cm="1">
        <f t="array" ref="Y91">IF($A91&lt;=time_horizon,INDEX(R$5:R$505,time_horizon-$A91+1),0)</f>
        <v>5.7368623379954389E-14</v>
      </c>
      <c r="Z91" s="73" cm="1">
        <f t="array" ref="Z91">IF($A91&lt;=time_horizon,INDEX(S$5:S$505,time_horizon-$A91+1),0)</f>
        <v>1.7476041047479404E-13</v>
      </c>
    </row>
    <row r="92" spans="1:26">
      <c r="A92">
        <v>87</v>
      </c>
      <c r="B92" s="83">
        <f>inventory[[#This Row],[Integrated_rad_forcing]]</f>
        <v>2.4848393944676865E-11</v>
      </c>
      <c r="C92" s="83">
        <f>inventory[[#This Row],[Temp_change]]</f>
        <v>1.417800416747783E-13</v>
      </c>
      <c r="E92" s="95">
        <f>inventory[[#This Row],[CO2_net]]+inventory[[#This Row],[CH4_net]]*CH4_GWP+inventory[[#This Row],[N2O_net]]*N2O_GWP</f>
        <v>294.44043736440517</v>
      </c>
      <c r="F92" s="95">
        <f>inventory[[#This Row],[CO2_net]]+inventory[[#This Row],[CH4_net]]*CH4_GTP+inventory[[#This Row],[N2O_net]]*N2O_GTP</f>
        <v>239.59564412968101</v>
      </c>
      <c r="G92" s="77">
        <f t="shared" si="2"/>
        <v>302.15329627385887</v>
      </c>
      <c r="H92" s="77">
        <f t="shared" si="3"/>
        <v>254.41624280576329</v>
      </c>
      <c r="I92" s="77" cm="1">
        <f t="array" ref="I92">B92/INDEX($N$5:$N$505,time_horizon+1)</f>
        <v>270.94254543577762</v>
      </c>
      <c r="J92" s="77" cm="1">
        <f t="array" ref="J92">C92/INDEX($Q$5:$Q$505,time_horizon+1)</f>
        <v>259.2610861423957</v>
      </c>
      <c r="K92" s="78">
        <f>K91+(U91*inventory!B91+V91*inventory!C91+W91*inventory!D91)/$U$5</f>
        <v>294.44043736440517</v>
      </c>
      <c r="L92" s="78">
        <f>L91+(X91*inventory!B91+Y91*inventory!C91+Z91*inventory!D91)/$X$5</f>
        <v>239.59564412968098</v>
      </c>
      <c r="N92" s="71">
        <v>8.2237705995950286E-14</v>
      </c>
      <c r="O92" s="71">
        <v>2.6163361403471144E-12</v>
      </c>
      <c r="P92" s="71">
        <v>2.2149820098333802E-11</v>
      </c>
      <c r="Q92" s="71">
        <v>5.5727590389353305E-16</v>
      </c>
      <c r="R92" s="71">
        <v>2.6425720416115299E-15</v>
      </c>
      <c r="S92" s="71">
        <v>1.3858019372927324E-13</v>
      </c>
      <c r="U92" s="73" cm="1">
        <f t="array" ref="U92">IF($A92&lt;=time_horizon,INDEX(N$5:N$505,time_horizon-$A92+1),0)</f>
        <v>1.735896112469771E-14</v>
      </c>
      <c r="V92" s="73" cm="1">
        <f t="array" ref="V92">IF($A92&lt;=time_horizon,INDEX(O$5:O$505,time_horizon-$A92+1),0)</f>
        <v>1.7008296087762141E-12</v>
      </c>
      <c r="W92" s="73" cm="1">
        <f t="array" ref="W92">IF($A92&lt;=time_horizon,INDEX(P$5:P$505,time_horizon-$A92+1),0)</f>
        <v>4.4003679138613827E-12</v>
      </c>
      <c r="X92" s="73" cm="1">
        <f t="array" ref="X92">IF($A92&lt;=time_horizon,INDEX(Q$5:Q$505,time_horizon-$A92+1),0)</f>
        <v>6.4828824425695323E-16</v>
      </c>
      <c r="Y92" s="73" cm="1">
        <f t="array" ref="Y92">IF($A92&lt;=time_horizon,INDEX(R$5:R$505,time_horizon-$A92+1),0)</f>
        <v>5.8652728035419914E-14</v>
      </c>
      <c r="Z92" s="73" cm="1">
        <f t="array" ref="Z92">IF($A92&lt;=time_horizon,INDEX(S$5:S$505,time_horizon-$A92+1),0)</f>
        <v>1.7044650192418467E-13</v>
      </c>
    </row>
    <row r="93" spans="1:26">
      <c r="A93">
        <v>88</v>
      </c>
      <c r="B93" s="83">
        <f>inventory[[#This Row],[Integrated_rad_forcing]]</f>
        <v>2.5022541625754128E-11</v>
      </c>
      <c r="C93" s="83">
        <f>inventory[[#This Row],[Temp_change]]</f>
        <v>1.4090750497217372E-13</v>
      </c>
      <c r="E93" s="95">
        <f>inventory[[#This Row],[CO2_net]]+inventory[[#This Row],[CH4_net]]*CH4_GWP+inventory[[#This Row],[N2O_net]]*N2O_GWP</f>
        <v>294.44043736440517</v>
      </c>
      <c r="F93" s="95">
        <f>inventory[[#This Row],[CO2_net]]+inventory[[#This Row],[CH4_net]]*CH4_GTP+inventory[[#This Row],[N2O_net]]*N2O_GTP</f>
        <v>239.59564412968101</v>
      </c>
      <c r="G93" s="77">
        <f t="shared" si="2"/>
        <v>301.55713996946878</v>
      </c>
      <c r="H93" s="77">
        <f t="shared" si="3"/>
        <v>253.27604323000457</v>
      </c>
      <c r="I93" s="77" cm="1">
        <f t="array" ref="I93">B93/INDEX($N$5:$N$505,time_horizon+1)</f>
        <v>272.84142131877684</v>
      </c>
      <c r="J93" s="77" cm="1">
        <f t="array" ref="J93">C93/INDEX($Q$5:$Q$505,time_horizon+1)</f>
        <v>257.66555259236844</v>
      </c>
      <c r="K93" s="78">
        <f>K92+(U92*inventory!B92+V92*inventory!C92+W92*inventory!D92)/$U$5</f>
        <v>294.44043736440517</v>
      </c>
      <c r="L93" s="78">
        <f>L92+(X92*inventory!B92+Y92*inventory!C92+Z92*inventory!D92)/$X$5</f>
        <v>239.59564412968098</v>
      </c>
      <c r="N93" s="71">
        <v>8.2977778699876057E-14</v>
      </c>
      <c r="O93" s="71">
        <v>2.6165181948406302E-12</v>
      </c>
      <c r="P93" s="71">
        <v>2.2323045652213622E-11</v>
      </c>
      <c r="Q93" s="71">
        <v>5.5633964892689461E-16</v>
      </c>
      <c r="R93" s="71">
        <v>2.6099429548517843E-15</v>
      </c>
      <c r="S93" s="71">
        <v>1.3774122236839504E-13</v>
      </c>
      <c r="U93" s="73" cm="1">
        <f t="array" ref="U93">IF($A93&lt;=time_horizon,INDEX(N$5:N$505,time_horizon-$A93+1),0)</f>
        <v>1.6220225639249518E-14</v>
      </c>
      <c r="V93" s="73" cm="1">
        <f t="array" ref="V93">IF($A93&lt;=time_horizon,INDEX(O$5:O$505,time_horizon-$A93+1),0)</f>
        <v>1.6237423604929582E-12</v>
      </c>
      <c r="W93" s="73" cm="1">
        <f t="array" ref="W93">IF($A93&lt;=time_horizon,INDEX(P$5:P$505,time_horizon-$A93+1),0)</f>
        <v>4.0784072952193107E-12</v>
      </c>
      <c r="X93" s="73" cm="1">
        <f t="array" ref="X93">IF($A93&lt;=time_horizon,INDEX(Q$5:Q$505,time_horizon-$A93+1),0)</f>
        <v>6.3600860113933416E-16</v>
      </c>
      <c r="Y93" s="73" cm="1">
        <f t="array" ref="Y93">IF($A93&lt;=time_horizon,INDEX(R$5:R$505,time_horizon-$A93+1),0)</f>
        <v>5.9625529037696467E-14</v>
      </c>
      <c r="Z93" s="73" cm="1">
        <f t="array" ref="Z93">IF($A93&lt;=time_horizon,INDEX(S$5:S$505,time_horizon-$A93+1),0)</f>
        <v>1.6541311355405499E-13</v>
      </c>
    </row>
    <row r="94" spans="1:26">
      <c r="A94">
        <v>89</v>
      </c>
      <c r="B94" s="83">
        <f>inventory[[#This Row],[Integrated_rad_forcing]]</f>
        <v>2.5195247470820914E-11</v>
      </c>
      <c r="C94" s="83">
        <f>inventory[[#This Row],[Temp_change]]</f>
        <v>1.4004313297595172E-13</v>
      </c>
      <c r="E94" s="95">
        <f>inventory[[#This Row],[CO2_net]]+inventory[[#This Row],[CH4_net]]*CH4_GWP+inventory[[#This Row],[N2O_net]]*N2O_GWP</f>
        <v>294.44043736440517</v>
      </c>
      <c r="F94" s="95">
        <f>inventory[[#This Row],[CO2_net]]+inventory[[#This Row],[CH4_net]]*CH4_GTP+inventory[[#This Row],[N2O_net]]*N2O_GTP</f>
        <v>239.59564412968101</v>
      </c>
      <c r="G94" s="77">
        <f t="shared" si="2"/>
        <v>300.96154134734627</v>
      </c>
      <c r="H94" s="77">
        <f t="shared" si="3"/>
        <v>252.13542194183432</v>
      </c>
      <c r="I94" s="77" cm="1">
        <f t="array" ref="I94">B94/INDEX($N$5:$N$505,time_horizon+1)</f>
        <v>274.72457567387175</v>
      </c>
      <c r="J94" s="77" cm="1">
        <f t="array" ref="J94">C94/INDEX($Q$5:$Q$505,time_horizon+1)</f>
        <v>256.08494914547686</v>
      </c>
      <c r="K94" s="78">
        <f>K93+(U93*inventory!B93+V93*inventory!C93+W93*inventory!D93)/$U$5</f>
        <v>294.44043736440517</v>
      </c>
      <c r="L94" s="78">
        <f>L93+(X93*inventory!B93+Y93*inventory!C93+Z93*inventory!D93)/$X$5</f>
        <v>239.59564412968098</v>
      </c>
      <c r="N94" s="71">
        <v>8.3715837438985361E-14</v>
      </c>
      <c r="O94" s="71">
        <v>2.6166861439303155E-12</v>
      </c>
      <c r="P94" s="71">
        <v>2.2494845489451612E-11</v>
      </c>
      <c r="Q94" s="71">
        <v>5.5542823732342764E-16</v>
      </c>
      <c r="R94" s="71">
        <v>2.5793720720222216E-15</v>
      </c>
      <c r="S94" s="71">
        <v>1.3690833266660606E-13</v>
      </c>
      <c r="U94" s="73" cm="1">
        <f t="array" ref="U94">IF($A94&lt;=time_horizon,INDEX(N$5:N$505,time_horizon-$A94+1),0)</f>
        <v>1.506382489332908E-14</v>
      </c>
      <c r="V94" s="73" cm="1">
        <f t="array" ref="V94">IF($A94&lt;=time_horizon,INDEX(O$5:O$505,time_horizon-$A94+1),0)</f>
        <v>1.5401808480786819E-12</v>
      </c>
      <c r="W94" s="73" cm="1">
        <f t="array" ref="W94">IF($A94&lt;=time_horizon,INDEX(P$5:P$505,time_horizon-$A94+1),0)</f>
        <v>3.7537748194940666E-12</v>
      </c>
      <c r="X94" s="73" cm="1">
        <f t="array" ref="X94">IF($A94&lt;=time_horizon,INDEX(Q$5:Q$505,time_horizon-$A94+1),0)</f>
        <v>6.2089292885233526E-16</v>
      </c>
      <c r="Y94" s="73" cm="1">
        <f t="array" ref="Y94">IF($A94&lt;=time_horizon,INDEX(R$5:R$505,time_horizon-$A94+1),0)</f>
        <v>6.0207958232623701E-14</v>
      </c>
      <c r="Z94" s="73" cm="1">
        <f t="array" ref="Z94">IF($A94&lt;=time_horizon,INDEX(S$5:S$505,time_horizon-$A94+1),0)</f>
        <v>1.5956795150720784E-13</v>
      </c>
    </row>
    <row r="95" spans="1:26">
      <c r="A95">
        <v>90</v>
      </c>
      <c r="B95" s="83">
        <f>inventory[[#This Row],[Integrated_rad_forcing]]</f>
        <v>2.5366524341874996E-11</v>
      </c>
      <c r="C95" s="83">
        <f>inventory[[#This Row],[Temp_change]]</f>
        <v>1.3918673412369976E-13</v>
      </c>
      <c r="E95" s="95">
        <f>inventory[[#This Row],[CO2_net]]+inventory[[#This Row],[CH4_net]]*CH4_GWP+inventory[[#This Row],[N2O_net]]*N2O_GWP</f>
        <v>294.44043736440517</v>
      </c>
      <c r="F95" s="95">
        <f>inventory[[#This Row],[CO2_net]]+inventory[[#This Row],[CH4_net]]*CH4_GTP+inventory[[#This Row],[N2O_net]]*N2O_GTP</f>
        <v>239.59564412968101</v>
      </c>
      <c r="G95" s="77">
        <f t="shared" si="2"/>
        <v>300.3664713547081</v>
      </c>
      <c r="H95" s="77">
        <f t="shared" si="3"/>
        <v>250.99448776646184</v>
      </c>
      <c r="I95" s="77" cm="1">
        <f t="array" ref="I95">B95/INDEX($N$5:$N$505,time_horizon+1)</f>
        <v>276.59214874603845</v>
      </c>
      <c r="J95" s="77" cm="1">
        <f t="array" ref="J95">C95/INDEX($Q$5:$Q$505,time_horizon+1)</f>
        <v>254.5189255078534</v>
      </c>
      <c r="K95" s="78">
        <f>K94+(U94*inventory!B94+V94*inventory!C94+W94*inventory!D94)/$U$5</f>
        <v>294.44043736440517</v>
      </c>
      <c r="L95" s="78">
        <f>L94+(X94*inventory!B94+Y94*inventory!C94+Z94*inventory!D94)/$X$5</f>
        <v>239.59564412968098</v>
      </c>
      <c r="N95" s="71">
        <v>8.4451917111345014E-14</v>
      </c>
      <c r="O95" s="71">
        <v>2.6168410804890431E-12</v>
      </c>
      <c r="P95" s="71">
        <v>2.2665231344274608E-11</v>
      </c>
      <c r="Q95" s="71">
        <v>5.545409995346441E-16</v>
      </c>
      <c r="R95" s="71">
        <v>2.5507066915126781E-15</v>
      </c>
      <c r="S95" s="71">
        <v>1.3608148643265243E-13</v>
      </c>
      <c r="U95" s="73" cm="1">
        <f t="array" ref="U95">IF($A95&lt;=time_horizon,INDEX(N$5:N$505,time_horizon-$A95+1),0)</f>
        <v>1.3887667843217664E-14</v>
      </c>
      <c r="V95" s="73" cm="1">
        <f t="array" ref="V95">IF($A95&lt;=time_horizon,INDEX(O$5:O$505,time_horizon-$A95+1),0)</f>
        <v>1.4496013227685544E-12</v>
      </c>
      <c r="W95" s="73" cm="1">
        <f t="array" ref="W95">IF($A95&lt;=time_horizon,INDEX(P$5:P$505,time_horizon-$A95+1),0)</f>
        <v>3.4264483137245505E-12</v>
      </c>
      <c r="X95" s="73" cm="1">
        <f t="array" ref="X95">IF($A95&lt;=time_horizon,INDEX(Q$5:Q$505,time_horizon-$A95+1),0)</f>
        <v>6.0241666951750707E-16</v>
      </c>
      <c r="Y95" s="73" cm="1">
        <f t="array" ref="Y95">IF($A95&lt;=time_horizon,INDEX(R$5:R$505,time_horizon-$A95+1),0)</f>
        <v>6.030761629123356E-14</v>
      </c>
      <c r="Z95" s="73" cm="1">
        <f t="array" ref="Z95">IF($A95&lt;=time_horizon,INDEX(S$5:S$505,time_horizon-$A95+1),0)</f>
        <v>1.5280704300215645E-13</v>
      </c>
    </row>
    <row r="96" spans="1:26">
      <c r="A96">
        <v>91</v>
      </c>
      <c r="B96" s="83">
        <f>inventory[[#This Row],[Integrated_rad_forcing]]</f>
        <v>2.5536384918769161E-11</v>
      </c>
      <c r="C96" s="83">
        <f>inventory[[#This Row],[Temp_change]]</f>
        <v>1.3833812723220431E-13</v>
      </c>
      <c r="E96" s="95">
        <f>inventory[[#This Row],[CO2_net]]+inventory[[#This Row],[CH4_net]]*CH4_GWP+inventory[[#This Row],[N2O_net]]*N2O_GWP</f>
        <v>294.44043736440517</v>
      </c>
      <c r="F96" s="95">
        <f>inventory[[#This Row],[CO2_net]]+inventory[[#This Row],[CH4_net]]*CH4_GTP+inventory[[#This Row],[N2O_net]]*N2O_GTP</f>
        <v>239.59564412968101</v>
      </c>
      <c r="G96" s="77">
        <f t="shared" si="2"/>
        <v>299.77190399718461</v>
      </c>
      <c r="H96" s="77">
        <f t="shared" si="3"/>
        <v>249.85335634529108</v>
      </c>
      <c r="I96" s="77" cm="1">
        <f t="array" ref="I96">B96/INDEX($N$5:$N$505,time_horizon+1)</f>
        <v>278.444278794176</v>
      </c>
      <c r="J96" s="77" cm="1">
        <f t="array" ref="J96">C96/INDEX($Q$5:$Q$505,time_horizon+1)</f>
        <v>252.96715036518768</v>
      </c>
      <c r="K96" s="78">
        <f>K95+(U95*inventory!B95+V95*inventory!C95+W95*inventory!D95)/$U$5</f>
        <v>294.44043736440517</v>
      </c>
      <c r="L96" s="78">
        <f>L95+(X95*inventory!B95+Y95*inventory!C95+Z95*inventory!D95)/$X$5</f>
        <v>239.59564412968098</v>
      </c>
      <c r="N96" s="71">
        <v>8.5186051722208746E-14</v>
      </c>
      <c r="O96" s="71">
        <v>2.6169840127149651E-12</v>
      </c>
      <c r="P96" s="71">
        <v>2.2834214854331989E-11</v>
      </c>
      <c r="Q96" s="71">
        <v>5.5367728196944642E-16</v>
      </c>
      <c r="R96" s="71">
        <v>2.5238052956238643E-15</v>
      </c>
      <c r="S96" s="71">
        <v>1.35260644654611E-13</v>
      </c>
      <c r="U96" s="73" cm="1">
        <f t="array" ref="U96">IF($A96&lt;=time_horizon,INDEX(N$5:N$505,time_horizon-$A96+1),0)</f>
        <v>1.2689180406267612E-14</v>
      </c>
      <c r="V96" s="73" cm="1">
        <f t="array" ref="V96">IF($A96&lt;=time_horizon,INDEX(O$5:O$505,time_horizon-$A96+1),0)</f>
        <v>1.351414368411727E-12</v>
      </c>
      <c r="W96" s="73" cm="1">
        <f t="array" ref="W96">IF($A96&lt;=time_horizon,INDEX(P$5:P$505,time_horizon-$A96+1),0)</f>
        <v>3.0964054209427384E-12</v>
      </c>
      <c r="X96" s="73" cm="1">
        <f t="array" ref="X96">IF($A96&lt;=time_horizon,INDEX(Q$5:Q$505,time_horizon-$A96+1),0)</f>
        <v>5.799502743970347E-16</v>
      </c>
      <c r="Y96" s="73" cm="1">
        <f t="array" ref="Y96">IF($A96&lt;=time_horizon,INDEX(R$5:R$505,time_horizon-$A96+1),0)</f>
        <v>5.9816807233494187E-14</v>
      </c>
      <c r="Z96" s="73" cm="1">
        <f t="array" ref="Z96">IF($A96&lt;=time_horizon,INDEX(S$5:S$505,time_horizon-$A96+1),0)</f>
        <v>1.4501325975296032E-13</v>
      </c>
    </row>
    <row r="97" spans="1:26">
      <c r="A97">
        <v>92</v>
      </c>
      <c r="B97" s="83">
        <f>inventory[[#This Row],[Integrated_rad_forcing]]</f>
        <v>2.5704841706590586E-11</v>
      </c>
      <c r="C97" s="83">
        <f>inventory[[#This Row],[Temp_change]]</f>
        <v>1.3749714083678238E-13</v>
      </c>
      <c r="E97" s="95">
        <f>inventory[[#This Row],[CO2_net]]+inventory[[#This Row],[CH4_net]]*CH4_GWP+inventory[[#This Row],[N2O_net]]*N2O_GWP</f>
        <v>294.44043736440517</v>
      </c>
      <c r="F97" s="95">
        <f>inventory[[#This Row],[CO2_net]]+inventory[[#This Row],[CH4_net]]*CH4_GTP+inventory[[#This Row],[N2O_net]]*N2O_GTP</f>
        <v>239.59564412968101</v>
      </c>
      <c r="G97" s="77">
        <f t="shared" si="2"/>
        <v>299.1778161712981</v>
      </c>
      <c r="H97" s="77">
        <f t="shared" si="3"/>
        <v>248.71214918959976</v>
      </c>
      <c r="I97" s="77" cm="1">
        <f t="array" ref="I97">B97/INDEX($N$5:$N$505,time_horizon+1)</f>
        <v>280.28110217156973</v>
      </c>
      <c r="J97" s="77" cm="1">
        <f t="array" ref="J97">C97/INDEX($Q$5:$Q$505,time_horizon+1)</f>
        <v>251.42931017461834</v>
      </c>
      <c r="K97" s="78">
        <f>K96+(U96*inventory!B96+V96*inventory!C96+W96*inventory!D96)/$U$5</f>
        <v>294.44043736440517</v>
      </c>
      <c r="L97" s="78">
        <f>L96+(X96*inventory!B96+Y96*inventory!C96+Z96*inventory!D96)/$X$5</f>
        <v>239.59564412968098</v>
      </c>
      <c r="N97" s="71">
        <v>8.5918274407996042E-14</v>
      </c>
      <c r="O97" s="71">
        <v>2.6171158706920289E-12</v>
      </c>
      <c r="P97" s="71">
        <v>2.3001807561490562E-11</v>
      </c>
      <c r="Q97" s="71">
        <v>5.5283644681130843E-16</v>
      </c>
      <c r="R97" s="71">
        <v>2.4985367564203633E-15</v>
      </c>
      <c r="S97" s="71">
        <v>1.3444576763355071E-13</v>
      </c>
      <c r="U97" s="73" cm="1">
        <f t="array" ref="U97">IF($A97&lt;=time_horizon,INDEX(N$5:N$505,time_horizon-$A97+1),0)</f>
        <v>1.1465180877784974E-14</v>
      </c>
      <c r="V97" s="73" cm="1">
        <f t="array" ref="V97">IF($A97&lt;=time_horizon,INDEX(O$5:O$505,time_horizon-$A97+1),0)</f>
        <v>1.2449810660416625E-12</v>
      </c>
      <c r="W97" s="73" cm="1">
        <f t="array" ref="W97">IF($A97&lt;=time_horizon,INDEX(P$5:P$505,time_horizon-$A97+1),0)</f>
        <v>2.7636235986466618E-12</v>
      </c>
      <c r="X97" s="73" cm="1">
        <f t="array" ref="X97">IF($A97&lt;=time_horizon,INDEX(Q$5:Q$505,time_horizon-$A97+1),0)</f>
        <v>5.5273594783519935E-16</v>
      </c>
      <c r="Y97" s="73" cm="1">
        <f t="array" ref="Y97">IF($A97&lt;=time_horizon,INDEX(R$5:R$505,time_horizon-$A97+1),0)</f>
        <v>5.8610300944880589E-14</v>
      </c>
      <c r="Z97" s="73" cm="1">
        <f t="array" ref="Z97">IF($A97&lt;=time_horizon,INDEX(S$5:S$505,time_horizon-$A97+1),0)</f>
        <v>1.3605465471380809E-13</v>
      </c>
    </row>
    <row r="98" spans="1:26">
      <c r="A98">
        <v>93</v>
      </c>
      <c r="B98" s="83">
        <f>inventory[[#This Row],[Integrated_rad_forcing]]</f>
        <v>2.5871907042524692E-11</v>
      </c>
      <c r="C98" s="83">
        <f>inventory[[#This Row],[Temp_change]]</f>
        <v>1.3666361256865547E-13</v>
      </c>
      <c r="E98" s="95">
        <f>inventory[[#This Row],[CO2_net]]+inventory[[#This Row],[CH4_net]]*CH4_GWP+inventory[[#This Row],[N2O_net]]*N2O_GWP</f>
        <v>294.44043736440517</v>
      </c>
      <c r="F98" s="95">
        <f>inventory[[#This Row],[CO2_net]]+inventory[[#This Row],[CH4_net]]*CH4_GTP+inventory[[#This Row],[N2O_net]]*N2O_GTP</f>
        <v>239.59564412968101</v>
      </c>
      <c r="G98" s="77">
        <f t="shared" si="2"/>
        <v>298.5841875039772</v>
      </c>
      <c r="H98" s="77">
        <f t="shared" si="3"/>
        <v>247.57099280125061</v>
      </c>
      <c r="I98" s="77" cm="1">
        <f t="array" ref="I98">B98/INDEX($N$5:$N$505,time_horizon+1)</f>
        <v>282.10275340073366</v>
      </c>
      <c r="J98" s="77" cm="1">
        <f t="array" ref="J98">C98/INDEX($Q$5:$Q$505,time_horizon+1)</f>
        <v>249.90510802618988</v>
      </c>
      <c r="K98" s="78">
        <f>K97+(U97*inventory!B97+V97*inventory!C97+W97*inventory!D97)/$U$5</f>
        <v>294.44043736440517</v>
      </c>
      <c r="L98" s="78">
        <f>L97+(X97*inventory!B97+Y97*inventory!C97+Z97*inventory!D97)/$X$5</f>
        <v>239.59564412968098</v>
      </c>
      <c r="N98" s="71">
        <v>8.6648617459623753E-14</v>
      </c>
      <c r="O98" s="71">
        <v>2.6172375124421883E-12</v>
      </c>
      <c r="P98" s="71">
        <v>2.316802091262288E-11</v>
      </c>
      <c r="Q98" s="71">
        <v>5.5201787181250549E-16</v>
      </c>
      <c r="R98" s="71">
        <v>2.4747795949914535E-15</v>
      </c>
      <c r="S98" s="71">
        <v>1.3363681510185151E-13</v>
      </c>
      <c r="U98" s="73" cm="1">
        <f t="array" ref="U98">IF($A98&lt;=time_horizon,INDEX(N$5:N$505,time_horizon-$A98+1),0)</f>
        <v>1.021172281174586E-14</v>
      </c>
      <c r="V98" s="73" cm="1">
        <f t="array" ref="V98">IF($A98&lt;=time_horizon,INDEX(O$5:O$505,time_horizon-$A98+1),0)</f>
        <v>1.1296088363233477E-12</v>
      </c>
      <c r="W98" s="73" cm="1">
        <f t="array" ref="W98">IF($A98&lt;=time_horizon,INDEX(P$5:P$505,time_horizon-$A98+1),0)</f>
        <v>2.4280801172607164E-12</v>
      </c>
      <c r="X98" s="73" cm="1">
        <f t="array" ref="X98">IF($A98&lt;=time_horizon,INDEX(Q$5:Q$505,time_horizon-$A98+1),0)</f>
        <v>5.1985884377201646E-16</v>
      </c>
      <c r="Y98" s="73" cm="1">
        <f t="array" ref="Y98">IF($A98&lt;=time_horizon,INDEX(R$5:R$505,time_horizon-$A98+1),0)</f>
        <v>5.654278732190989E-14</v>
      </c>
      <c r="Z98" s="73" cm="1">
        <f t="array" ref="Z98">IF($A98&lt;=time_horizon,INDEX(S$5:S$505,time_horizon-$A98+1),0)</f>
        <v>1.2578258854819291E-13</v>
      </c>
    </row>
    <row r="99" spans="1:26">
      <c r="A99">
        <v>94</v>
      </c>
      <c r="B99" s="83">
        <f>inventory[[#This Row],[Integrated_rad_forcing]]</f>
        <v>2.6037593102242992E-11</v>
      </c>
      <c r="C99" s="83">
        <f>inventory[[#This Row],[Temp_change]]</f>
        <v>1.3583738856886834E-13</v>
      </c>
      <c r="E99" s="95">
        <f>inventory[[#This Row],[CO2_net]]+inventory[[#This Row],[CH4_net]]*CH4_GWP+inventory[[#This Row],[N2O_net]]*N2O_GWP</f>
        <v>294.44043736440517</v>
      </c>
      <c r="F99" s="95">
        <f>inventory[[#This Row],[CO2_net]]+inventory[[#This Row],[CH4_net]]*CH4_GTP+inventory[[#This Row],[N2O_net]]*N2O_GTP</f>
        <v>239.59564412968101</v>
      </c>
      <c r="G99" s="77">
        <f t="shared" si="2"/>
        <v>297.99100019893257</v>
      </c>
      <c r="H99" s="77">
        <f t="shared" si="3"/>
        <v>246.4300178573198</v>
      </c>
      <c r="I99" s="77" cm="1">
        <f t="array" ref="I99">B99/INDEX($N$5:$N$505,time_horizon+1)</f>
        <v>283.90936524306227</v>
      </c>
      <c r="J99" s="77" cm="1">
        <f t="array" ref="J99">C99/INDEX($Q$5:$Q$505,time_horizon+1)</f>
        <v>248.39426257113576</v>
      </c>
      <c r="K99" s="78">
        <f>K98+(U98*inventory!B98+V98*inventory!C98+W98*inventory!D98)/$U$5</f>
        <v>294.44043736440517</v>
      </c>
      <c r="L99" s="78">
        <f>L98+(X98*inventory!B98+Y98*inventory!C98+Z98*inventory!D98)/$X$5</f>
        <v>239.59564412968098</v>
      </c>
      <c r="N99" s="71">
        <v>8.7377112345207872E-14</v>
      </c>
      <c r="O99" s="71">
        <v>2.6173497295086968E-12</v>
      </c>
      <c r="P99" s="71">
        <v>2.3332866260389088E-11</v>
      </c>
      <c r="Q99" s="71">
        <v>5.5122095006914567E-16</v>
      </c>
      <c r="R99" s="71">
        <v>2.4524212908933312E-15</v>
      </c>
      <c r="S99" s="71">
        <v>1.3283374632790587E-13</v>
      </c>
      <c r="U99" s="73" cm="1">
        <f t="array" ref="U99">IF($A99&lt;=time_horizon,INDEX(N$5:N$505,time_horizon-$A99+1),0)</f>
        <v>8.9238968568266811E-15</v>
      </c>
      <c r="V99" s="73" cm="1">
        <f t="array" ref="V99">IF($A99&lt;=time_horizon,INDEX(O$5:O$505,time_horizon-$A99+1),0)</f>
        <v>1.0045469328234955E-12</v>
      </c>
      <c r="W99" s="73" cm="1">
        <f t="array" ref="W99">IF($A99&lt;=time_horizon,INDEX(P$5:P$505,time_horizon-$A99+1),0)</f>
        <v>2.0897520585831928E-12</v>
      </c>
      <c r="X99" s="73" cm="1">
        <f t="array" ref="X99">IF($A99&lt;=time_horizon,INDEX(Q$5:Q$505,time_horizon-$A99+1),0)</f>
        <v>4.8021133165975144E-16</v>
      </c>
      <c r="Y99" s="73" cm="1">
        <f t="array" ref="Y99">IF($A99&lt;=time_horizon,INDEX(R$5:R$505,time_horizon-$A99+1),0)</f>
        <v>5.344598091959486E-14</v>
      </c>
      <c r="Z99" s="73" cm="1">
        <f t="array" ref="Z99">IF($A99&lt;=time_horizon,INDEX(S$5:S$505,time_horizon-$A99+1),0)</f>
        <v>1.140296192389081E-13</v>
      </c>
    </row>
    <row r="100" spans="1:26">
      <c r="A100">
        <v>95</v>
      </c>
      <c r="B100" s="83">
        <f>inventory[[#This Row],[Integrated_rad_forcing]]</f>
        <v>2.6201911905851294E-11</v>
      </c>
      <c r="C100" s="83">
        <f>inventory[[#This Row],[Temp_change]]</f>
        <v>1.3501832293720821E-13</v>
      </c>
      <c r="E100" s="95">
        <f>inventory[[#This Row],[CO2_net]]+inventory[[#This Row],[CH4_net]]*CH4_GWP+inventory[[#This Row],[N2O_net]]*N2O_GWP</f>
        <v>294.44043736440517</v>
      </c>
      <c r="F100" s="95">
        <f>inventory[[#This Row],[CO2_net]]+inventory[[#This Row],[CH4_net]]*CH4_GTP+inventory[[#This Row],[N2O_net]]*N2O_GTP</f>
        <v>239.59564412968101</v>
      </c>
      <c r="G100" s="77">
        <f t="shared" si="2"/>
        <v>297.39823888970727</v>
      </c>
      <c r="H100" s="77">
        <f t="shared" si="3"/>
        <v>245.28935845553124</v>
      </c>
      <c r="I100" s="77" cm="1">
        <f t="array" ref="I100">B100/INDEX($N$5:$N$505,time_horizon+1)</f>
        <v>285.70106876368891</v>
      </c>
      <c r="J100" s="77" cm="1">
        <f t="array" ref="J100">C100/INDEX($Q$5:$Q$505,time_horizon+1)</f>
        <v>246.8965070141638</v>
      </c>
      <c r="K100" s="78">
        <f>K99+(U99*inventory!B99+V99*inventory!C99+W99*inventory!D99)/$U$5</f>
        <v>294.44043736440517</v>
      </c>
      <c r="L100" s="78">
        <f>L99+(X99*inventory!B99+Y99*inventory!C99+Z99*inventory!D99)/$X$5</f>
        <v>239.59564412968098</v>
      </c>
      <c r="N100" s="71">
        <v>8.8103789732152715E-14</v>
      </c>
      <c r="O100" s="71">
        <v>2.6174532521068118E-12</v>
      </c>
      <c r="P100" s="71">
        <v>2.349635486401233E-11</v>
      </c>
      <c r="Q100" s="71">
        <v>5.504450897803046E-16</v>
      </c>
      <c r="R100" s="71">
        <v>2.4313576386939707E-15</v>
      </c>
      <c r="S100" s="71">
        <v>1.3203652020873394E-13</v>
      </c>
      <c r="U100" s="73" cm="1">
        <f t="array" ref="U100">IF($A100&lt;=time_horizon,INDEX(N$5:N$505,time_horizon-$A100+1),0)</f>
        <v>7.5955808138530563E-15</v>
      </c>
      <c r="V100" s="73" cm="1">
        <f t="array" ref="V100">IF($A100&lt;=time_horizon,INDEX(O$5:O$505,time_horizon-$A100+1),0)</f>
        <v>8.6898155677769043E-13</v>
      </c>
      <c r="W100" s="73" cm="1">
        <f t="array" ref="W100">IF($A100&lt;=time_horizon,INDEX(P$5:P$505,time_horizon-$A100+1),0)</f>
        <v>1.7486163142209232E-12</v>
      </c>
      <c r="X100" s="73" cm="1">
        <f t="array" ref="X100">IF($A100&lt;=time_horizon,INDEX(Q$5:Q$505,time_horizon-$A100+1),0)</f>
        <v>4.3244859541368409E-16</v>
      </c>
      <c r="Y100" s="73" cm="1">
        <f t="array" ref="Y100">IF($A100&lt;=time_horizon,INDEX(R$5:R$505,time_horizon-$A100+1),0)</f>
        <v>4.9125329594470378E-14</v>
      </c>
      <c r="Z100" s="73" cm="1">
        <f t="array" ref="Z100">IF($A100&lt;=time_horizon,INDEX(S$5:S$505,time_horizon-$A100+1),0)</f>
        <v>1.0060712489427856E-13</v>
      </c>
    </row>
    <row r="101" spans="1:26">
      <c r="A101">
        <v>96</v>
      </c>
      <c r="B101" s="83">
        <f>inventory[[#This Row],[Integrated_rad_forcing]]</f>
        <v>2.6364875323431842E-11</v>
      </c>
      <c r="C101" s="83">
        <f>inventory[[#This Row],[Temp_change]]</f>
        <v>1.3420627721455522E-13</v>
      </c>
      <c r="E101" s="95">
        <f>inventory[[#This Row],[CO2_net]]+inventory[[#This Row],[CH4_net]]*CH4_GWP+inventory[[#This Row],[N2O_net]]*N2O_GWP</f>
        <v>294.44043736440517</v>
      </c>
      <c r="F101" s="95">
        <f>inventory[[#This Row],[CO2_net]]+inventory[[#This Row],[CH4_net]]*CH4_GTP+inventory[[#This Row],[N2O_net]]*N2O_GTP</f>
        <v>239.59564412968101</v>
      </c>
      <c r="G101" s="77">
        <f t="shared" si="2"/>
        <v>296.80589049920832</v>
      </c>
      <c r="H101" s="77">
        <f t="shared" si="3"/>
        <v>244.149151417415</v>
      </c>
      <c r="I101" s="77" cm="1">
        <f t="array" ref="I101">B101/INDEX($N$5:$N$505,time_horizon+1)</f>
        <v>287.47799339191607</v>
      </c>
      <c r="J101" s="77" cm="1">
        <f t="array" ref="J101">C101/INDEX($Q$5:$Q$505,time_horizon+1)</f>
        <v>245.41158816687479</v>
      </c>
      <c r="K101" s="78">
        <f>K100+(U100*inventory!B100+V100*inventory!C100+W100*inventory!D100)/$U$5</f>
        <v>294.44043736440517</v>
      </c>
      <c r="L101" s="78">
        <f>L100+(X100*inventory!B100+Y100*inventory!C100+Z100*inventory!D100)/$X$5</f>
        <v>239.59564412968098</v>
      </c>
      <c r="N101" s="71">
        <v>8.8828679508643934E-14</v>
      </c>
      <c r="O101" s="71">
        <v>2.6175487538754284E-12</v>
      </c>
      <c r="P101" s="71">
        <v>2.3658497890047771E-11</v>
      </c>
      <c r="Q101" s="71">
        <v>5.4968971399415799E-16</v>
      </c>
      <c r="R101" s="71">
        <v>2.411492148689579E-15</v>
      </c>
      <c r="S101" s="71">
        <v>1.3124509535187147E-13</v>
      </c>
      <c r="U101" s="73" cm="1">
        <f t="array" ref="U101">IF($A101&lt;=time_horizon,INDEX(N$5:N$505,time_horizon-$A101+1),0)</f>
        <v>6.2191243733484353E-15</v>
      </c>
      <c r="V101" s="73" cm="1">
        <f t="array" ref="V101">IF($A101&lt;=time_horizon,INDEX(O$5:O$505,time_horizon-$A101+1),0)</f>
        <v>7.2203056156544951E-13</v>
      </c>
      <c r="W101" s="73" cm="1">
        <f t="array" ref="W101">IF($A101&lt;=time_horizon,INDEX(P$5:P$505,time_horizon-$A101+1),0)</f>
        <v>1.4046495840109383E-12</v>
      </c>
      <c r="X101" s="73" cm="1">
        <f t="array" ref="X101">IF($A101&lt;=time_horizon,INDEX(Q$5:Q$505,time_horizon-$A101+1),0)</f>
        <v>3.7493338453301569E-16</v>
      </c>
      <c r="Y101" s="73" cm="1">
        <f t="array" ref="Y101">IF($A101&lt;=time_horizon,INDEX(R$5:R$505,time_horizon-$A101+1),0)</f>
        <v>4.335627456237088E-14</v>
      </c>
      <c r="Z101" s="73" cm="1">
        <f t="array" ref="Z101">IF($A101&lt;=time_horizon,INDEX(S$5:S$505,time_horizon-$A101+1),0)</f>
        <v>8.5302626020339555E-14</v>
      </c>
    </row>
    <row r="102" spans="1:26">
      <c r="A102">
        <v>97</v>
      </c>
      <c r="B102" s="83">
        <f>inventory[[#This Row],[Integrated_rad_forcing]]</f>
        <v>2.6526495080210412E-11</v>
      </c>
      <c r="C102" s="83">
        <f>inventory[[#This Row],[Temp_change]]</f>
        <v>1.3340111989708924E-13</v>
      </c>
      <c r="E102" s="95">
        <f>inventory[[#This Row],[CO2_net]]+inventory[[#This Row],[CH4_net]]*CH4_GWP+inventory[[#This Row],[N2O_net]]*N2O_GWP</f>
        <v>294.44043736440517</v>
      </c>
      <c r="F102" s="95">
        <f>inventory[[#This Row],[CO2_net]]+inventory[[#This Row],[CH4_net]]*CH4_GTP+inventory[[#This Row],[N2O_net]]*N2O_GTP</f>
        <v>239.59564412968101</v>
      </c>
      <c r="G102" s="77">
        <f t="shared" si="2"/>
        <v>296.2139441055192</v>
      </c>
      <c r="H102" s="77">
        <f t="shared" si="3"/>
        <v>243.00953564615301</v>
      </c>
      <c r="I102" s="77" cm="1">
        <f t="array" ref="I102">B102/INDEX($N$5:$N$505,time_horizon+1)</f>
        <v>289.24026697755676</v>
      </c>
      <c r="J102" s="77" cm="1">
        <f t="array" ref="J102">C102/INDEX($Q$5:$Q$505,time_horizon+1)</f>
        <v>243.93926555943361</v>
      </c>
      <c r="K102" s="78">
        <f>K101+(U101*inventory!B101+V101*inventory!C101+W101*inventory!D101)/$U$5</f>
        <v>294.44043736440517</v>
      </c>
      <c r="L102" s="78">
        <f>L101+(X101*inventory!B101+Y101*inventory!C101+Z101*inventory!D101)/$X$5</f>
        <v>239.59564412968098</v>
      </c>
      <c r="N102" s="71">
        <v>8.9551810804561506E-14</v>
      </c>
      <c r="O102" s="71">
        <v>2.6176368562605592E-12</v>
      </c>
      <c r="P102" s="71">
        <v>2.3819306413145291E-11</v>
      </c>
      <c r="Q102" s="71">
        <v>5.4895426034365601E-16</v>
      </c>
      <c r="R102" s="71">
        <v>2.3927354890080637E-15</v>
      </c>
      <c r="S102" s="71">
        <v>1.3045943014773751E-13</v>
      </c>
      <c r="U102" s="73" cm="1">
        <f t="array" ref="U102">IF($A102&lt;=time_horizon,INDEX(N$5:N$505,time_horizon-$A102+1),0)</f>
        <v>4.7849514501559841E-15</v>
      </c>
      <c r="V102" s="73" cm="1">
        <f t="array" ref="V102">IF($A102&lt;=time_horizon,INDEX(O$5:O$505,time_horizon-$A102+1),0)</f>
        <v>5.6273771243432878E-13</v>
      </c>
      <c r="W102" s="73" cm="1">
        <f t="array" ref="W102">IF($A102&lt;=time_horizon,INDEX(P$5:P$505,time_horizon-$A102+1),0)</f>
        <v>1.0578283744290253E-12</v>
      </c>
      <c r="X102" s="73" cm="1">
        <f t="array" ref="X102">IF($A102&lt;=time_horizon,INDEX(Q$5:Q$505,time_horizon-$A102+1),0)</f>
        <v>3.0566717699459152E-16</v>
      </c>
      <c r="Y102" s="73" cm="1">
        <f t="array" ref="Y102">IF($A102&lt;=time_horizon,INDEX(R$5:R$505,time_horizon-$A102+1),0)</f>
        <v>3.5880002431328854E-14</v>
      </c>
      <c r="Z102" s="73" cm="1">
        <f t="array" ref="Z102">IF($A102&lt;=time_horizon,INDEX(S$5:S$505,time_horizon-$A102+1),0)</f>
        <v>6.78767692643739E-14</v>
      </c>
    </row>
    <row r="103" spans="1:26">
      <c r="A103">
        <v>98</v>
      </c>
      <c r="B103" s="83">
        <f>inventory[[#This Row],[Integrated_rad_forcing]]</f>
        <v>2.6686782761376925E-11</v>
      </c>
      <c r="C103" s="83">
        <f>inventory[[#This Row],[Temp_change]]</f>
        <v>1.3260272598078586E-13</v>
      </c>
      <c r="E103" s="95">
        <f>inventory[[#This Row],[CO2_net]]+inventory[[#This Row],[CH4_net]]*CH4_GWP+inventory[[#This Row],[N2O_net]]*N2O_GWP</f>
        <v>294.44043736440517</v>
      </c>
      <c r="F103" s="95">
        <f>inventory[[#This Row],[CO2_net]]+inventory[[#This Row],[CH4_net]]*CH4_GTP+inventory[[#This Row],[N2O_net]]*N2O_GTP</f>
        <v>239.59564412968101</v>
      </c>
      <c r="G103" s="77">
        <f t="shared" si="2"/>
        <v>295.62239081379073</v>
      </c>
      <c r="H103" s="77">
        <f t="shared" si="3"/>
        <v>241.87065153613807</v>
      </c>
      <c r="I103" s="77" cm="1">
        <f t="array" ref="I103">B103/INDEX($N$5:$N$505,time_horizon+1)</f>
        <v>290.98801584349729</v>
      </c>
      <c r="J103" s="77" cm="1">
        <f t="array" ref="J103">C103/INDEX($Q$5:$Q$505,time_horizon+1)</f>
        <v>242.47931060762804</v>
      </c>
      <c r="K103" s="78">
        <f>K102+(U102*inventory!B102+V102*inventory!C102+W102*inventory!D102)/$U$5</f>
        <v>294.44043736440517</v>
      </c>
      <c r="L103" s="78">
        <f>L102+(X102*inventory!B102+Y102*inventory!C102+Z102*inventory!D102)/$X$5</f>
        <v>239.59564412968098</v>
      </c>
      <c r="N103" s="71">
        <v>9.02732120118284E-14</v>
      </c>
      <c r="O103" s="71">
        <v>2.6177181325591888E-12</v>
      </c>
      <c r="P103" s="71">
        <v>2.3978791416805907E-11</v>
      </c>
      <c r="Q103" s="71">
        <v>5.4823818077396459E-16</v>
      </c>
      <c r="R103" s="71">
        <v>2.3750049664591036E-15</v>
      </c>
      <c r="S103" s="71">
        <v>1.2967948283355278E-13</v>
      </c>
      <c r="U103" s="73" cm="1">
        <f t="array" ref="U103">IF($A103&lt;=time_horizon,INDEX(N$5:N$505,time_horizon-$A103+1),0)</f>
        <v>3.2810585640633728E-15</v>
      </c>
      <c r="V103" s="73" cm="1">
        <f t="array" ref="V103">IF($A103&lt;=time_horizon,INDEX(O$5:O$505,time_horizon-$A103+1),0)</f>
        <v>3.9006646412014021E-13</v>
      </c>
      <c r="W103" s="73" cm="1">
        <f t="array" ref="W103">IF($A103&lt;=time_horizon,INDEX(P$5:P$505,time_horizon-$A103+1),0)</f>
        <v>7.0812899698507981E-13</v>
      </c>
      <c r="X103" s="73" cm="1">
        <f t="array" ref="X103">IF($A103&lt;=time_horizon,INDEX(Q$5:Q$505,time_horizon-$A103+1),0)</f>
        <v>2.2220430901718803E-16</v>
      </c>
      <c r="Y103" s="73" cm="1">
        <f t="array" ref="Y103">IF($A103&lt;=time_horizon,INDEX(R$5:R$505,time_horizon-$A103+1),0)</f>
        <v>2.639862202628947E-14</v>
      </c>
      <c r="Z103" s="73" cm="1">
        <f t="array" ref="Z103">IF($A103&lt;=time_horizon,INDEX(S$5:S$505,time_horizon-$A103+1),0)</f>
        <v>4.805992983180571E-14</v>
      </c>
    </row>
    <row r="104" spans="1:26">
      <c r="A104">
        <v>99</v>
      </c>
      <c r="B104" s="83">
        <f>inventory[[#This Row],[Integrated_rad_forcing]]</f>
        <v>2.6845749816585988E-11</v>
      </c>
      <c r="C104" s="83">
        <f>inventory[[#This Row],[Temp_change]]</f>
        <v>1.3181097653465483E-13</v>
      </c>
      <c r="E104" s="95">
        <f>inventory[[#This Row],[CO2_net]]+inventory[[#This Row],[CH4_net]]*CH4_GWP+inventory[[#This Row],[N2O_net]]*N2O_GWP</f>
        <v>294.44043736440517</v>
      </c>
      <c r="F104" s="95">
        <f>inventory[[#This Row],[CO2_net]]+inventory[[#This Row],[CH4_net]]*CH4_GTP+inventory[[#This Row],[N2O_net]]*N2O_GTP</f>
        <v>239.59564412968101</v>
      </c>
      <c r="G104" s="77">
        <f t="shared" si="2"/>
        <v>295.03122363400485</v>
      </c>
      <c r="H104" s="77">
        <f t="shared" si="3"/>
        <v>240.73264043134245</v>
      </c>
      <c r="I104" s="77" cm="1">
        <f t="array" ref="I104">B104/INDEX($N$5:$N$505,time_horizon+1)</f>
        <v>292.72136483477084</v>
      </c>
      <c r="J104" s="77" cm="1">
        <f t="array" ref="J104">C104/INDEX($Q$5:$Q$505,time_horizon+1)</f>
        <v>241.03150583248606</v>
      </c>
      <c r="K104" s="78">
        <f>K103+(U103*inventory!B103+V103*inventory!C103+W103*inventory!D103)/$U$5</f>
        <v>294.44043736440517</v>
      </c>
      <c r="L104" s="78">
        <f>L103+(X103*inventory!B103+Y103*inventory!C103+Z103*inventory!D103)/$X$5</f>
        <v>239.59564412968098</v>
      </c>
      <c r="N104" s="71">
        <v>9.0992910804210175E-14</v>
      </c>
      <c r="O104" s="71">
        <v>2.6177931116498131E-12</v>
      </c>
      <c r="P104" s="71">
        <v>2.4136963794131963E-11</v>
      </c>
      <c r="Q104" s="71">
        <v>5.4754094126362417E-16</v>
      </c>
      <c r="R104" s="71">
        <v>2.3582240436314233E-15</v>
      </c>
      <c r="S104" s="71">
        <v>1.2890521154975978E-13</v>
      </c>
      <c r="U104" s="73" cm="1">
        <f t="array" ref="U104">IF($A104&lt;=time_horizon,INDEX(N$5:N$505,time_horizon-$A104+1),0)</f>
        <v>1.6923820786954033E-15</v>
      </c>
      <c r="V104" s="73" cm="1">
        <f t="array" ref="V104">IF($A104&lt;=time_horizon,INDEX(O$5:O$505,time_horizon-$A104+1),0)</f>
        <v>2.0289321587320936E-13</v>
      </c>
      <c r="W104" s="73" cm="1">
        <f t="array" ref="W104">IF($A104&lt;=time_horizon,INDEX(P$5:P$505,time_horizon-$A104+1),0)</f>
        <v>3.5552756660514113E-13</v>
      </c>
      <c r="X104" s="73" cm="1">
        <f t="array" ref="X104">IF($A104&lt;=time_horizon,INDEX(Q$5:Q$505,time_horizon-$A104+1),0)</f>
        <v>1.2154473957379658E-16</v>
      </c>
      <c r="Y104" s="73" cm="1">
        <f t="array" ref="Y104">IF($A104&lt;=time_horizon,INDEX(R$5:R$505,time_horizon-$A104+1),0)</f>
        <v>1.4569690080438301E-14</v>
      </c>
      <c r="Z104" s="73" cm="1">
        <f t="array" ref="Z104">IF($A104&lt;=time_horizon,INDEX(S$5:S$505,time_horizon-$A104+1),0)</f>
        <v>2.5548384367774492E-14</v>
      </c>
    </row>
    <row r="105" spans="1:26">
      <c r="A105">
        <v>100</v>
      </c>
      <c r="B105" s="83">
        <f>inventory[[#This Row],[Integrated_rad_forcing]]</f>
        <v>2.7003407564161669E-11</v>
      </c>
      <c r="C105" s="83">
        <f>inventory[[#This Row],[Temp_change]]</f>
        <v>1.3102575830120536E-13</v>
      </c>
      <c r="E105" s="95">
        <f>inventory[[#This Row],[CO2_net]]+inventory[[#This Row],[CH4_net]]*CH4_GWP+inventory[[#This Row],[N2O_net]]*N2O_GWP</f>
        <v>294.44043736440517</v>
      </c>
      <c r="F105" s="95">
        <f>inventory[[#This Row],[CO2_net]]+inventory[[#This Row],[CH4_net]]*CH4_GTP+inventory[[#This Row],[N2O_net]]*N2O_GTP</f>
        <v>239.59564412968101</v>
      </c>
      <c r="G105" s="77">
        <f t="shared" si="2"/>
        <v>294.44043736440517</v>
      </c>
      <c r="H105" s="77">
        <f t="shared" si="3"/>
        <v>239.59564412968098</v>
      </c>
      <c r="I105" s="77" cm="1">
        <f t="array" ref="I105">B105/INDEX($N$5:$N$505,time_horizon+1)</f>
        <v>294.44043736440517</v>
      </c>
      <c r="J105" s="77" cm="1">
        <f t="array" ref="J105">C105/INDEX($Q$5:$Q$505,time_horizon+1)</f>
        <v>239.59564412968098</v>
      </c>
      <c r="K105" s="78">
        <f>K104+(U104*inventory!B104+V104*inventory!C104+W104*inventory!D104)/$U$5</f>
        <v>294.44043736440517</v>
      </c>
      <c r="L105" s="78">
        <f>L104+(X104*inventory!B104+Y104*inventory!C104+Z104*inventory!D104)/$X$5</f>
        <v>239.59564412968098</v>
      </c>
      <c r="N105" s="71">
        <v>9.1710934156580298E-14</v>
      </c>
      <c r="O105" s="71">
        <v>2.6178622814339397E-12</v>
      </c>
      <c r="P105" s="71">
        <v>2.4293834348571148E-11</v>
      </c>
      <c r="Q105" s="71">
        <v>5.4686202154112518E-16</v>
      </c>
      <c r="R105" s="71">
        <v>2.3423218898751263E-15</v>
      </c>
      <c r="S105" s="71">
        <v>1.2813657438978912E-13</v>
      </c>
      <c r="U105" s="73" cm="1">
        <f t="array" ref="U105">IF($A105&lt;=time_horizon,INDEX(N$5:N$505,time_horizon-$A105+1),0)</f>
        <v>0</v>
      </c>
      <c r="V105" s="73" cm="1">
        <f t="array" ref="V105">IF($A105&lt;=time_horizon,INDEX(O$5:O$505,time_horizon-$A105+1),0)</f>
        <v>0</v>
      </c>
      <c r="W105" s="73" cm="1">
        <f t="array" ref="W105">IF($A105&lt;=time_horizon,INDEX(P$5:P$505,time_horizon-$A105+1),0)</f>
        <v>0</v>
      </c>
      <c r="X105" s="73" cm="1">
        <f t="array" ref="X105">IF($A105&lt;=time_horizon,INDEX(Q$5:Q$505,time_horizon-$A105+1),0)</f>
        <v>0</v>
      </c>
      <c r="Y105" s="73" cm="1">
        <f t="array" ref="Y105">IF($A105&lt;=time_horizon,INDEX(R$5:R$505,time_horizon-$A105+1),0)</f>
        <v>0</v>
      </c>
      <c r="Z105" s="73" cm="1">
        <f t="array" ref="Z105">IF($A105&lt;=time_horizon,INDEX(S$5:S$505,time_horizon-$A105+1),0)</f>
        <v>0</v>
      </c>
    </row>
    <row r="106" spans="1:26">
      <c r="A106">
        <v>101</v>
      </c>
      <c r="B106" s="83">
        <f>inventory[[#This Row],[Integrated_rad_forcing]]</f>
        <v>2.7159767195029001E-11</v>
      </c>
      <c r="C106" s="83">
        <f>inventory[[#This Row],[Temp_change]]</f>
        <v>1.3024696332265933E-13</v>
      </c>
      <c r="E106" s="95">
        <f>inventory[[#This Row],[CO2_net]]+inventory[[#This Row],[CH4_net]]*CH4_GWP+inventory[[#This Row],[N2O_net]]*N2O_GWP</f>
        <v>294.44043736440517</v>
      </c>
      <c r="F106" s="95">
        <f>inventory[[#This Row],[CO2_net]]+inventory[[#This Row],[CH4_net]]*CH4_GTP+inventory[[#This Row],[N2O_net]]*N2O_GTP</f>
        <v>239.59564412968101</v>
      </c>
      <c r="G106" s="77">
        <f t="shared" si="2"/>
        <v>293.85002848039062</v>
      </c>
      <c r="H106" s="77">
        <f t="shared" si="3"/>
        <v>238.45980443063908</v>
      </c>
      <c r="I106" s="77" cm="1">
        <f t="array" ref="I106">B106/INDEX($N$5:$N$505,time_horizon+1)</f>
        <v>296.14535545629133</v>
      </c>
      <c r="J106" s="77" cm="1">
        <f t="array" ref="J106">C106/INDEX($Q$5:$Q$505,time_horizon+1)</f>
        <v>238.17152808601921</v>
      </c>
      <c r="K106" s="78">
        <f>K105+(U105*inventory!B105+V105*inventory!C105+W105*inventory!D105)/$U$5</f>
        <v>294.44043736440517</v>
      </c>
      <c r="L106" s="78">
        <f>L105+(X105*inventory!B105+Y105*inventory!C105+Z105*inventory!D105)/$X$5</f>
        <v>239.59564412968098</v>
      </c>
      <c r="N106" s="71">
        <v>9.2427308363665656E-14</v>
      </c>
      <c r="O106" s="71">
        <v>2.617926092010946E-12</v>
      </c>
      <c r="P106" s="71">
        <v>2.4449413794654388E-11</v>
      </c>
      <c r="Q106" s="71">
        <v>5.462009147983862E-16</v>
      </c>
      <c r="R106" s="71">
        <v>2.3272329639398644E-15</v>
      </c>
      <c r="S106" s="71">
        <v>1.2737352944392107E-13</v>
      </c>
      <c r="U106" s="73" cm="1">
        <f t="array" ref="U106">IF($A106&lt;=time_horizon,INDEX(N$5:N$505,time_horizon-$A106+1),0)</f>
        <v>0</v>
      </c>
      <c r="V106" s="73" cm="1">
        <f t="array" ref="V106">IF($A106&lt;=time_horizon,INDEX(O$5:O$505,time_horizon-$A106+1),0)</f>
        <v>0</v>
      </c>
      <c r="W106" s="73" cm="1">
        <f t="array" ref="W106">IF($A106&lt;=time_horizon,INDEX(P$5:P$505,time_horizon-$A106+1),0)</f>
        <v>0</v>
      </c>
      <c r="X106" s="73" cm="1">
        <f t="array" ref="X106">IF($A106&lt;=time_horizon,INDEX(Q$5:Q$505,time_horizon-$A106+1),0)</f>
        <v>0</v>
      </c>
      <c r="Y106" s="73" cm="1">
        <f t="array" ref="Y106">IF($A106&lt;=time_horizon,INDEX(R$5:R$505,time_horizon-$A106+1),0)</f>
        <v>0</v>
      </c>
      <c r="Z106" s="73" cm="1">
        <f t="array" ref="Z106">IF($A106&lt;=time_horizon,INDEX(S$5:S$505,time_horizon-$A106+1),0)</f>
        <v>0</v>
      </c>
    </row>
    <row r="107" spans="1:26">
      <c r="A107">
        <v>102</v>
      </c>
      <c r="B107" s="83">
        <f>inventory[[#This Row],[Integrated_rad_forcing]]</f>
        <v>2.7314839776392911E-11</v>
      </c>
      <c r="C107" s="83">
        <f>inventory[[#This Row],[Temp_change]]</f>
        <v>1.2947448859147837E-13</v>
      </c>
      <c r="E107" s="95">
        <f>inventory[[#This Row],[CO2_net]]+inventory[[#This Row],[CH4_net]]*CH4_GWP+inventory[[#This Row],[N2O_net]]*N2O_GWP</f>
        <v>294.44043736440517</v>
      </c>
      <c r="F107" s="95">
        <f>inventory[[#This Row],[CO2_net]]+inventory[[#This Row],[CH4_net]]*CH4_GTP+inventory[[#This Row],[N2O_net]]*N2O_GTP</f>
        <v>239.59564412968101</v>
      </c>
      <c r="G107" s="77">
        <f t="shared" si="2"/>
        <v>293.25999502866767</v>
      </c>
      <c r="H107" s="77">
        <f t="shared" si="3"/>
        <v>237.32526272353726</v>
      </c>
      <c r="I107" s="77" cm="1">
        <f t="array" ref="I107">B107/INDEX($N$5:$N$505,time_horizon+1)</f>
        <v>297.83623978529783</v>
      </c>
      <c r="J107" s="77" cm="1">
        <f t="array" ref="J107">C107/INDEX($Q$5:$Q$505,time_horizon+1)</f>
        <v>236.75896934038894</v>
      </c>
      <c r="K107" s="78">
        <f>K106+(U106*inventory!B106+V106*inventory!C106+W106*inventory!D106)/$U$5</f>
        <v>294.44043736440517</v>
      </c>
      <c r="L107" s="78">
        <f>L106+(X106*inventory!B106+Y106*inventory!C106+Z106*inventory!D106)/$X$5</f>
        <v>239.59564412968098</v>
      </c>
      <c r="N107" s="71">
        <v>9.3142059058286304E-14</v>
      </c>
      <c r="O107" s="71">
        <v>2.6179849586069501E-12</v>
      </c>
      <c r="P107" s="71">
        <v>2.4603712758727673E-11</v>
      </c>
      <c r="Q107" s="71">
        <v>5.4555712740242319E-16</v>
      </c>
      <c r="R107" s="71">
        <v>2.312896626167879E-15</v>
      </c>
      <c r="S107" s="71">
        <v>1.2661603483790808E-13</v>
      </c>
      <c r="U107" s="73" cm="1">
        <f t="array" ref="U107">IF($A107&lt;=time_horizon,INDEX(N$5:N$505,time_horizon-$A107+1),0)</f>
        <v>0</v>
      </c>
      <c r="V107" s="73" cm="1">
        <f t="array" ref="V107">IF($A107&lt;=time_horizon,INDEX(O$5:O$505,time_horizon-$A107+1),0)</f>
        <v>0</v>
      </c>
      <c r="W107" s="73" cm="1">
        <f t="array" ref="W107">IF($A107&lt;=time_horizon,INDEX(P$5:P$505,time_horizon-$A107+1),0)</f>
        <v>0</v>
      </c>
      <c r="X107" s="73" cm="1">
        <f t="array" ref="X107">IF($A107&lt;=time_horizon,INDEX(Q$5:Q$505,time_horizon-$A107+1),0)</f>
        <v>0</v>
      </c>
      <c r="Y107" s="73" cm="1">
        <f t="array" ref="Y107">IF($A107&lt;=time_horizon,INDEX(R$5:R$505,time_horizon-$A107+1),0)</f>
        <v>0</v>
      </c>
      <c r="Z107" s="73" cm="1">
        <f t="array" ref="Z107">IF($A107&lt;=time_horizon,INDEX(S$5:S$505,time_horizon-$A107+1),0)</f>
        <v>0</v>
      </c>
    </row>
    <row r="108" spans="1:26">
      <c r="A108">
        <v>103</v>
      </c>
      <c r="B108" s="83">
        <f>inventory[[#This Row],[Integrated_rad_forcing]]</f>
        <v>2.7468636255183711E-11</v>
      </c>
      <c r="C108" s="83">
        <f>inventory[[#This Row],[Temp_change]]</f>
        <v>1.2870823572381919E-13</v>
      </c>
      <c r="E108" s="95">
        <f>inventory[[#This Row],[CO2_net]]+inventory[[#This Row],[CH4_net]]*CH4_GWP+inventory[[#This Row],[N2O_net]]*N2O_GWP</f>
        <v>294.44043736440517</v>
      </c>
      <c r="F108" s="95">
        <f>inventory[[#This Row],[CO2_net]]+inventory[[#This Row],[CH4_net]]*CH4_GTP+inventory[[#This Row],[N2O_net]]*N2O_GTP</f>
        <v>239.59564412968101</v>
      </c>
      <c r="G108" s="77">
        <f t="shared" si="2"/>
        <v>292.67033652646131</v>
      </c>
      <c r="H108" s="77">
        <f t="shared" si="3"/>
        <v>236.19215961390239</v>
      </c>
      <c r="I108" s="77" cm="1">
        <f t="array" ref="I108">B108/INDEX($N$5:$N$505,time_horizon+1)</f>
        <v>299.51320971483995</v>
      </c>
      <c r="J108" s="77" cm="1">
        <f t="array" ref="J108">C108/INDEX($Q$5:$Q$505,time_horizon+1)</f>
        <v>235.3577879866358</v>
      </c>
      <c r="K108" s="78">
        <f>K107+(U107*inventory!B107+V107*inventory!C107+W107*inventory!D107)/$U$5</f>
        <v>294.44043736440517</v>
      </c>
      <c r="L108" s="78">
        <f>L107+(X107*inventory!B107+Y107*inventory!C107+Z107*inventory!D107)/$X$5</f>
        <v>239.59564412968098</v>
      </c>
      <c r="N108" s="71">
        <v>9.385521122910308E-14</v>
      </c>
      <c r="O108" s="71">
        <v>2.6180392642767573E-12</v>
      </c>
      <c r="P108" s="71">
        <v>2.4756741779677849E-11</v>
      </c>
      <c r="Q108" s="71">
        <v>5.4493017860633238E-16</v>
      </c>
      <c r="R108" s="71">
        <v>2.2992567782642512E-15</v>
      </c>
      <c r="S108" s="71">
        <v>1.2586404876694861E-13</v>
      </c>
      <c r="U108" s="73" cm="1">
        <f t="array" ref="U108">IF($A108&lt;=time_horizon,INDEX(N$5:N$505,time_horizon-$A108+1),0)</f>
        <v>0</v>
      </c>
      <c r="V108" s="73" cm="1">
        <f t="array" ref="V108">IF($A108&lt;=time_horizon,INDEX(O$5:O$505,time_horizon-$A108+1),0)</f>
        <v>0</v>
      </c>
      <c r="W108" s="73" cm="1">
        <f t="array" ref="W108">IF($A108&lt;=time_horizon,INDEX(P$5:P$505,time_horizon-$A108+1),0)</f>
        <v>0</v>
      </c>
      <c r="X108" s="73" cm="1">
        <f t="array" ref="X108">IF($A108&lt;=time_horizon,INDEX(Q$5:Q$505,time_horizon-$A108+1),0)</f>
        <v>0</v>
      </c>
      <c r="Y108" s="73" cm="1">
        <f t="array" ref="Y108">IF($A108&lt;=time_horizon,INDEX(R$5:R$505,time_horizon-$A108+1),0)</f>
        <v>0</v>
      </c>
      <c r="Z108" s="73" cm="1">
        <f t="array" ref="Z108">IF($A108&lt;=time_horizon,INDEX(S$5:S$505,time_horizon-$A108+1),0)</f>
        <v>0</v>
      </c>
    </row>
    <row r="109" spans="1:26">
      <c r="A109">
        <v>104</v>
      </c>
      <c r="B109" s="83">
        <f>inventory[[#This Row],[Integrated_rad_forcing]]</f>
        <v>2.762116746128679E-11</v>
      </c>
      <c r="C109" s="83">
        <f>inventory[[#This Row],[Temp_change]]</f>
        <v>1.2794811065458209E-13</v>
      </c>
      <c r="E109" s="95">
        <f>inventory[[#This Row],[CO2_net]]+inventory[[#This Row],[CH4_net]]*CH4_GWP+inventory[[#This Row],[N2O_net]]*N2O_GWP</f>
        <v>294.44043736440517</v>
      </c>
      <c r="F109" s="95">
        <f>inventory[[#This Row],[CO2_net]]+inventory[[#This Row],[CH4_net]]*CH4_GTP+inventory[[#This Row],[N2O_net]]*N2O_GTP</f>
        <v>239.59564412968101</v>
      </c>
      <c r="G109" s="77">
        <f t="shared" si="2"/>
        <v>292.08105386558776</v>
      </c>
      <c r="H109" s="77">
        <f t="shared" si="3"/>
        <v>235.0606345855185</v>
      </c>
      <c r="I109" s="77" cm="1">
        <f t="array" ref="I109">B109/INDEX($N$5:$N$505,time_horizon+1)</f>
        <v>301.17638333209538</v>
      </c>
      <c r="J109" s="77" cm="1">
        <f t="array" ref="J109">C109/INDEX($Q$5:$Q$505,time_horizon+1)</f>
        <v>233.96781201592387</v>
      </c>
      <c r="K109" s="78">
        <f>K108+(U108*inventory!B108+V108*inventory!C108+W108*inventory!D108)/$U$5</f>
        <v>294.44043736440517</v>
      </c>
      <c r="L109" s="78">
        <f>L108+(X108*inventory!B108+Y108*inventory!C108+Z108*inventory!D108)/$X$5</f>
        <v>239.59564412968098</v>
      </c>
      <c r="N109" s="71">
        <v>9.4566789237886419E-14</v>
      </c>
      <c r="O109" s="71">
        <v>2.6180893623964617E-12</v>
      </c>
      <c r="P109" s="71">
        <v>2.4908511309652443E-11</v>
      </c>
      <c r="Q109" s="71">
        <v>5.4431960026055613E-16</v>
      </c>
      <c r="R109" s="71">
        <v>2.2862615287848989E-15</v>
      </c>
      <c r="S109" s="71">
        <v>1.2511752952553662E-13</v>
      </c>
      <c r="U109" s="73" cm="1">
        <f t="array" ref="U109">IF($A109&lt;=time_horizon,INDEX(N$5:N$505,time_horizon-$A109+1),0)</f>
        <v>0</v>
      </c>
      <c r="V109" s="73" cm="1">
        <f t="array" ref="V109">IF($A109&lt;=time_horizon,INDEX(O$5:O$505,time_horizon-$A109+1),0)</f>
        <v>0</v>
      </c>
      <c r="W109" s="73" cm="1">
        <f t="array" ref="W109">IF($A109&lt;=time_horizon,INDEX(P$5:P$505,time_horizon-$A109+1),0)</f>
        <v>0</v>
      </c>
      <c r="X109" s="73" cm="1">
        <f t="array" ref="X109">IF($A109&lt;=time_horizon,INDEX(Q$5:Q$505,time_horizon-$A109+1),0)</f>
        <v>0</v>
      </c>
      <c r="Y109" s="73" cm="1">
        <f t="array" ref="Y109">IF($A109&lt;=time_horizon,INDEX(R$5:R$505,time_horizon-$A109+1),0)</f>
        <v>0</v>
      </c>
      <c r="Z109" s="73" cm="1">
        <f t="array" ref="Z109">IF($A109&lt;=time_horizon,INDEX(S$5:S$505,time_horizon-$A109+1),0)</f>
        <v>0</v>
      </c>
    </row>
    <row r="110" spans="1:26">
      <c r="A110">
        <v>105</v>
      </c>
      <c r="B110" s="83">
        <f>inventory[[#This Row],[Integrated_rad_forcing]]</f>
        <v>2.777244411057281E-11</v>
      </c>
      <c r="C110" s="83">
        <f>inventory[[#This Row],[Temp_change]]</f>
        <v>1.271940233527735E-13</v>
      </c>
      <c r="E110" s="95">
        <f>inventory[[#This Row],[CO2_net]]+inventory[[#This Row],[CH4_net]]*CH4_GWP+inventory[[#This Row],[N2O_net]]*N2O_GWP</f>
        <v>294.44043736440517</v>
      </c>
      <c r="F110" s="95">
        <f>inventory[[#This Row],[CO2_net]]+inventory[[#This Row],[CH4_net]]*CH4_GTP+inventory[[#This Row],[N2O_net]]*N2O_GTP</f>
        <v>239.59564412968101</v>
      </c>
      <c r="G110" s="77">
        <f t="shared" si="2"/>
        <v>291.49214922119489</v>
      </c>
      <c r="H110" s="77">
        <f t="shared" si="3"/>
        <v>233.93082569583964</v>
      </c>
      <c r="I110" s="77" cm="1">
        <f t="array" ref="I110">B110/INDEX($N$5:$N$505,time_horizon+1)</f>
        <v>302.82587748104544</v>
      </c>
      <c r="J110" s="77" cm="1">
        <f t="array" ref="J110">C110/INDEX($Q$5:$Q$505,time_horizon+1)</f>
        <v>232.58887679624362</v>
      </c>
      <c r="K110" s="78">
        <f>K109+(U109*inventory!B109+V109*inventory!C109+W109*inventory!D109)/$U$5</f>
        <v>294.44043736440517</v>
      </c>
      <c r="L110" s="78">
        <f>L109+(X109*inventory!B109+Y109*inventory!C109+Z109*inventory!D109)/$X$5</f>
        <v>239.59564412968098</v>
      </c>
      <c r="N110" s="71">
        <v>9.5276816836319198E-14</v>
      </c>
      <c r="O110" s="71">
        <v>2.618135578962924E-12</v>
      </c>
      <c r="P110" s="71">
        <v>2.5059031714773567E-11</v>
      </c>
      <c r="Q110" s="71">
        <v>5.437249365252661E-16</v>
      </c>
      <c r="R110" s="71">
        <v>2.2738628825957966E-15</v>
      </c>
      <c r="S110" s="71">
        <v>1.2437643553365242E-13</v>
      </c>
      <c r="U110" s="73" cm="1">
        <f t="array" ref="U110">IF($A110&lt;=time_horizon,INDEX(N$5:N$505,time_horizon-$A110+1),0)</f>
        <v>0</v>
      </c>
      <c r="V110" s="73" cm="1">
        <f t="array" ref="V110">IF($A110&lt;=time_horizon,INDEX(O$5:O$505,time_horizon-$A110+1),0)</f>
        <v>0</v>
      </c>
      <c r="W110" s="73" cm="1">
        <f t="array" ref="W110">IF($A110&lt;=time_horizon,INDEX(P$5:P$505,time_horizon-$A110+1),0)</f>
        <v>0</v>
      </c>
      <c r="X110" s="73" cm="1">
        <f t="array" ref="X110">IF($A110&lt;=time_horizon,INDEX(Q$5:Q$505,time_horizon-$A110+1),0)</f>
        <v>0</v>
      </c>
      <c r="Y110" s="73" cm="1">
        <f t="array" ref="Y110">IF($A110&lt;=time_horizon,INDEX(R$5:R$505,time_horizon-$A110+1),0)</f>
        <v>0</v>
      </c>
      <c r="Z110" s="73" cm="1">
        <f t="array" ref="Z110">IF($A110&lt;=time_horizon,INDEX(S$5:S$505,time_horizon-$A110+1),0)</f>
        <v>0</v>
      </c>
    </row>
    <row r="111" spans="1:26">
      <c r="A111">
        <v>106</v>
      </c>
      <c r="B111" s="83">
        <f>inventory[[#This Row],[Integrated_rad_forcing]]</f>
        <v>2.7922476807743371E-11</v>
      </c>
      <c r="C111" s="83">
        <f>inventory[[#This Row],[Temp_change]]</f>
        <v>1.2644588755595688E-13</v>
      </c>
      <c r="E111" s="95">
        <f>inventory[[#This Row],[CO2_net]]+inventory[[#This Row],[CH4_net]]*CH4_GWP+inventory[[#This Row],[N2O_net]]*N2O_GWP</f>
        <v>294.44043736440517</v>
      </c>
      <c r="F111" s="95">
        <f>inventory[[#This Row],[CO2_net]]+inventory[[#This Row],[CH4_net]]*CH4_GTP+inventory[[#This Row],[N2O_net]]*N2O_GTP</f>
        <v>239.59564412968101</v>
      </c>
      <c r="G111" s="77">
        <f t="shared" si="2"/>
        <v>290.90362596498125</v>
      </c>
      <c r="H111" s="77">
        <f t="shared" si="3"/>
        <v>232.80286930254587</v>
      </c>
      <c r="I111" s="77" cm="1">
        <f t="array" ref="I111">B111/INDEX($N$5:$N$505,time_horizon+1)</f>
        <v>304.46180779350311</v>
      </c>
      <c r="J111" s="77" cm="1">
        <f t="array" ref="J111">C111/INDEX($Q$5:$Q$505,time_horizon+1)</f>
        <v>231.22082458682473</v>
      </c>
      <c r="K111" s="78">
        <f>K110+(U110*inventory!B110+V110*inventory!C110+W110*inventory!D110)/$U$5</f>
        <v>294.44043736440517</v>
      </c>
      <c r="L111" s="78">
        <f>L110+(X110*inventory!B110+Y110*inventory!C110+Z110*inventory!D110)/$X$5</f>
        <v>239.59564412968098</v>
      </c>
      <c r="N111" s="71">
        <v>9.5985317182346354E-14</v>
      </c>
      <c r="O111" s="71">
        <v>2.6181782147150873E-12</v>
      </c>
      <c r="P111" s="71">
        <v>2.5208313275845937E-11</v>
      </c>
      <c r="Q111" s="71">
        <v>5.4314574358458774E-16</v>
      </c>
      <c r="R111" s="71">
        <v>2.262016452664617E-15</v>
      </c>
      <c r="S111" s="71">
        <v>1.2364072535970768E-13</v>
      </c>
      <c r="U111" s="73" cm="1">
        <f t="array" ref="U111">IF($A111&lt;=time_horizon,INDEX(N$5:N$505,time_horizon-$A111+1),0)</f>
        <v>0</v>
      </c>
      <c r="V111" s="73" cm="1">
        <f t="array" ref="V111">IF($A111&lt;=time_horizon,INDEX(O$5:O$505,time_horizon-$A111+1),0)</f>
        <v>0</v>
      </c>
      <c r="W111" s="73" cm="1">
        <f t="array" ref="W111">IF($A111&lt;=time_horizon,INDEX(P$5:P$505,time_horizon-$A111+1),0)</f>
        <v>0</v>
      </c>
      <c r="X111" s="73" cm="1">
        <f t="array" ref="X111">IF($A111&lt;=time_horizon,INDEX(Q$5:Q$505,time_horizon-$A111+1),0)</f>
        <v>0</v>
      </c>
      <c r="Y111" s="73" cm="1">
        <f t="array" ref="Y111">IF($A111&lt;=time_horizon,INDEX(R$5:R$505,time_horizon-$A111+1),0)</f>
        <v>0</v>
      </c>
      <c r="Z111" s="73" cm="1">
        <f t="array" ref="Z111">IF($A111&lt;=time_horizon,INDEX(S$5:S$505,time_horizon-$A111+1),0)</f>
        <v>0</v>
      </c>
    </row>
    <row r="112" spans="1:26">
      <c r="A112">
        <v>107</v>
      </c>
      <c r="B112" s="83">
        <f>inventory[[#This Row],[Integrated_rad_forcing]]</f>
        <v>2.8071276049006089E-11</v>
      </c>
      <c r="C112" s="83">
        <f>inventory[[#This Row],[Temp_change]]</f>
        <v>1.2570362052262329E-13</v>
      </c>
      <c r="E112" s="95">
        <f>inventory[[#This Row],[CO2_net]]+inventory[[#This Row],[CH4_net]]*CH4_GWP+inventory[[#This Row],[N2O_net]]*N2O_GWP</f>
        <v>294.44043736440517</v>
      </c>
      <c r="F112" s="95">
        <f>inventory[[#This Row],[CO2_net]]+inventory[[#This Row],[CH4_net]]*CH4_GTP+inventory[[#This Row],[N2O_net]]*N2O_GTP</f>
        <v>239.59564412968101</v>
      </c>
      <c r="G112" s="77">
        <f t="shared" si="2"/>
        <v>290.31548858271003</v>
      </c>
      <c r="H112" s="77">
        <f t="shared" si="3"/>
        <v>231.67689981913568</v>
      </c>
      <c r="I112" s="77" cm="1">
        <f t="array" ref="I112">B112/INDEX($N$5:$N$505,time_horizon+1)</f>
        <v>306.08428871828215</v>
      </c>
      <c r="J112" s="77" cm="1">
        <f t="array" ref="J112">C112/INDEX($Q$5:$Q$505,time_horizon+1)</f>
        <v>229.86350408531729</v>
      </c>
      <c r="K112" s="78">
        <f>K111+(U111*inventory!B111+V111*inventory!C111+W111*inventory!D111)/$U$5</f>
        <v>294.44043736440517</v>
      </c>
      <c r="L112" s="78">
        <f>L111+(X111*inventory!B111+Y111*inventory!C111+Z111*inventory!D111)/$X$5</f>
        <v>239.59564412968098</v>
      </c>
      <c r="N112" s="71">
        <v>9.669231285608333E-14</v>
      </c>
      <c r="O112" s="71">
        <v>2.6182175470909358E-12</v>
      </c>
      <c r="P112" s="71">
        <v>2.5356366189059069E-11</v>
      </c>
      <c r="Q112" s="71">
        <v>5.4258158936327678E-16</v>
      </c>
      <c r="R112" s="71">
        <v>2.2506811926484276E-15</v>
      </c>
      <c r="S112" s="71">
        <v>1.2291035774061158E-13</v>
      </c>
      <c r="U112" s="73" cm="1">
        <f t="array" ref="U112">IF($A112&lt;=time_horizon,INDEX(N$5:N$505,time_horizon-$A112+1),0)</f>
        <v>0</v>
      </c>
      <c r="V112" s="73" cm="1">
        <f t="array" ref="V112">IF($A112&lt;=time_horizon,INDEX(O$5:O$505,time_horizon-$A112+1),0)</f>
        <v>0</v>
      </c>
      <c r="W112" s="73" cm="1">
        <f t="array" ref="W112">IF($A112&lt;=time_horizon,INDEX(P$5:P$505,time_horizon-$A112+1),0)</f>
        <v>0</v>
      </c>
      <c r="X112" s="73" cm="1">
        <f t="array" ref="X112">IF($A112&lt;=time_horizon,INDEX(Q$5:Q$505,time_horizon-$A112+1),0)</f>
        <v>0</v>
      </c>
      <c r="Y112" s="73" cm="1">
        <f t="array" ref="Y112">IF($A112&lt;=time_horizon,INDEX(R$5:R$505,time_horizon-$A112+1),0)</f>
        <v>0</v>
      </c>
      <c r="Z112" s="73" cm="1">
        <f t="array" ref="Z112">IF($A112&lt;=time_horizon,INDEX(S$5:S$505,time_horizon-$A112+1),0)</f>
        <v>0</v>
      </c>
    </row>
    <row r="113" spans="1:26">
      <c r="A113">
        <v>108</v>
      </c>
      <c r="B113" s="83">
        <f>inventory[[#This Row],[Integrated_rad_forcing]]</f>
        <v>2.8218852224591831E-11</v>
      </c>
      <c r="C113" s="83">
        <f>inventory[[#This Row],[Temp_change]]</f>
        <v>1.249671428013686E-13</v>
      </c>
      <c r="E113" s="95">
        <f>inventory[[#This Row],[CO2_net]]+inventory[[#This Row],[CH4_net]]*CH4_GWP+inventory[[#This Row],[N2O_net]]*N2O_GWP</f>
        <v>294.44043736440517</v>
      </c>
      <c r="F113" s="95">
        <f>inventory[[#This Row],[CO2_net]]+inventory[[#This Row],[CH4_net]]*CH4_GTP+inventory[[#This Row],[N2O_net]]*N2O_GTP</f>
        <v>239.59564412968101</v>
      </c>
      <c r="G113" s="77">
        <f t="shared" si="2"/>
        <v>289.72774259583787</v>
      </c>
      <c r="H113" s="77">
        <f t="shared" si="3"/>
        <v>230.55304949754688</v>
      </c>
      <c r="I113" s="77" cm="1">
        <f t="array" ref="I113">B113/INDEX($N$5:$N$505,time_horizon+1)</f>
        <v>307.69343354864429</v>
      </c>
      <c r="J113" s="77" cm="1">
        <f t="array" ref="J113">C113/INDEX($Q$5:$Q$505,time_horizon+1)</f>
        <v>228.51677000570572</v>
      </c>
      <c r="K113" s="78">
        <f>K112+(U112*inventory!B112+V112*inventory!C112+W112*inventory!D112)/$U$5</f>
        <v>294.44043736440517</v>
      </c>
      <c r="L113" s="78">
        <f>L112+(X112*inventory!B112+Y112*inventory!C112+Z112*inventory!D112)/$X$5</f>
        <v>239.59564412968098</v>
      </c>
      <c r="N113" s="71">
        <v>9.7397825875295436E-14</v>
      </c>
      <c r="O113" s="71">
        <v>2.6182538320328308E-12</v>
      </c>
      <c r="P113" s="71">
        <v>2.5503200566683706E-11</v>
      </c>
      <c r="Q113" s="71">
        <v>5.420320532463756E-16</v>
      </c>
      <c r="R113" s="71">
        <v>2.2398191488383652E-15</v>
      </c>
      <c r="S113" s="71">
        <v>1.2218529159928385E-13</v>
      </c>
      <c r="U113" s="73" cm="1">
        <f t="array" ref="U113">IF($A113&lt;=time_horizon,INDEX(N$5:N$505,time_horizon-$A113+1),0)</f>
        <v>0</v>
      </c>
      <c r="V113" s="73" cm="1">
        <f t="array" ref="V113">IF($A113&lt;=time_horizon,INDEX(O$5:O$505,time_horizon-$A113+1),0)</f>
        <v>0</v>
      </c>
      <c r="W113" s="73" cm="1">
        <f t="array" ref="W113">IF($A113&lt;=time_horizon,INDEX(P$5:P$505,time_horizon-$A113+1),0)</f>
        <v>0</v>
      </c>
      <c r="X113" s="73" cm="1">
        <f t="array" ref="X113">IF($A113&lt;=time_horizon,INDEX(Q$5:Q$505,time_horizon-$A113+1),0)</f>
        <v>0</v>
      </c>
      <c r="Y113" s="73" cm="1">
        <f t="array" ref="Y113">IF($A113&lt;=time_horizon,INDEX(R$5:R$505,time_horizon-$A113+1),0)</f>
        <v>0</v>
      </c>
      <c r="Z113" s="73" cm="1">
        <f t="array" ref="Z113">IF($A113&lt;=time_horizon,INDEX(S$5:S$505,time_horizon-$A113+1),0)</f>
        <v>0</v>
      </c>
    </row>
    <row r="114" spans="1:26">
      <c r="A114">
        <v>109</v>
      </c>
      <c r="B114" s="83">
        <f>inventory[[#This Row],[Integrated_rad_forcing]]</f>
        <v>2.836521562112592E-11</v>
      </c>
      <c r="C114" s="83">
        <f>inventory[[#This Row],[Temp_change]]</f>
        <v>1.2423637801582007E-13</v>
      </c>
      <c r="E114" s="95">
        <f>inventory[[#This Row],[CO2_net]]+inventory[[#This Row],[CH4_net]]*CH4_GWP+inventory[[#This Row],[N2O_net]]*N2O_GWP</f>
        <v>294.44043736440517</v>
      </c>
      <c r="F114" s="95">
        <f>inventory[[#This Row],[CO2_net]]+inventory[[#This Row],[CH4_net]]*CH4_GTP+inventory[[#This Row],[N2O_net]]*N2O_GTP</f>
        <v>239.59564412968101</v>
      </c>
      <c r="G114" s="77">
        <f t="shared" si="2"/>
        <v>289.14039448708365</v>
      </c>
      <c r="H114" s="77">
        <f t="shared" si="3"/>
        <v>229.4314482359037</v>
      </c>
      <c r="I114" s="77" cm="1">
        <f t="array" ref="I114">B114/INDEX($N$5:$N$505,time_horizon+1)</f>
        <v>309.28935444815448</v>
      </c>
      <c r="J114" s="77" cm="1">
        <f t="array" ref="J114">C114/INDEX($Q$5:$Q$505,time_horizon+1)</f>
        <v>227.18048268502264</v>
      </c>
      <c r="K114" s="78">
        <f>K113+(U113*inventory!B113+V113*inventory!C113+W113*inventory!D113)/$U$5</f>
        <v>294.44043736440517</v>
      </c>
      <c r="L114" s="78">
        <f>L113+(X113*inventory!B113+Y113*inventory!C113+Z113*inventory!D113)/$X$5</f>
        <v>239.59564412968098</v>
      </c>
      <c r="N114" s="71">
        <v>9.8101877710459569E-14</v>
      </c>
      <c r="O114" s="71">
        <v>2.6182873056529699E-12</v>
      </c>
      <c r="P114" s="71">
        <v>2.5648826437762492E-11</v>
      </c>
      <c r="Q114" s="71">
        <v>5.4149672580229276E-16</v>
      </c>
      <c r="R114" s="71">
        <v>2.2293952301143667E-15</v>
      </c>
      <c r="S114" s="71">
        <v>1.2146548605990343E-13</v>
      </c>
      <c r="U114" s="73" cm="1">
        <f t="array" ref="U114">IF($A114&lt;=time_horizon,INDEX(N$5:N$505,time_horizon-$A114+1),0)</f>
        <v>0</v>
      </c>
      <c r="V114" s="73" cm="1">
        <f t="array" ref="V114">IF($A114&lt;=time_horizon,INDEX(O$5:O$505,time_horizon-$A114+1),0)</f>
        <v>0</v>
      </c>
      <c r="W114" s="73" cm="1">
        <f t="array" ref="W114">IF($A114&lt;=time_horizon,INDEX(P$5:P$505,time_horizon-$A114+1),0)</f>
        <v>0</v>
      </c>
      <c r="X114" s="73" cm="1">
        <f t="array" ref="X114">IF($A114&lt;=time_horizon,INDEX(Q$5:Q$505,time_horizon-$A114+1),0)</f>
        <v>0</v>
      </c>
      <c r="Y114" s="73" cm="1">
        <f t="array" ref="Y114">IF($A114&lt;=time_horizon,INDEX(R$5:R$505,time_horizon-$A114+1),0)</f>
        <v>0</v>
      </c>
      <c r="Z114" s="73" cm="1">
        <f t="array" ref="Z114">IF($A114&lt;=time_horizon,INDEX(S$5:S$505,time_horizon-$A114+1),0)</f>
        <v>0</v>
      </c>
    </row>
    <row r="115" spans="1:26">
      <c r="A115">
        <v>110</v>
      </c>
      <c r="B115" s="83">
        <f>inventory[[#This Row],[Integrated_rad_forcing]]</f>
        <v>2.8510376423864213E-11</v>
      </c>
      <c r="C115" s="83">
        <f>inventory[[#This Row],[Temp_change]]</f>
        <v>1.2351125266430961E-13</v>
      </c>
      <c r="E115" s="95">
        <f>inventory[[#This Row],[CO2_net]]+inventory[[#This Row],[CH4_net]]*CH4_GWP+inventory[[#This Row],[N2O_net]]*N2O_GWP</f>
        <v>294.44043736440517</v>
      </c>
      <c r="F115" s="95">
        <f>inventory[[#This Row],[CO2_net]]+inventory[[#This Row],[CH4_net]]*CH4_GTP+inventory[[#This Row],[N2O_net]]*N2O_GTP</f>
        <v>239.59564412968101</v>
      </c>
      <c r="G115" s="77">
        <f t="shared" si="2"/>
        <v>288.55345162977005</v>
      </c>
      <c r="H115" s="77">
        <f t="shared" si="3"/>
        <v>228.3122234095876</v>
      </c>
      <c r="I115" s="77" cm="1">
        <f t="array" ref="I115">B115/INDEX($N$5:$N$505,time_horizon+1)</f>
        <v>310.87216247506274</v>
      </c>
      <c r="J115" s="77" cm="1">
        <f t="array" ref="J115">C115/INDEX($Q$5:$Q$505,time_horizon+1)</f>
        <v>225.85450771702804</v>
      </c>
      <c r="K115" s="78">
        <f>K114+(U114*inventory!B114+V114*inventory!C114+W114*inventory!D114)/$U$5</f>
        <v>294.44043736440517</v>
      </c>
      <c r="L115" s="78">
        <f>L114+(X114*inventory!B114+Y114*inventory!C114+Z114*inventory!D114)/$X$5</f>
        <v>239.59564412968098</v>
      </c>
      <c r="N115" s="71">
        <v>9.8804489299419628E-14</v>
      </c>
      <c r="O115" s="71">
        <v>2.618318185769809E-12</v>
      </c>
      <c r="P115" s="71">
        <v>2.5793253748794984E-11</v>
      </c>
      <c r="Q115" s="71">
        <v>5.4097520850967702E-16</v>
      </c>
      <c r="R115" s="71">
        <v>2.2193769946502537E-15</v>
      </c>
      <c r="S115" s="71">
        <v>1.2075090046114969E-13</v>
      </c>
      <c r="U115" s="73" cm="1">
        <f t="array" ref="U115">IF($A115&lt;=time_horizon,INDEX(N$5:N$505,time_horizon-$A115+1),0)</f>
        <v>0</v>
      </c>
      <c r="V115" s="73" cm="1">
        <f t="array" ref="V115">IF($A115&lt;=time_horizon,INDEX(O$5:O$505,time_horizon-$A115+1),0)</f>
        <v>0</v>
      </c>
      <c r="W115" s="73" cm="1">
        <f t="array" ref="W115">IF($A115&lt;=time_horizon,INDEX(P$5:P$505,time_horizon-$A115+1),0)</f>
        <v>0</v>
      </c>
      <c r="X115" s="73" cm="1">
        <f t="array" ref="X115">IF($A115&lt;=time_horizon,INDEX(Q$5:Q$505,time_horizon-$A115+1),0)</f>
        <v>0</v>
      </c>
      <c r="Y115" s="73" cm="1">
        <f t="array" ref="Y115">IF($A115&lt;=time_horizon,INDEX(R$5:R$505,time_horizon-$A115+1),0)</f>
        <v>0</v>
      </c>
      <c r="Z115" s="73" cm="1">
        <f t="array" ref="Z115">IF($A115&lt;=time_horizon,INDEX(S$5:S$505,time_horizon-$A115+1),0)</f>
        <v>0</v>
      </c>
    </row>
    <row r="116" spans="1:26">
      <c r="A116">
        <v>111</v>
      </c>
      <c r="B116" s="83">
        <f>inventory[[#This Row],[Integrated_rad_forcing]]</f>
        <v>2.8654344718804087E-11</v>
      </c>
      <c r="C116" s="83">
        <f>inventory[[#This Row],[Temp_change]]</f>
        <v>1.227916959333437E-13</v>
      </c>
      <c r="E116" s="95">
        <f>inventory[[#This Row],[CO2_net]]+inventory[[#This Row],[CH4_net]]*CH4_GWP+inventory[[#This Row],[N2O_net]]*N2O_GWP</f>
        <v>294.44043736440517</v>
      </c>
      <c r="F116" s="95">
        <f>inventory[[#This Row],[CO2_net]]+inventory[[#This Row],[CH4_net]]*CH4_GTP+inventory[[#This Row],[N2O_net]]*N2O_GTP</f>
        <v>239.59564412968101</v>
      </c>
      <c r="G116" s="77">
        <f t="shared" si="2"/>
        <v>287.96692222077155</v>
      </c>
      <c r="H116" s="77">
        <f t="shared" si="3"/>
        <v>227.19549972392437</v>
      </c>
      <c r="I116" s="77" cm="1">
        <f t="array" ref="I116">B116/INDEX($N$5:$N$505,time_horizon+1)</f>
        <v>312.44196760532208</v>
      </c>
      <c r="J116" s="77" cm="1">
        <f t="array" ref="J116">C116/INDEX($Q$5:$Q$505,time_horizon+1)</f>
        <v>224.53871561111782</v>
      </c>
      <c r="K116" s="78">
        <f>K115+(U115*inventory!B115+V115*inventory!C115+W115*inventory!D115)/$U$5</f>
        <v>294.44043736440517</v>
      </c>
      <c r="L116" s="78">
        <f>L115+(X115*inventory!B115+Y115*inventory!C115+Z115*inventory!D115)/$X$5</f>
        <v>239.59564412968098</v>
      </c>
      <c r="N116" s="71">
        <v>9.95056810616466E-14</v>
      </c>
      <c r="O116" s="71">
        <v>2.6183466733254433E-12</v>
      </c>
      <c r="P116" s="71">
        <v>2.5936492364416998E-11</v>
      </c>
      <c r="Q116" s="71">
        <v>5.4046711348839875E-16</v>
      </c>
      <c r="R116" s="71">
        <v>2.2097344521918292E-15</v>
      </c>
      <c r="S116" s="71">
        <v>1.2004149436766346E-13</v>
      </c>
      <c r="U116" s="73" cm="1">
        <f t="array" ref="U116">IF($A116&lt;=time_horizon,INDEX(N$5:N$505,time_horizon-$A116+1),0)</f>
        <v>0</v>
      </c>
      <c r="V116" s="73" cm="1">
        <f t="array" ref="V116">IF($A116&lt;=time_horizon,INDEX(O$5:O$505,time_horizon-$A116+1),0)</f>
        <v>0</v>
      </c>
      <c r="W116" s="73" cm="1">
        <f t="array" ref="W116">IF($A116&lt;=time_horizon,INDEX(P$5:P$505,time_horizon-$A116+1),0)</f>
        <v>0</v>
      </c>
      <c r="X116" s="73" cm="1">
        <f t="array" ref="X116">IF($A116&lt;=time_horizon,INDEX(Q$5:Q$505,time_horizon-$A116+1),0)</f>
        <v>0</v>
      </c>
      <c r="Y116" s="73" cm="1">
        <f t="array" ref="Y116">IF($A116&lt;=time_horizon,INDEX(R$5:R$505,time_horizon-$A116+1),0)</f>
        <v>0</v>
      </c>
      <c r="Z116" s="73" cm="1">
        <f t="array" ref="Z116">IF($A116&lt;=time_horizon,INDEX(S$5:S$505,time_horizon-$A116+1),0)</f>
        <v>0</v>
      </c>
    </row>
    <row r="117" spans="1:26">
      <c r="A117">
        <v>112</v>
      </c>
      <c r="B117" s="83">
        <f>inventory[[#This Row],[Integrated_rad_forcing]]</f>
        <v>2.8797130494679685E-11</v>
      </c>
      <c r="C117" s="83">
        <f>inventory[[#This Row],[Temp_change]]</f>
        <v>1.2207763952397391E-13</v>
      </c>
      <c r="E117" s="95">
        <f>inventory[[#This Row],[CO2_net]]+inventory[[#This Row],[CH4_net]]*CH4_GWP+inventory[[#This Row],[N2O_net]]*N2O_GWP</f>
        <v>294.44043736440517</v>
      </c>
      <c r="F117" s="95">
        <f>inventory[[#This Row],[CO2_net]]+inventory[[#This Row],[CH4_net]]*CH4_GTP+inventory[[#This Row],[N2O_net]]*N2O_GTP</f>
        <v>239.59564412968101</v>
      </c>
      <c r="G117" s="77">
        <f t="shared" si="2"/>
        <v>287.38081521691373</v>
      </c>
      <c r="H117" s="77">
        <f t="shared" si="3"/>
        <v>226.08139908687963</v>
      </c>
      <c r="I117" s="77" cm="1">
        <f t="array" ref="I117">B117/INDEX($N$5:$N$505,time_horizon+1)</f>
        <v>313.99887875434405</v>
      </c>
      <c r="J117" s="77" cm="1">
        <f t="array" ref="J117">C117/INDEX($Q$5:$Q$505,time_horizon+1)</f>
        <v>223.23298147482237</v>
      </c>
      <c r="K117" s="78">
        <f>K116+(U116*inventory!B116+V116*inventory!C116+W116*inventory!D116)/$U$5</f>
        <v>294.44043736440517</v>
      </c>
      <c r="L117" s="78">
        <f>L116+(X116*inventory!B116+Y116*inventory!C116+Z116*inventory!D116)/$X$5</f>
        <v>239.59564412968098</v>
      </c>
      <c r="N117" s="71">
        <v>1.0020547291211399E-13</v>
      </c>
      <c r="O117" s="71">
        <v>2.6183729536931712E-12</v>
      </c>
      <c r="P117" s="71">
        <v>2.6078552068074402E-11</v>
      </c>
      <c r="Q117" s="71">
        <v>5.3997206323489414E-16</v>
      </c>
      <c r="R117" s="71">
        <v>2.2004398808083497E-15</v>
      </c>
      <c r="S117" s="71">
        <v>1.1933722757993065E-13</v>
      </c>
      <c r="U117" s="73" cm="1">
        <f t="array" ref="U117">IF($A117&lt;=time_horizon,INDEX(N$5:N$505,time_horizon-$A117+1),0)</f>
        <v>0</v>
      </c>
      <c r="V117" s="73" cm="1">
        <f t="array" ref="V117">IF($A117&lt;=time_horizon,INDEX(O$5:O$505,time_horizon-$A117+1),0)</f>
        <v>0</v>
      </c>
      <c r="W117" s="73" cm="1">
        <f t="array" ref="W117">IF($A117&lt;=time_horizon,INDEX(P$5:P$505,time_horizon-$A117+1),0)</f>
        <v>0</v>
      </c>
      <c r="X117" s="73" cm="1">
        <f t="array" ref="X117">IF($A117&lt;=time_horizon,INDEX(Q$5:Q$505,time_horizon-$A117+1),0)</f>
        <v>0</v>
      </c>
      <c r="Y117" s="73" cm="1">
        <f t="array" ref="Y117">IF($A117&lt;=time_horizon,INDEX(R$5:R$505,time_horizon-$A117+1),0)</f>
        <v>0</v>
      </c>
      <c r="Z117" s="73" cm="1">
        <f t="array" ref="Z117">IF($A117&lt;=time_horizon,INDEX(S$5:S$505,time_horizon-$A117+1),0)</f>
        <v>0</v>
      </c>
    </row>
    <row r="118" spans="1:26">
      <c r="A118">
        <v>113</v>
      </c>
      <c r="B118" s="83">
        <f>inventory[[#This Row],[Integrated_rad_forcing]]</f>
        <v>2.8938743644849879E-11</v>
      </c>
      <c r="C118" s="83">
        <f>inventory[[#This Row],[Temp_change]]</f>
        <v>1.2136901749022062E-13</v>
      </c>
      <c r="E118" s="95">
        <f>inventory[[#This Row],[CO2_net]]+inventory[[#This Row],[CH4_net]]*CH4_GWP+inventory[[#This Row],[N2O_net]]*N2O_GWP</f>
        <v>294.44043736440517</v>
      </c>
      <c r="F118" s="95">
        <f>inventory[[#This Row],[CO2_net]]+inventory[[#This Row],[CH4_net]]*CH4_GTP+inventory[[#This Row],[N2O_net]]*N2O_GTP</f>
        <v>239.59564412968101</v>
      </c>
      <c r="G118" s="77">
        <f t="shared" si="2"/>
        <v>286.79514027466854</v>
      </c>
      <c r="H118" s="77">
        <f t="shared" si="3"/>
        <v>224.97004050024336</v>
      </c>
      <c r="I118" s="77" cm="1">
        <f t="array" ref="I118">B118/INDEX($N$5:$N$505,time_horizon+1)</f>
        <v>315.54300379758496</v>
      </c>
      <c r="J118" s="77" cm="1">
        <f t="array" ref="J118">C118/INDEX($Q$5:$Q$505,time_horizon+1)</f>
        <v>221.93718471834566</v>
      </c>
      <c r="K118" s="78">
        <f>K117+(U117*inventory!B117+V117*inventory!C117+W117*inventory!D117)/$U$5</f>
        <v>294.44043736440517</v>
      </c>
      <c r="L118" s="78">
        <f>L117+(X117*inventory!B117+Y117*inventory!C117+Z117*inventory!D117)/$X$5</f>
        <v>239.59564412968098</v>
      </c>
      <c r="N118" s="71">
        <v>1.0090388427479893E-13</v>
      </c>
      <c r="O118" s="71">
        <v>2.6183971978837499E-12</v>
      </c>
      <c r="P118" s="71">
        <v>2.6219442562691329E-11</v>
      </c>
      <c r="Q118" s="71">
        <v>5.3948969036207885E-16</v>
      </c>
      <c r="R118" s="71">
        <v>2.191467657090928E-15</v>
      </c>
      <c r="S118" s="71">
        <v>1.186380601427676E-13</v>
      </c>
      <c r="U118" s="73" cm="1">
        <f t="array" ref="U118">IF($A118&lt;=time_horizon,INDEX(N$5:N$505,time_horizon-$A118+1),0)</f>
        <v>0</v>
      </c>
      <c r="V118" s="73" cm="1">
        <f t="array" ref="V118">IF($A118&lt;=time_horizon,INDEX(O$5:O$505,time_horizon-$A118+1),0)</f>
        <v>0</v>
      </c>
      <c r="W118" s="73" cm="1">
        <f t="array" ref="W118">IF($A118&lt;=time_horizon,INDEX(P$5:P$505,time_horizon-$A118+1),0)</f>
        <v>0</v>
      </c>
      <c r="X118" s="73" cm="1">
        <f t="array" ref="X118">IF($A118&lt;=time_horizon,INDEX(Q$5:Q$505,time_horizon-$A118+1),0)</f>
        <v>0</v>
      </c>
      <c r="Y118" s="73" cm="1">
        <f t="array" ref="Y118">IF($A118&lt;=time_horizon,INDEX(R$5:R$505,time_horizon-$A118+1),0)</f>
        <v>0</v>
      </c>
      <c r="Z118" s="73" cm="1">
        <f t="array" ref="Z118">IF($A118&lt;=time_horizon,INDEX(S$5:S$505,time_horizon-$A118+1),0)</f>
        <v>0</v>
      </c>
    </row>
    <row r="119" spans="1:26">
      <c r="A119">
        <v>114</v>
      </c>
      <c r="B119" s="83">
        <f>inventory[[#This Row],[Integrated_rad_forcing]]</f>
        <v>2.9079193969086921E-11</v>
      </c>
      <c r="C119" s="83">
        <f>inventory[[#This Row],[Temp_change]]</f>
        <v>1.2066576608875154E-13</v>
      </c>
      <c r="E119" s="95">
        <f>inventory[[#This Row],[CO2_net]]+inventory[[#This Row],[CH4_net]]*CH4_GWP+inventory[[#This Row],[N2O_net]]*N2O_GWP</f>
        <v>294.44043736440517</v>
      </c>
      <c r="F119" s="95">
        <f>inventory[[#This Row],[CO2_net]]+inventory[[#This Row],[CH4_net]]*CH4_GTP+inventory[[#This Row],[N2O_net]]*N2O_GTP</f>
        <v>239.59564412968101</v>
      </c>
      <c r="G119" s="77">
        <f t="shared" si="2"/>
        <v>286.20990769299954</v>
      </c>
      <c r="H119" s="77">
        <f t="shared" si="3"/>
        <v>223.86153996787252</v>
      </c>
      <c r="I119" s="77" cm="1">
        <f t="array" ref="I119">B119/INDEX($N$5:$N$505,time_horizon+1)</f>
        <v>317.07444959004897</v>
      </c>
      <c r="J119" s="77" cm="1">
        <f t="array" ref="J119">C119/INDEX($Q$5:$Q$505,time_horizon+1)</f>
        <v>220.65120877968525</v>
      </c>
      <c r="K119" s="78">
        <f>K118+(U118*inventory!B118+V118*inventory!C118+W118*inventory!D118)/$U$5</f>
        <v>294.44043736440517</v>
      </c>
      <c r="L119" s="78">
        <f>L118+(X118*inventory!B118+Y118*inventory!C118+Z118*inventory!D118)/$X$5</f>
        <v>239.59564412968098</v>
      </c>
      <c r="N119" s="71">
        <v>1.0160093409581912E-13</v>
      </c>
      <c r="O119" s="71">
        <v>2.6184195636581904E-12</v>
      </c>
      <c r="P119" s="71">
        <v>2.635917347133291E-11</v>
      </c>
      <c r="Q119" s="71">
        <v>5.3901963734399792E-16</v>
      </c>
      <c r="R119" s="71">
        <v>2.1827940988403028E-15</v>
      </c>
      <c r="S119" s="71">
        <v>1.1794395235256725E-13</v>
      </c>
      <c r="U119" s="73" cm="1">
        <f t="array" ref="U119">IF($A119&lt;=time_horizon,INDEX(N$5:N$505,time_horizon-$A119+1),0)</f>
        <v>0</v>
      </c>
      <c r="V119" s="73" cm="1">
        <f t="array" ref="V119">IF($A119&lt;=time_horizon,INDEX(O$5:O$505,time_horizon-$A119+1),0)</f>
        <v>0</v>
      </c>
      <c r="W119" s="73" cm="1">
        <f t="array" ref="W119">IF($A119&lt;=time_horizon,INDEX(P$5:P$505,time_horizon-$A119+1),0)</f>
        <v>0</v>
      </c>
      <c r="X119" s="73" cm="1">
        <f t="array" ref="X119">IF($A119&lt;=time_horizon,INDEX(Q$5:Q$505,time_horizon-$A119+1),0)</f>
        <v>0</v>
      </c>
      <c r="Y119" s="73" cm="1">
        <f t="array" ref="Y119">IF($A119&lt;=time_horizon,INDEX(R$5:R$505,time_horizon-$A119+1),0)</f>
        <v>0</v>
      </c>
      <c r="Z119" s="73" cm="1">
        <f t="array" ref="Z119">IF($A119&lt;=time_horizon,INDEX(S$5:S$505,time_horizon-$A119+1),0)</f>
        <v>0</v>
      </c>
    </row>
    <row r="120" spans="1:26">
      <c r="A120">
        <v>115</v>
      </c>
      <c r="B120" s="83">
        <f>inventory[[#This Row],[Integrated_rad_forcing]]</f>
        <v>2.9218491175273082E-11</v>
      </c>
      <c r="C120" s="83">
        <f>inventory[[#This Row],[Temp_change]]</f>
        <v>1.1996782363906461E-13</v>
      </c>
      <c r="E120" s="95">
        <f>inventory[[#This Row],[CO2_net]]+inventory[[#This Row],[CH4_net]]*CH4_GWP+inventory[[#This Row],[N2O_net]]*N2O_GWP</f>
        <v>294.44043736440517</v>
      </c>
      <c r="F120" s="95">
        <f>inventory[[#This Row],[CO2_net]]+inventory[[#This Row],[CH4_net]]*CH4_GTP+inventory[[#This Row],[N2O_net]]*N2O_GTP</f>
        <v>239.59564412968101</v>
      </c>
      <c r="G120" s="77">
        <f t="shared" si="2"/>
        <v>285.62512835921524</v>
      </c>
      <c r="H120" s="77">
        <f t="shared" si="3"/>
        <v>222.75601041964859</v>
      </c>
      <c r="I120" s="77" cm="1">
        <f t="array" ref="I120">B120/INDEX($N$5:$N$505,time_horizon+1)</f>
        <v>318.59332198478802</v>
      </c>
      <c r="J120" s="77" cm="1">
        <f t="array" ref="J120">C120/INDEX($Q$5:$Q$505,time_horizon+1)</f>
        <v>219.37494086896064</v>
      </c>
      <c r="K120" s="78">
        <f>K119+(U119*inventory!B119+V119*inventory!C119+W119*inventory!D119)/$U$5</f>
        <v>294.44043736440517</v>
      </c>
      <c r="L120" s="78">
        <f>L119+(X119*inventory!B119+Y119*inventory!C119+Z119*inventory!D119)/$X$5</f>
        <v>239.59564412968098</v>
      </c>
      <c r="N120" s="71">
        <v>1.0229664085621547E-13</v>
      </c>
      <c r="O120" s="71">
        <v>2.6184401965543351E-12</v>
      </c>
      <c r="P120" s="71">
        <v>2.6497754337862533E-11</v>
      </c>
      <c r="Q120" s="71">
        <v>5.385615562653417E-16</v>
      </c>
      <c r="R120" s="71">
        <v>2.1743973193511241E-15</v>
      </c>
      <c r="S120" s="71">
        <v>1.1725486476344814E-13</v>
      </c>
      <c r="U120" s="73" cm="1">
        <f t="array" ref="U120">IF($A120&lt;=time_horizon,INDEX(N$5:N$505,time_horizon-$A120+1),0)</f>
        <v>0</v>
      </c>
      <c r="V120" s="73" cm="1">
        <f t="array" ref="V120">IF($A120&lt;=time_horizon,INDEX(O$5:O$505,time_horizon-$A120+1),0)</f>
        <v>0</v>
      </c>
      <c r="W120" s="73" cm="1">
        <f t="array" ref="W120">IF($A120&lt;=time_horizon,INDEX(P$5:P$505,time_horizon-$A120+1),0)</f>
        <v>0</v>
      </c>
      <c r="X120" s="73" cm="1">
        <f t="array" ref="X120">IF($A120&lt;=time_horizon,INDEX(Q$5:Q$505,time_horizon-$A120+1),0)</f>
        <v>0</v>
      </c>
      <c r="Y120" s="73" cm="1">
        <f t="array" ref="Y120">IF($A120&lt;=time_horizon,INDEX(R$5:R$505,time_horizon-$A120+1),0)</f>
        <v>0</v>
      </c>
      <c r="Z120" s="73" cm="1">
        <f t="array" ref="Z120">IF($A120&lt;=time_horizon,INDEX(S$5:S$505,time_horizon-$A120+1),0)</f>
        <v>0</v>
      </c>
    </row>
    <row r="121" spans="1:26">
      <c r="A121">
        <v>116</v>
      </c>
      <c r="B121" s="83">
        <f>inventory[[#This Row],[Integrated_rad_forcing]]</f>
        <v>2.9356644881012012E-11</v>
      </c>
      <c r="C121" s="83">
        <f>inventory[[#This Row],[Temp_change]]</f>
        <v>1.1927513039346782E-13</v>
      </c>
      <c r="E121" s="95">
        <f>inventory[[#This Row],[CO2_net]]+inventory[[#This Row],[CH4_net]]*CH4_GWP+inventory[[#This Row],[N2O_net]]*N2O_GWP</f>
        <v>294.44043736440517</v>
      </c>
      <c r="F121" s="95">
        <f>inventory[[#This Row],[CO2_net]]+inventory[[#This Row],[CH4_net]]*CH4_GTP+inventory[[#This Row],[N2O_net]]*N2O_GTP</f>
        <v>239.59564412968101</v>
      </c>
      <c r="G121" s="77">
        <f t="shared" si="2"/>
        <v>285.04081369769352</v>
      </c>
      <c r="H121" s="77">
        <f t="shared" si="3"/>
        <v>221.65356164988557</v>
      </c>
      <c r="I121" s="77" cm="1">
        <f t="array" ref="I121">B121/INDEX($N$5:$N$505,time_horizon+1)</f>
        <v>320.09972585047166</v>
      </c>
      <c r="J121" s="77" cm="1">
        <f t="array" ref="J121">C121/INDEX($Q$5:$Q$505,time_horizon+1)</f>
        <v>218.10827173065644</v>
      </c>
      <c r="K121" s="78">
        <f>K120+(U120*inventory!B120+V120*inventory!C120+W120*inventory!D120)/$U$5</f>
        <v>294.44043736440517</v>
      </c>
      <c r="L121" s="78">
        <f>L120+(X120*inventory!B120+Y120*inventory!C120+Z120*inventory!D120)/$X$5</f>
        <v>239.59564412968098</v>
      </c>
      <c r="N121" s="71">
        <v>1.0299102258438984E-13</v>
      </c>
      <c r="O121" s="71">
        <v>2.6184592308338973E-12</v>
      </c>
      <c r="P121" s="71">
        <v>2.6635194627593727E-11</v>
      </c>
      <c r="Q121" s="71">
        <v>5.3811510857592122E-16</v>
      </c>
      <c r="R121" s="71">
        <v>2.1662570924607092E-15</v>
      </c>
      <c r="S121" s="71">
        <v>1.165707581924312E-13</v>
      </c>
      <c r="U121" s="73" cm="1">
        <f t="array" ref="U121">IF($A121&lt;=time_horizon,INDEX(N$5:N$505,time_horizon-$A121+1),0)</f>
        <v>0</v>
      </c>
      <c r="V121" s="73" cm="1">
        <f t="array" ref="V121">IF($A121&lt;=time_horizon,INDEX(O$5:O$505,time_horizon-$A121+1),0)</f>
        <v>0</v>
      </c>
      <c r="W121" s="73" cm="1">
        <f t="array" ref="W121">IF($A121&lt;=time_horizon,INDEX(P$5:P$505,time_horizon-$A121+1),0)</f>
        <v>0</v>
      </c>
      <c r="X121" s="73" cm="1">
        <f t="array" ref="X121">IF($A121&lt;=time_horizon,INDEX(Q$5:Q$505,time_horizon-$A121+1),0)</f>
        <v>0</v>
      </c>
      <c r="Y121" s="73" cm="1">
        <f t="array" ref="Y121">IF($A121&lt;=time_horizon,INDEX(R$5:R$505,time_horizon-$A121+1),0)</f>
        <v>0</v>
      </c>
      <c r="Z121" s="73" cm="1">
        <f t="array" ref="Z121">IF($A121&lt;=time_horizon,INDEX(S$5:S$505,time_horizon-$A121+1),0)</f>
        <v>0</v>
      </c>
    </row>
    <row r="122" spans="1:26">
      <c r="A122">
        <v>117</v>
      </c>
      <c r="B122" s="83">
        <f>inventory[[#This Row],[Integrated_rad_forcing]]</f>
        <v>2.9493664615160975E-11</v>
      </c>
      <c r="C122" s="83">
        <f>inventory[[#This Row],[Temp_change]]</f>
        <v>1.185876284161933E-13</v>
      </c>
      <c r="E122" s="95">
        <f>inventory[[#This Row],[CO2_net]]+inventory[[#This Row],[CH4_net]]*CH4_GWP+inventory[[#This Row],[N2O_net]]*N2O_GWP</f>
        <v>294.44043736440517</v>
      </c>
      <c r="F122" s="95">
        <f>inventory[[#This Row],[CO2_net]]+inventory[[#This Row],[CH4_net]]*CH4_GTP+inventory[[#This Row],[N2O_net]]*N2O_GTP</f>
        <v>239.59564412968101</v>
      </c>
      <c r="G122" s="77">
        <f t="shared" si="2"/>
        <v>284.45697562134609</v>
      </c>
      <c r="H122" s="77">
        <f t="shared" si="3"/>
        <v>220.55430026900464</v>
      </c>
      <c r="I122" s="77" cm="1">
        <f t="array" ref="I122">B122/INDEX($N$5:$N$505,time_horizon+1)</f>
        <v>321.59376508809436</v>
      </c>
      <c r="J122" s="77" cm="1">
        <f t="array" ref="J122">C122/INDEX($Q$5:$Q$505,time_horizon+1)</f>
        <v>216.85109542256859</v>
      </c>
      <c r="K122" s="78">
        <f>K121+(U121*inventory!B121+V121*inventory!C121+W121*inventory!D121)/$U$5</f>
        <v>294.44043736440517</v>
      </c>
      <c r="L122" s="78">
        <f>L121+(X121*inventory!B121+Y121*inventory!C121+Z121*inventory!D121)/$X$5</f>
        <v>239.59564412968098</v>
      </c>
      <c r="N122" s="71">
        <v>1.0368409686820745E-13</v>
      </c>
      <c r="O122" s="71">
        <v>2.6184767903561235E-12</v>
      </c>
      <c r="P122" s="71">
        <v>2.6771503727936643E-11</v>
      </c>
      <c r="Q122" s="71">
        <v>5.376799648501747E-16</v>
      </c>
      <c r="R122" s="71">
        <v>2.1583547275872082E-15</v>
      </c>
      <c r="S122" s="71">
        <v>1.1589159372375591E-13</v>
      </c>
      <c r="U122" s="73" cm="1">
        <f t="array" ref="U122">IF($A122&lt;=time_horizon,INDEX(N$5:N$505,time_horizon-$A122+1),0)</f>
        <v>0</v>
      </c>
      <c r="V122" s="73" cm="1">
        <f t="array" ref="V122">IF($A122&lt;=time_horizon,INDEX(O$5:O$505,time_horizon-$A122+1),0)</f>
        <v>0</v>
      </c>
      <c r="W122" s="73" cm="1">
        <f t="array" ref="W122">IF($A122&lt;=time_horizon,INDEX(P$5:P$505,time_horizon-$A122+1),0)</f>
        <v>0</v>
      </c>
      <c r="X122" s="73" cm="1">
        <f t="array" ref="X122">IF($A122&lt;=time_horizon,INDEX(Q$5:Q$505,time_horizon-$A122+1),0)</f>
        <v>0</v>
      </c>
      <c r="Y122" s="73" cm="1">
        <f t="array" ref="Y122">IF($A122&lt;=time_horizon,INDEX(R$5:R$505,time_horizon-$A122+1),0)</f>
        <v>0</v>
      </c>
      <c r="Z122" s="73" cm="1">
        <f t="array" ref="Z122">IF($A122&lt;=time_horizon,INDEX(S$5:S$505,time_horizon-$A122+1),0)</f>
        <v>0</v>
      </c>
    </row>
    <row r="123" spans="1:26">
      <c r="A123">
        <v>118</v>
      </c>
      <c r="B123" s="83">
        <f>inventory[[#This Row],[Integrated_rad_forcing]]</f>
        <v>2.9629559819289771E-11</v>
      </c>
      <c r="C123" s="83">
        <f>inventory[[#This Row],[Temp_change]]</f>
        <v>1.1790526147102222E-13</v>
      </c>
      <c r="E123" s="95">
        <f>inventory[[#This Row],[CO2_net]]+inventory[[#This Row],[CH4_net]]*CH4_GWP+inventory[[#This Row],[N2O_net]]*N2O_GWP</f>
        <v>294.44043736440517</v>
      </c>
      <c r="F123" s="95">
        <f>inventory[[#This Row],[CO2_net]]+inventory[[#This Row],[CH4_net]]*CH4_GTP+inventory[[#This Row],[N2O_net]]*N2O_GTP</f>
        <v>239.59564412968101</v>
      </c>
      <c r="G123" s="77">
        <f t="shared" si="2"/>
        <v>283.87362648569621</v>
      </c>
      <c r="H123" s="77">
        <f t="shared" si="3"/>
        <v>219.45832966736404</v>
      </c>
      <c r="I123" s="77" cm="1">
        <f t="array" ref="I123">B123/INDEX($N$5:$N$505,time_horizon+1)</f>
        <v>323.07554264688338</v>
      </c>
      <c r="J123" s="77" cm="1">
        <f t="array" ref="J123">C123/INDEX($Q$5:$Q$505,time_horizon+1)</f>
        <v>215.60330911031366</v>
      </c>
      <c r="K123" s="78">
        <f>K122+(U122*inventory!B122+V122*inventory!C122+W122*inventory!D122)/$U$5</f>
        <v>294.44043736440517</v>
      </c>
      <c r="L123" s="78">
        <f>L122+(X122*inventory!B122+Y122*inventory!C122+Z122*inventory!D122)/$X$5</f>
        <v>239.59564412968098</v>
      </c>
      <c r="N123" s="71">
        <v>1.0437588086677274E-13</v>
      </c>
      <c r="O123" s="71">
        <v>2.6184929893837675E-12</v>
      </c>
      <c r="P123" s="71">
        <v>2.6906690949039231E-11</v>
      </c>
      <c r="Q123" s="71">
        <v>5.3725580455174709E-16</v>
      </c>
      <c r="R123" s="71">
        <v>2.1506729540355712E-15</v>
      </c>
      <c r="S123" s="71">
        <v>1.1521733271243491E-13</v>
      </c>
      <c r="U123" s="73" cm="1">
        <f t="array" ref="U123">IF($A123&lt;=time_horizon,INDEX(N$5:N$505,time_horizon-$A123+1),0)</f>
        <v>0</v>
      </c>
      <c r="V123" s="73" cm="1">
        <f t="array" ref="V123">IF($A123&lt;=time_horizon,INDEX(O$5:O$505,time_horizon-$A123+1),0)</f>
        <v>0</v>
      </c>
      <c r="W123" s="73" cm="1">
        <f t="array" ref="W123">IF($A123&lt;=time_horizon,INDEX(P$5:P$505,time_horizon-$A123+1),0)</f>
        <v>0</v>
      </c>
      <c r="X123" s="73" cm="1">
        <f t="array" ref="X123">IF($A123&lt;=time_horizon,INDEX(Q$5:Q$505,time_horizon-$A123+1),0)</f>
        <v>0</v>
      </c>
      <c r="Y123" s="73" cm="1">
        <f t="array" ref="Y123">IF($A123&lt;=time_horizon,INDEX(R$5:R$505,time_horizon-$A123+1),0)</f>
        <v>0</v>
      </c>
      <c r="Z123" s="73" cm="1">
        <f t="array" ref="Z123">IF($A123&lt;=time_horizon,INDEX(S$5:S$505,time_horizon-$A123+1),0)</f>
        <v>0</v>
      </c>
    </row>
    <row r="124" spans="1:26">
      <c r="A124">
        <v>119</v>
      </c>
      <c r="B124" s="83">
        <f>inventory[[#This Row],[Integrated_rad_forcing]]</f>
        <v>2.976433984907165E-11</v>
      </c>
      <c r="C124" s="83">
        <f>inventory[[#This Row],[Temp_change]]</f>
        <v>1.1722797491683751E-13</v>
      </c>
      <c r="E124" s="95">
        <f>inventory[[#This Row],[CO2_net]]+inventory[[#This Row],[CH4_net]]*CH4_GWP+inventory[[#This Row],[N2O_net]]*N2O_GWP</f>
        <v>294.44043736440517</v>
      </c>
      <c r="F124" s="95">
        <f>inventory[[#This Row],[CO2_net]]+inventory[[#This Row],[CH4_net]]*CH4_GTP+inventory[[#This Row],[N2O_net]]*N2O_GTP</f>
        <v>239.59564412968101</v>
      </c>
      <c r="G124" s="77">
        <f t="shared" si="2"/>
        <v>283.29077904544977</v>
      </c>
      <c r="H124" s="77">
        <f t="shared" si="3"/>
        <v>218.36574999020687</v>
      </c>
      <c r="I124" s="77" cm="1">
        <f t="array" ref="I124">B124/INDEX($N$5:$N$505,time_horizon+1)</f>
        <v>324.54516053946492</v>
      </c>
      <c r="J124" s="77" cm="1">
        <f t="array" ref="J124">C124/INDEX($Q$5:$Q$505,time_horizon+1)</f>
        <v>214.3648128763349</v>
      </c>
      <c r="K124" s="78">
        <f>K123+(U123*inventory!B123+V123*inventory!C123+W123*inventory!D123)/$U$5</f>
        <v>294.44043736440517</v>
      </c>
      <c r="L124" s="78">
        <f>L123+(X123*inventory!B123+Y123*inventory!C123+Z123*inventory!D123)/$X$5</f>
        <v>239.59564412968098</v>
      </c>
      <c r="N124" s="71">
        <v>1.0506639132188771E-13</v>
      </c>
      <c r="O124" s="71">
        <v>2.6185079333266173E-12</v>
      </c>
      <c r="P124" s="71">
        <v>2.7040765524423148E-11</v>
      </c>
      <c r="Q124" s="71">
        <v>5.3684231580316457E-16</v>
      </c>
      <c r="R124" s="71">
        <v>2.1431958138997285E-15</v>
      </c>
      <c r="S124" s="71">
        <v>1.1454793678713462E-13</v>
      </c>
      <c r="U124" s="73" cm="1">
        <f t="array" ref="U124">IF($A124&lt;=time_horizon,INDEX(N$5:N$505,time_horizon-$A124+1),0)</f>
        <v>0</v>
      </c>
      <c r="V124" s="73" cm="1">
        <f t="array" ref="V124">IF($A124&lt;=time_horizon,INDEX(O$5:O$505,time_horizon-$A124+1),0)</f>
        <v>0</v>
      </c>
      <c r="W124" s="73" cm="1">
        <f t="array" ref="W124">IF($A124&lt;=time_horizon,INDEX(P$5:P$505,time_horizon-$A124+1),0)</f>
        <v>0</v>
      </c>
      <c r="X124" s="73" cm="1">
        <f t="array" ref="X124">IF($A124&lt;=time_horizon,INDEX(Q$5:Q$505,time_horizon-$A124+1),0)</f>
        <v>0</v>
      </c>
      <c r="Y124" s="73" cm="1">
        <f t="array" ref="Y124">IF($A124&lt;=time_horizon,INDEX(R$5:R$505,time_horizon-$A124+1),0)</f>
        <v>0</v>
      </c>
      <c r="Z124" s="73" cm="1">
        <f t="array" ref="Z124">IF($A124&lt;=time_horizon,INDEX(S$5:S$505,time_horizon-$A124+1),0)</f>
        <v>0</v>
      </c>
    </row>
    <row r="125" spans="1:26">
      <c r="A125">
        <v>120</v>
      </c>
      <c r="B125" s="83">
        <f>inventory[[#This Row],[Integrated_rad_forcing]]</f>
        <v>2.9898013975611031E-11</v>
      </c>
      <c r="C125" s="83">
        <f>inventory[[#This Row],[Temp_change]]</f>
        <v>1.1655571561055649E-13</v>
      </c>
      <c r="E125" s="95">
        <f>inventory[[#This Row],[CO2_net]]+inventory[[#This Row],[CH4_net]]*CH4_GWP+inventory[[#This Row],[N2O_net]]*N2O_GWP</f>
        <v>294.44043736440517</v>
      </c>
      <c r="F125" s="95">
        <f>inventory[[#This Row],[CO2_net]]+inventory[[#This Row],[CH4_net]]*CH4_GTP+inventory[[#This Row],[N2O_net]]*N2O_GTP</f>
        <v>239.59564412968101</v>
      </c>
      <c r="G125" s="77">
        <f t="shared" si="2"/>
        <v>282.708446413442</v>
      </c>
      <c r="H125" s="77">
        <f t="shared" si="3"/>
        <v>217.27665812275259</v>
      </c>
      <c r="I125" s="77" cm="1">
        <f t="array" ref="I125">B125/INDEX($N$5:$N$505,time_horizon+1)</f>
        <v>326.00271985634151</v>
      </c>
      <c r="J125" s="77" cm="1">
        <f t="array" ref="J125">C125/INDEX($Q$5:$Q$505,time_horizon+1)</f>
        <v>213.13550954240338</v>
      </c>
      <c r="K125" s="78">
        <f>K124+(U124*inventory!B124+V124*inventory!C124+W124*inventory!D124)/$U$5</f>
        <v>294.44043736440517</v>
      </c>
      <c r="L125" s="78">
        <f>L124+(X124*inventory!B124+Y124*inventory!C124+Z124*inventory!D124)/$X$5</f>
        <v>239.59564412968098</v>
      </c>
      <c r="N125" s="71">
        <v>1.0575564456920118E-13</v>
      </c>
      <c r="O125" s="71">
        <v>2.6185217194274129E-12</v>
      </c>
      <c r="P125" s="71">
        <v>2.7173736611614417E-11</v>
      </c>
      <c r="Q125" s="71">
        <v>5.3643919516061035E-16</v>
      </c>
      <c r="R125" s="71">
        <v>2.1359085629362234E-15</v>
      </c>
      <c r="S125" s="71">
        <v>1.1388336785245965E-13</v>
      </c>
      <c r="U125" s="73" cm="1">
        <f t="array" ref="U125">IF($A125&lt;=time_horizon,INDEX(N$5:N$505,time_horizon-$A125+1),0)</f>
        <v>0</v>
      </c>
      <c r="V125" s="73" cm="1">
        <f t="array" ref="V125">IF($A125&lt;=time_horizon,INDEX(O$5:O$505,time_horizon-$A125+1),0)</f>
        <v>0</v>
      </c>
      <c r="W125" s="73" cm="1">
        <f t="array" ref="W125">IF($A125&lt;=time_horizon,INDEX(P$5:P$505,time_horizon-$A125+1),0)</f>
        <v>0</v>
      </c>
      <c r="X125" s="73" cm="1">
        <f t="array" ref="X125">IF($A125&lt;=time_horizon,INDEX(Q$5:Q$505,time_horizon-$A125+1),0)</f>
        <v>0</v>
      </c>
      <c r="Y125" s="73" cm="1">
        <f t="array" ref="Y125">IF($A125&lt;=time_horizon,INDEX(R$5:R$505,time_horizon-$A125+1),0)</f>
        <v>0</v>
      </c>
      <c r="Z125" s="73" cm="1">
        <f t="array" ref="Z125">IF($A125&lt;=time_horizon,INDEX(S$5:S$505,time_horizon-$A125+1),0)</f>
        <v>0</v>
      </c>
    </row>
    <row r="126" spans="1:26">
      <c r="A126">
        <v>121</v>
      </c>
      <c r="B126" s="83">
        <f>inventory[[#This Row],[Integrated_rad_forcing]]</f>
        <v>3.0030591386712582E-11</v>
      </c>
      <c r="C126" s="83">
        <f>inventory[[#This Row],[Temp_change]]</f>
        <v>1.1588843181693275E-13</v>
      </c>
      <c r="E126" s="95">
        <f>inventory[[#This Row],[CO2_net]]+inventory[[#This Row],[CH4_net]]*CH4_GWP+inventory[[#This Row],[N2O_net]]*N2O_GWP</f>
        <v>294.44043736440517</v>
      </c>
      <c r="F126" s="95">
        <f>inventory[[#This Row],[CO2_net]]+inventory[[#This Row],[CH4_net]]*CH4_GTP+inventory[[#This Row],[N2O_net]]*N2O_GTP</f>
        <v>239.59564412968101</v>
      </c>
      <c r="G126" s="77">
        <f t="shared" si="2"/>
        <v>282.12664202184925</v>
      </c>
      <c r="H126" s="77">
        <f t="shared" si="3"/>
        <v>216.1911476845286</v>
      </c>
      <c r="I126" s="77" cm="1">
        <f t="array" ref="I126">B126/INDEX($N$5:$N$505,time_horizon+1)</f>
        <v>327.44832077972978</v>
      </c>
      <c r="J126" s="77" cm="1">
        <f t="array" ref="J126">C126/INDEX($Q$5:$Q$505,time_horizon+1)</f>
        <v>211.91530450468062</v>
      </c>
      <c r="K126" s="78">
        <f>K125+(U125*inventory!B125+V125*inventory!C125+W125*inventory!D125)/$U$5</f>
        <v>294.44043736440517</v>
      </c>
      <c r="L126" s="78">
        <f>L125+(X125*inventory!B125+Y125*inventory!C125+Z125*inventory!D125)/$X$5</f>
        <v>239.59564412968098</v>
      </c>
      <c r="N126" s="71">
        <v>1.0644365654905737E-13</v>
      </c>
      <c r="O126" s="71">
        <v>2.6185344373946228E-12</v>
      </c>
      <c r="P126" s="71">
        <v>2.7305613292768905E-11</v>
      </c>
      <c r="Q126" s="71">
        <v>5.3604614739378679E-16</v>
      </c>
      <c r="R126" s="71">
        <v>2.1287975788283016E-15</v>
      </c>
      <c r="S126" s="71">
        <v>1.1322358809071066E-13</v>
      </c>
      <c r="U126" s="73" cm="1">
        <f t="array" ref="U126">IF($A126&lt;=time_horizon,INDEX(N$5:N$505,time_horizon-$A126+1),0)</f>
        <v>0</v>
      </c>
      <c r="V126" s="73" cm="1">
        <f t="array" ref="V126">IF($A126&lt;=time_horizon,INDEX(O$5:O$505,time_horizon-$A126+1),0)</f>
        <v>0</v>
      </c>
      <c r="W126" s="73" cm="1">
        <f t="array" ref="W126">IF($A126&lt;=time_horizon,INDEX(P$5:P$505,time_horizon-$A126+1),0)</f>
        <v>0</v>
      </c>
      <c r="X126" s="73" cm="1">
        <f t="array" ref="X126">IF($A126&lt;=time_horizon,INDEX(Q$5:Q$505,time_horizon-$A126+1),0)</f>
        <v>0</v>
      </c>
      <c r="Y126" s="73" cm="1">
        <f t="array" ref="Y126">IF($A126&lt;=time_horizon,INDEX(R$5:R$505,time_horizon-$A126+1),0)</f>
        <v>0</v>
      </c>
      <c r="Z126" s="73" cm="1">
        <f t="array" ref="Z126">IF($A126&lt;=time_horizon,INDEX(S$5:S$505,time_horizon-$A126+1),0)</f>
        <v>0</v>
      </c>
    </row>
    <row r="127" spans="1:26">
      <c r="A127">
        <v>122</v>
      </c>
      <c r="B127" s="83">
        <f>inventory[[#This Row],[Integrated_rad_forcing]]</f>
        <v>3.016208118809589E-11</v>
      </c>
      <c r="C127" s="83">
        <f>inventory[[#This Row],[Temp_change]]</f>
        <v>1.1522607312474746E-13</v>
      </c>
      <c r="E127" s="95">
        <f>inventory[[#This Row],[CO2_net]]+inventory[[#This Row],[CH4_net]]*CH4_GWP+inventory[[#This Row],[N2O_net]]*N2O_GWP</f>
        <v>294.44043736440517</v>
      </c>
      <c r="F127" s="95">
        <f>inventory[[#This Row],[CO2_net]]+inventory[[#This Row],[CH4_net]]*CH4_GTP+inventory[[#This Row],[N2O_net]]*N2O_GTP</f>
        <v>239.59564412968101</v>
      </c>
      <c r="G127" s="77">
        <f t="shared" si="2"/>
        <v>281.54537958555892</v>
      </c>
      <c r="H127" s="77">
        <f t="shared" si="3"/>
        <v>215.10930903209231</v>
      </c>
      <c r="I127" s="77" cm="1">
        <f t="array" ref="I127">B127/INDEX($N$5:$N$505,time_horizon+1)</f>
        <v>328.88206259680487</v>
      </c>
      <c r="J127" s="77" cm="1">
        <f t="array" ref="J127">C127/INDEX($Q$5:$Q$505,time_horizon+1)</f>
        <v>210.70410558046444</v>
      </c>
      <c r="K127" s="78">
        <f>K126+(U126*inventory!B126+V126*inventory!C126+W126*inventory!D126)/$U$5</f>
        <v>294.44043736440517</v>
      </c>
      <c r="L127" s="78">
        <f>L126+(X126*inventory!B126+Y126*inventory!C126+Z126*inventory!D126)/$X$5</f>
        <v>239.59564412968098</v>
      </c>
      <c r="N127" s="71">
        <v>1.0713044281705189E-13</v>
      </c>
      <c r="O127" s="71">
        <v>2.6185461699861911E-12</v>
      </c>
      <c r="P127" s="71">
        <v>2.7436404575292645E-11</v>
      </c>
      <c r="Q127" s="71">
        <v>5.3566288527084059E-16</v>
      </c>
      <c r="R127" s="71">
        <v>2.1218502763003756E-15</v>
      </c>
      <c r="S127" s="71">
        <v>1.1256855996317625E-13</v>
      </c>
      <c r="U127" s="73" cm="1">
        <f t="array" ref="U127">IF($A127&lt;=time_horizon,INDEX(N$5:N$505,time_horizon-$A127+1),0)</f>
        <v>0</v>
      </c>
      <c r="V127" s="73" cm="1">
        <f t="array" ref="V127">IF($A127&lt;=time_horizon,INDEX(O$5:O$505,time_horizon-$A127+1),0)</f>
        <v>0</v>
      </c>
      <c r="W127" s="73" cm="1">
        <f t="array" ref="W127">IF($A127&lt;=time_horizon,INDEX(P$5:P$505,time_horizon-$A127+1),0)</f>
        <v>0</v>
      </c>
      <c r="X127" s="73" cm="1">
        <f t="array" ref="X127">IF($A127&lt;=time_horizon,INDEX(Q$5:Q$505,time_horizon-$A127+1),0)</f>
        <v>0</v>
      </c>
      <c r="Y127" s="73" cm="1">
        <f t="array" ref="Y127">IF($A127&lt;=time_horizon,INDEX(R$5:R$505,time_horizon-$A127+1),0)</f>
        <v>0</v>
      </c>
      <c r="Z127" s="73" cm="1">
        <f t="array" ref="Z127">IF($A127&lt;=time_horizon,INDEX(S$5:S$505,time_horizon-$A127+1),0)</f>
        <v>0</v>
      </c>
    </row>
    <row r="128" spans="1:26">
      <c r="A128">
        <v>123</v>
      </c>
      <c r="B128" s="83">
        <f>inventory[[#This Row],[Integrated_rad_forcing]]</f>
        <v>3.029249240455943E-11</v>
      </c>
      <c r="C128" s="83">
        <f>inventory[[#This Row],[Temp_change]]</f>
        <v>1.1456859036894343E-13</v>
      </c>
      <c r="E128" s="95">
        <f>inventory[[#This Row],[CO2_net]]+inventory[[#This Row],[CH4_net]]*CH4_GWP+inventory[[#This Row],[N2O_net]]*N2O_GWP</f>
        <v>294.44043736440517</v>
      </c>
      <c r="F128" s="95">
        <f>inventory[[#This Row],[CO2_net]]+inventory[[#This Row],[CH4_net]]*CH4_GTP+inventory[[#This Row],[N2O_net]]*N2O_GTP</f>
        <v>239.59564412968101</v>
      </c>
      <c r="G128" s="77">
        <f t="shared" si="2"/>
        <v>280.96467306759416</v>
      </c>
      <c r="H128" s="77">
        <f t="shared" si="3"/>
        <v>214.03122926935822</v>
      </c>
      <c r="I128" s="77" cm="1">
        <f t="array" ref="I128">B128/INDEX($N$5:$N$505,time_horizon+1)</f>
        <v>330.30404371239229</v>
      </c>
      <c r="J128" s="77" cm="1">
        <f t="array" ref="J128">C128/INDEX($Q$5:$Q$505,time_horizon+1)</f>
        <v>209.50182286580241</v>
      </c>
      <c r="K128" s="78">
        <f>K127+(U127*inventory!B127+V127*inventory!C127+W127*inventory!D127)/$U$5</f>
        <v>294.44043736440517</v>
      </c>
      <c r="L128" s="78">
        <f>L127+(X127*inventory!B127+Y127*inventory!C127+Z127*inventory!D127)/$X$5</f>
        <v>239.59564412968098</v>
      </c>
      <c r="N128" s="71">
        <v>1.0781601855430309E-13</v>
      </c>
      <c r="O128" s="71">
        <v>2.618556993548057E-12</v>
      </c>
      <c r="P128" s="71">
        <v>2.7566119392457067E-11</v>
      </c>
      <c r="Q128" s="71">
        <v>5.3528912934831069E-16</v>
      </c>
      <c r="R128" s="71">
        <v>2.1150550285809716E-15</v>
      </c>
      <c r="S128" s="71">
        <v>1.1191824621101415E-13</v>
      </c>
      <c r="U128" s="73" cm="1">
        <f t="array" ref="U128">IF($A128&lt;=time_horizon,INDEX(N$5:N$505,time_horizon-$A128+1),0)</f>
        <v>0</v>
      </c>
      <c r="V128" s="73" cm="1">
        <f t="array" ref="V128">IF($A128&lt;=time_horizon,INDEX(O$5:O$505,time_horizon-$A128+1),0)</f>
        <v>0</v>
      </c>
      <c r="W128" s="73" cm="1">
        <f t="array" ref="W128">IF($A128&lt;=time_horizon,INDEX(P$5:P$505,time_horizon-$A128+1),0)</f>
        <v>0</v>
      </c>
      <c r="X128" s="73" cm="1">
        <f t="array" ref="X128">IF($A128&lt;=time_horizon,INDEX(Q$5:Q$505,time_horizon-$A128+1),0)</f>
        <v>0</v>
      </c>
      <c r="Y128" s="73" cm="1">
        <f t="array" ref="Y128">IF($A128&lt;=time_horizon,INDEX(R$5:R$505,time_horizon-$A128+1),0)</f>
        <v>0</v>
      </c>
      <c r="Z128" s="73" cm="1">
        <f t="array" ref="Z128">IF($A128&lt;=time_horizon,INDEX(S$5:S$505,time_horizon-$A128+1),0)</f>
        <v>0</v>
      </c>
    </row>
    <row r="129" spans="1:26">
      <c r="A129">
        <v>124</v>
      </c>
      <c r="B129" s="83">
        <f>inventory[[#This Row],[Integrated_rad_forcing]]</f>
        <v>3.0421833981097542E-11</v>
      </c>
      <c r="C129" s="83">
        <f>inventory[[#This Row],[Temp_change]]</f>
        <v>1.1391593555828336E-13</v>
      </c>
      <c r="E129" s="95">
        <f>inventory[[#This Row],[CO2_net]]+inventory[[#This Row],[CH4_net]]*CH4_GWP+inventory[[#This Row],[N2O_net]]*N2O_GWP</f>
        <v>294.44043736440517</v>
      </c>
      <c r="F129" s="95">
        <f>inventory[[#This Row],[CO2_net]]+inventory[[#This Row],[CH4_net]]*CH4_GTP+inventory[[#This Row],[N2O_net]]*N2O_GTP</f>
        <v>239.59564412968101</v>
      </c>
      <c r="G129" s="77">
        <f t="shared" si="2"/>
        <v>280.38453664649711</v>
      </c>
      <c r="H129" s="77">
        <f t="shared" si="3"/>
        <v>212.95699226479351</v>
      </c>
      <c r="I129" s="77" cm="1">
        <f t="array" ref="I129">B129/INDEX($N$5:$N$505,time_horizon+1)</f>
        <v>331.71436166114728</v>
      </c>
      <c r="J129" s="77" cm="1">
        <f t="array" ref="J129">C129/INDEX($Q$5:$Q$505,time_horizon+1)</f>
        <v>208.3083686032065</v>
      </c>
      <c r="K129" s="78">
        <f>K128+(U128*inventory!B128+V128*inventory!C128+W128*inventory!D128)/$U$5</f>
        <v>294.44043736440517</v>
      </c>
      <c r="L129" s="78">
        <f>L128+(X128*inventory!B128+Y128*inventory!C128+Z128*inventory!D128)/$X$5</f>
        <v>239.59564412968098</v>
      </c>
      <c r="N129" s="71">
        <v>1.0850039857744632E-13</v>
      </c>
      <c r="O129" s="71">
        <v>2.6185669785109516E-12</v>
      </c>
      <c r="P129" s="71">
        <v>2.7694766604009146E-11</v>
      </c>
      <c r="Q129" s="71">
        <v>5.3492460776605446E-16</v>
      </c>
      <c r="R129" s="71">
        <v>2.1084010947479127E-15</v>
      </c>
      <c r="S129" s="71">
        <v>1.112726098557694E-13</v>
      </c>
      <c r="U129" s="73" cm="1">
        <f t="array" ref="U129">IF($A129&lt;=time_horizon,INDEX(N$5:N$505,time_horizon-$A129+1),0)</f>
        <v>0</v>
      </c>
      <c r="V129" s="73" cm="1">
        <f t="array" ref="V129">IF($A129&lt;=time_horizon,INDEX(O$5:O$505,time_horizon-$A129+1),0)</f>
        <v>0</v>
      </c>
      <c r="W129" s="73" cm="1">
        <f t="array" ref="W129">IF($A129&lt;=time_horizon,INDEX(P$5:P$505,time_horizon-$A129+1),0)</f>
        <v>0</v>
      </c>
      <c r="X129" s="73" cm="1">
        <f t="array" ref="X129">IF($A129&lt;=time_horizon,INDEX(Q$5:Q$505,time_horizon-$A129+1),0)</f>
        <v>0</v>
      </c>
      <c r="Y129" s="73" cm="1">
        <f t="array" ref="Y129">IF($A129&lt;=time_horizon,INDEX(R$5:R$505,time_horizon-$A129+1),0)</f>
        <v>0</v>
      </c>
      <c r="Z129" s="73" cm="1">
        <f t="array" ref="Z129">IF($A129&lt;=time_horizon,INDEX(S$5:S$505,time_horizon-$A129+1),0)</f>
        <v>0</v>
      </c>
    </row>
    <row r="130" spans="1:26">
      <c r="A130">
        <v>125</v>
      </c>
      <c r="B130" s="83">
        <f>inventory[[#This Row],[Integrated_rad_forcing]]</f>
        <v>3.0550114783973604E-11</v>
      </c>
      <c r="C130" s="83">
        <f>inventory[[#This Row],[Temp_change]]</f>
        <v>1.1326806180814262E-13</v>
      </c>
      <c r="E130" s="95">
        <f>inventory[[#This Row],[CO2_net]]+inventory[[#This Row],[CH4_net]]*CH4_GWP+inventory[[#This Row],[N2O_net]]*N2O_GWP</f>
        <v>294.44043736440517</v>
      </c>
      <c r="F130" s="95">
        <f>inventory[[#This Row],[CO2_net]]+inventory[[#This Row],[CH4_net]]*CH4_GTP+inventory[[#This Row],[N2O_net]]*N2O_GTP</f>
        <v>239.59564412968101</v>
      </c>
      <c r="G130" s="77">
        <f t="shared" si="2"/>
        <v>279.80498468557568</v>
      </c>
      <c r="H130" s="77">
        <f t="shared" si="3"/>
        <v>211.88667867480217</v>
      </c>
      <c r="I130" s="77" cm="1">
        <f t="array" ref="I130">B130/INDEX($N$5:$N$505,time_horizon+1)</f>
        <v>333.11311311925635</v>
      </c>
      <c r="J130" s="77" cm="1">
        <f t="array" ref="J130">C130/INDEX($Q$5:$Q$505,time_horizon+1)</f>
        <v>207.12365705875703</v>
      </c>
      <c r="K130" s="78">
        <f>K129+(U129*inventory!B129+V129*inventory!C129+W129*inventory!D129)/$U$5</f>
        <v>294.44043736440517</v>
      </c>
      <c r="L130" s="78">
        <f>L129+(X129*inventory!B129+Y129*inventory!C129+Z129*inventory!D129)/$X$5</f>
        <v>239.59564412968098</v>
      </c>
      <c r="N130" s="71">
        <v>1.0918359734835883E-13</v>
      </c>
      <c r="O130" s="71">
        <v>2.6185761898487016E-12</v>
      </c>
      <c r="P130" s="71">
        <v>2.7822354996776545E-11</v>
      </c>
      <c r="Q130" s="71">
        <v>5.3456905604709255E-16</v>
      </c>
      <c r="R130" s="71">
        <v>2.1018785525227397E-15</v>
      </c>
      <c r="S130" s="71">
        <v>1.1063161419957279E-13</v>
      </c>
      <c r="U130" s="73" cm="1">
        <f t="array" ref="U130">IF($A130&lt;=time_horizon,INDEX(N$5:N$505,time_horizon-$A130+1),0)</f>
        <v>0</v>
      </c>
      <c r="V130" s="73" cm="1">
        <f t="array" ref="V130">IF($A130&lt;=time_horizon,INDEX(O$5:O$505,time_horizon-$A130+1),0)</f>
        <v>0</v>
      </c>
      <c r="W130" s="73" cm="1">
        <f t="array" ref="W130">IF($A130&lt;=time_horizon,INDEX(P$5:P$505,time_horizon-$A130+1),0)</f>
        <v>0</v>
      </c>
      <c r="X130" s="73" cm="1">
        <f t="array" ref="X130">IF($A130&lt;=time_horizon,INDEX(Q$5:Q$505,time_horizon-$A130+1),0)</f>
        <v>0</v>
      </c>
      <c r="Y130" s="73" cm="1">
        <f t="array" ref="Y130">IF($A130&lt;=time_horizon,INDEX(R$5:R$505,time_horizon-$A130+1),0)</f>
        <v>0</v>
      </c>
      <c r="Z130" s="73" cm="1">
        <f t="array" ref="Z130">IF($A130&lt;=time_horizon,INDEX(S$5:S$505,time_horizon-$A130+1),0)</f>
        <v>0</v>
      </c>
    </row>
    <row r="131" spans="1:26">
      <c r="A131">
        <v>126</v>
      </c>
      <c r="B131" s="83">
        <f>inventory[[#This Row],[Integrated_rad_forcing]]</f>
        <v>3.067734360175241E-11</v>
      </c>
      <c r="C131" s="83">
        <f>inventory[[#This Row],[Temp_change]]</f>
        <v>1.1262492327807206E-13</v>
      </c>
      <c r="E131" s="95">
        <f>inventory[[#This Row],[CO2_net]]+inventory[[#This Row],[CH4_net]]*CH4_GWP+inventory[[#This Row],[N2O_net]]*N2O_GWP</f>
        <v>294.44043736440517</v>
      </c>
      <c r="F131" s="95">
        <f>inventory[[#This Row],[CO2_net]]+inventory[[#This Row],[CH4_net]]*CH4_GTP+inventory[[#This Row],[N2O_net]]*N2O_GTP</f>
        <v>239.59564412968101</v>
      </c>
      <c r="G131" s="77">
        <f t="shared" si="2"/>
        <v>279.22603170392352</v>
      </c>
      <c r="H131" s="77">
        <f t="shared" si="3"/>
        <v>210.82036597266213</v>
      </c>
      <c r="I131" s="77" cm="1">
        <f t="array" ref="I131">B131/INDEX($N$5:$N$505,time_horizon+1)</f>
        <v>334.50039391569425</v>
      </c>
      <c r="J131" s="77" cm="1">
        <f t="array" ref="J131">C131/INDEX($Q$5:$Q$505,time_horizon+1)</f>
        <v>205.94760440792913</v>
      </c>
      <c r="K131" s="78">
        <f>K130+(U130*inventory!B130+V130*inventory!C130+W130*inventory!D130)/$U$5</f>
        <v>294.44043736440517</v>
      </c>
      <c r="L131" s="78">
        <f>L130+(X130*inventory!B130+Y130*inventory!C130+Z130*inventory!D130)/$X$5</f>
        <v>239.59564412968098</v>
      </c>
      <c r="N131" s="71">
        <v>1.0986562898362226E-13</v>
      </c>
      <c r="O131" s="71">
        <v>2.6185846875010253E-12</v>
      </c>
      <c r="P131" s="71">
        <v>2.794889328526776E-11</v>
      </c>
      <c r="Q131" s="71">
        <v>5.3422221690231088E-16</v>
      </c>
      <c r="R131" s="71">
        <v>2.0954782361123745E-15</v>
      </c>
      <c r="S131" s="71">
        <v>1.0999522282505738E-13</v>
      </c>
      <c r="U131" s="73" cm="1">
        <f t="array" ref="U131">IF($A131&lt;=time_horizon,INDEX(N$5:N$505,time_horizon-$A131+1),0)</f>
        <v>0</v>
      </c>
      <c r="V131" s="73" cm="1">
        <f t="array" ref="V131">IF($A131&lt;=time_horizon,INDEX(O$5:O$505,time_horizon-$A131+1),0)</f>
        <v>0</v>
      </c>
      <c r="W131" s="73" cm="1">
        <f t="array" ref="W131">IF($A131&lt;=time_horizon,INDEX(P$5:P$505,time_horizon-$A131+1),0)</f>
        <v>0</v>
      </c>
      <c r="X131" s="73" cm="1">
        <f t="array" ref="X131">IF($A131&lt;=time_horizon,INDEX(Q$5:Q$505,time_horizon-$A131+1),0)</f>
        <v>0</v>
      </c>
      <c r="Y131" s="73" cm="1">
        <f t="array" ref="Y131">IF($A131&lt;=time_horizon,INDEX(R$5:R$505,time_horizon-$A131+1),0)</f>
        <v>0</v>
      </c>
      <c r="Z131" s="73" cm="1">
        <f t="array" ref="Z131">IF($A131&lt;=time_horizon,INDEX(S$5:S$505,time_horizon-$A131+1),0)</f>
        <v>0</v>
      </c>
    </row>
    <row r="132" spans="1:26">
      <c r="A132">
        <v>127</v>
      </c>
      <c r="B132" s="83">
        <f>inventory[[#This Row],[Integrated_rad_forcing]]</f>
        <v>3.0803529146294654E-11</v>
      </c>
      <c r="C132" s="83">
        <f>inventory[[#This Row],[Temp_change]]</f>
        <v>1.1198647511379189E-13</v>
      </c>
      <c r="E132" s="95">
        <f>inventory[[#This Row],[CO2_net]]+inventory[[#This Row],[CH4_net]]*CH4_GWP+inventory[[#This Row],[N2O_net]]*N2O_GWP</f>
        <v>294.44043736440517</v>
      </c>
      <c r="F132" s="95">
        <f>inventory[[#This Row],[CO2_net]]+inventory[[#This Row],[CH4_net]]*CH4_GTP+inventory[[#This Row],[N2O_net]]*N2O_GTP</f>
        <v>239.59564412968101</v>
      </c>
      <c r="G132" s="77">
        <f t="shared" si="2"/>
        <v>278.64769234912922</v>
      </c>
      <c r="H132" s="77">
        <f t="shared" si="3"/>
        <v>209.75812848242805</v>
      </c>
      <c r="I132" s="77" cm="1">
        <f t="array" ref="I132">B132/INDEX($N$5:$N$505,time_horizon+1)</f>
        <v>335.87629904306766</v>
      </c>
      <c r="J132" s="77" cm="1">
        <f t="array" ref="J132">C132/INDEX($Q$5:$Q$505,time_horizon+1)</f>
        <v>204.78012862952173</v>
      </c>
      <c r="K132" s="78">
        <f>K131+(U131*inventory!B131+V131*inventory!C131+W131*inventory!D131)/$U$5</f>
        <v>294.44043736440517</v>
      </c>
      <c r="L132" s="78">
        <f>L131+(X131*inventory!B131+Y131*inventory!C131+Z131*inventory!D131)/$X$5</f>
        <v>239.59564412968098</v>
      </c>
      <c r="N132" s="71">
        <v>1.1054650726373013E-13</v>
      </c>
      <c r="O132" s="71">
        <v>2.6185925267635708E-12</v>
      </c>
      <c r="P132" s="71">
        <v>2.8074390112267354E-11</v>
      </c>
      <c r="Q132" s="71">
        <v>5.3388384003995E-16</v>
      </c>
      <c r="R132" s="71">
        <v>2.0891916787248888E-15</v>
      </c>
      <c r="S132" s="71">
        <v>1.0936339959502705E-13</v>
      </c>
      <c r="U132" s="73" cm="1">
        <f t="array" ref="U132">IF($A132&lt;=time_horizon,INDEX(N$5:N$505,time_horizon-$A132+1),0)</f>
        <v>0</v>
      </c>
      <c r="V132" s="73" cm="1">
        <f t="array" ref="V132">IF($A132&lt;=time_horizon,INDEX(O$5:O$505,time_horizon-$A132+1),0)</f>
        <v>0</v>
      </c>
      <c r="W132" s="73" cm="1">
        <f t="array" ref="W132">IF($A132&lt;=time_horizon,INDEX(P$5:P$505,time_horizon-$A132+1),0)</f>
        <v>0</v>
      </c>
      <c r="X132" s="73" cm="1">
        <f t="array" ref="X132">IF($A132&lt;=time_horizon,INDEX(Q$5:Q$505,time_horizon-$A132+1),0)</f>
        <v>0</v>
      </c>
      <c r="Y132" s="73" cm="1">
        <f t="array" ref="Y132">IF($A132&lt;=time_horizon,INDEX(R$5:R$505,time_horizon-$A132+1),0)</f>
        <v>0</v>
      </c>
      <c r="Z132" s="73" cm="1">
        <f t="array" ref="Z132">IF($A132&lt;=time_horizon,INDEX(S$5:S$505,time_horizon-$A132+1),0)</f>
        <v>0</v>
      </c>
    </row>
    <row r="133" spans="1:26">
      <c r="A133">
        <v>128</v>
      </c>
      <c r="B133" s="83">
        <f>inventory[[#This Row],[Integrated_rad_forcing]]</f>
        <v>3.092868005371604E-11</v>
      </c>
      <c r="C133" s="83">
        <f>inventory[[#This Row],[Temp_change]]</f>
        <v>1.1135267339329985E-13</v>
      </c>
      <c r="E133" s="95">
        <f>inventory[[#This Row],[CO2_net]]+inventory[[#This Row],[CH4_net]]*CH4_GWP+inventory[[#This Row],[N2O_net]]*N2O_GWP</f>
        <v>294.44043736440517</v>
      </c>
      <c r="F133" s="95">
        <f>inventory[[#This Row],[CO2_net]]+inventory[[#This Row],[CH4_net]]*CH4_GTP+inventory[[#This Row],[N2O_net]]*N2O_GTP</f>
        <v>239.59564412968101</v>
      </c>
      <c r="G133" s="77">
        <f t="shared" si="2"/>
        <v>278.06998137159155</v>
      </c>
      <c r="H133" s="77">
        <f t="shared" si="3"/>
        <v>208.70003741725526</v>
      </c>
      <c r="I133" s="77" cm="1">
        <f t="array" ref="I133">B133/INDEX($N$5:$N$505,time_horizon+1)</f>
        <v>337.2409226680731</v>
      </c>
      <c r="J133" s="77" cm="1">
        <f t="array" ref="J133">C133/INDEX($Q$5:$Q$505,time_horizon+1)</f>
        <v>203.62114940711035</v>
      </c>
      <c r="K133" s="78">
        <f>K132+(U132*inventory!B132+V132*inventory!C132+W132*inventory!D132)/$U$5</f>
        <v>294.44043736440517</v>
      </c>
      <c r="L133" s="78">
        <f>L132+(X132*inventory!B132+Y132*inventory!C132+Z132*inventory!D132)/$X$5</f>
        <v>239.59564412968098</v>
      </c>
      <c r="N133" s="71">
        <v>1.1122624564204687E-13</v>
      </c>
      <c r="O133" s="71">
        <v>2.6185997586477331E-12</v>
      </c>
      <c r="P133" s="71">
        <v>2.8198854049426259E-11</v>
      </c>
      <c r="Q133" s="71">
        <v>5.3355368197980608E-16</v>
      </c>
      <c r="R133" s="71">
        <v>2.0830110594131684E-15</v>
      </c>
      <c r="S133" s="71">
        <v>1.0873610865190687E-13</v>
      </c>
      <c r="U133" s="73" cm="1">
        <f t="array" ref="U133">IF($A133&lt;=time_horizon,INDEX(N$5:N$505,time_horizon-$A133+1),0)</f>
        <v>0</v>
      </c>
      <c r="V133" s="73" cm="1">
        <f t="array" ref="V133">IF($A133&lt;=time_horizon,INDEX(O$5:O$505,time_horizon-$A133+1),0)</f>
        <v>0</v>
      </c>
      <c r="W133" s="73" cm="1">
        <f t="array" ref="W133">IF($A133&lt;=time_horizon,INDEX(P$5:P$505,time_horizon-$A133+1),0)</f>
        <v>0</v>
      </c>
      <c r="X133" s="73" cm="1">
        <f t="array" ref="X133">IF($A133&lt;=time_horizon,INDEX(Q$5:Q$505,time_horizon-$A133+1),0)</f>
        <v>0</v>
      </c>
      <c r="Y133" s="73" cm="1">
        <f t="array" ref="Y133">IF($A133&lt;=time_horizon,INDEX(R$5:R$505,time_horizon-$A133+1),0)</f>
        <v>0</v>
      </c>
      <c r="Z133" s="73" cm="1">
        <f t="array" ref="Z133">IF($A133&lt;=time_horizon,INDEX(S$5:S$505,time_horizon-$A133+1),0)</f>
        <v>0</v>
      </c>
    </row>
    <row r="134" spans="1:26">
      <c r="A134">
        <v>129</v>
      </c>
      <c r="B134" s="83">
        <f>inventory[[#This Row],[Integrated_rad_forcing]]</f>
        <v>3.1052804885313362E-11</v>
      </c>
      <c r="C134" s="83">
        <f>inventory[[#This Row],[Temp_change]]</f>
        <v>1.1072347507679929E-13</v>
      </c>
      <c r="E134" s="95">
        <f>inventory[[#This Row],[CO2_net]]+inventory[[#This Row],[CH4_net]]*CH4_GWP+inventory[[#This Row],[N2O_net]]*N2O_GWP</f>
        <v>294.44043736440517</v>
      </c>
      <c r="F134" s="95">
        <f>inventory[[#This Row],[CO2_net]]+inventory[[#This Row],[CH4_net]]*CH4_GTP+inventory[[#This Row],[N2O_net]]*N2O_GTP</f>
        <v>239.59564412968101</v>
      </c>
      <c r="G134" s="77">
        <f t="shared" ref="G134:G197" si="4">B134/N134</f>
        <v>277.49291360036182</v>
      </c>
      <c r="H134" s="77">
        <f t="shared" ref="H134:H197" si="5">C134/Q134</f>
        <v>207.64616092163973</v>
      </c>
      <c r="I134" s="77" cm="1">
        <f t="array" ref="I134">B134/INDEX($N$5:$N$505,time_horizon+1)</f>
        <v>338.59435814159474</v>
      </c>
      <c r="J134" s="77" cm="1">
        <f t="array" ref="J134">C134/INDEX($Q$5:$Q$505,time_horizon+1)</f>
        <v>202.47058803748479</v>
      </c>
      <c r="K134" s="78">
        <f>K133+(U133*inventory!B133+V133*inventory!C133+W133*inventory!D133)/$U$5</f>
        <v>294.44043736440517</v>
      </c>
      <c r="L134" s="78">
        <f>L133+(X133*inventory!B133+Y133*inventory!C133+Z133*inventory!D133)/$X$5</f>
        <v>239.59564412968098</v>
      </c>
      <c r="N134" s="71">
        <v>1.1190485725352545E-13</v>
      </c>
      <c r="O134" s="71">
        <v>2.6186064302125944E-12</v>
      </c>
      <c r="P134" s="71">
        <v>2.8322293597847241E-11</v>
      </c>
      <c r="Q134" s="71">
        <v>5.3323150587206592E-16</v>
      </c>
      <c r="R134" s="71">
        <v>2.0769291539252714E-15</v>
      </c>
      <c r="S134" s="71">
        <v>1.0811331441700195E-13</v>
      </c>
      <c r="U134" s="73" cm="1">
        <f t="array" ref="U134">IF($A134&lt;=time_horizon,INDEX(N$5:N$505,time_horizon-$A134+1),0)</f>
        <v>0</v>
      </c>
      <c r="V134" s="73" cm="1">
        <f t="array" ref="V134">IF($A134&lt;=time_horizon,INDEX(O$5:O$505,time_horizon-$A134+1),0)</f>
        <v>0</v>
      </c>
      <c r="W134" s="73" cm="1">
        <f t="array" ref="W134">IF($A134&lt;=time_horizon,INDEX(P$5:P$505,time_horizon-$A134+1),0)</f>
        <v>0</v>
      </c>
      <c r="X134" s="73" cm="1">
        <f t="array" ref="X134">IF($A134&lt;=time_horizon,INDEX(Q$5:Q$505,time_horizon-$A134+1),0)</f>
        <v>0</v>
      </c>
      <c r="Y134" s="73" cm="1">
        <f t="array" ref="Y134">IF($A134&lt;=time_horizon,INDEX(R$5:R$505,time_horizon-$A134+1),0)</f>
        <v>0</v>
      </c>
      <c r="Z134" s="73" cm="1">
        <f t="array" ref="Z134">IF($A134&lt;=time_horizon,INDEX(S$5:S$505,time_horizon-$A134+1),0)</f>
        <v>0</v>
      </c>
    </row>
    <row r="135" spans="1:26">
      <c r="A135">
        <v>130</v>
      </c>
      <c r="B135" s="83">
        <f>inventory[[#This Row],[Integrated_rad_forcing]]</f>
        <v>3.1175912128459871E-11</v>
      </c>
      <c r="C135" s="83">
        <f>inventory[[#This Row],[Temp_change]]</f>
        <v>1.1009883796017276E-13</v>
      </c>
      <c r="E135" s="95">
        <f>inventory[[#This Row],[CO2_net]]+inventory[[#This Row],[CH4_net]]*CH4_GWP+inventory[[#This Row],[N2O_net]]*N2O_GWP</f>
        <v>294.44043736440517</v>
      </c>
      <c r="F135" s="95">
        <f>inventory[[#This Row],[CO2_net]]+inventory[[#This Row],[CH4_net]]*CH4_GTP+inventory[[#This Row],[N2O_net]]*N2O_GTP</f>
        <v>239.59564412968101</v>
      </c>
      <c r="G135" s="77">
        <f t="shared" si="4"/>
        <v>276.91650392043999</v>
      </c>
      <c r="H135" s="77">
        <f t="shared" si="5"/>
        <v>206.59656411710822</v>
      </c>
      <c r="I135" s="77" cm="1">
        <f t="array" ref="I135">B135/INDEX($N$5:$N$505,time_horizon+1)</f>
        <v>339.93669800846737</v>
      </c>
      <c r="J135" s="77" cm="1">
        <f t="array" ref="J135">C135/INDEX($Q$5:$Q$505,time_horizon+1)</f>
        <v>201.32836734557017</v>
      </c>
      <c r="K135" s="78">
        <f>K134+(U134*inventory!B134+V134*inventory!C134+W134*inventory!D134)/$U$5</f>
        <v>294.44043736440517</v>
      </c>
      <c r="L135" s="78">
        <f>L134+(X134*inventory!B134+Y134*inventory!C134+Z134*inventory!D134)/$X$5</f>
        <v>239.59564412968098</v>
      </c>
      <c r="N135" s="71">
        <v>1.1258235492318985E-13</v>
      </c>
      <c r="O135" s="71">
        <v>2.6186125848711451E-12</v>
      </c>
      <c r="P135" s="71">
        <v>2.8444717188665535E-11</v>
      </c>
      <c r="Q135" s="71">
        <v>5.329170813206932E-16</v>
      </c>
      <c r="R135" s="71">
        <v>2.0709392892635997E-15</v>
      </c>
      <c r="S135" s="71">
        <v>1.0749498158958847E-13</v>
      </c>
      <c r="U135" s="73" cm="1">
        <f t="array" ref="U135">IF($A135&lt;=time_horizon,INDEX(N$5:N$505,time_horizon-$A135+1),0)</f>
        <v>0</v>
      </c>
      <c r="V135" s="73" cm="1">
        <f t="array" ref="V135">IF($A135&lt;=time_horizon,INDEX(O$5:O$505,time_horizon-$A135+1),0)</f>
        <v>0</v>
      </c>
      <c r="W135" s="73" cm="1">
        <f t="array" ref="W135">IF($A135&lt;=time_horizon,INDEX(P$5:P$505,time_horizon-$A135+1),0)</f>
        <v>0</v>
      </c>
      <c r="X135" s="73" cm="1">
        <f t="array" ref="X135">IF($A135&lt;=time_horizon,INDEX(Q$5:Q$505,time_horizon-$A135+1),0)</f>
        <v>0</v>
      </c>
      <c r="Y135" s="73" cm="1">
        <f t="array" ref="Y135">IF($A135&lt;=time_horizon,INDEX(R$5:R$505,time_horizon-$A135+1),0)</f>
        <v>0</v>
      </c>
      <c r="Z135" s="73" cm="1">
        <f t="array" ref="Z135">IF($A135&lt;=time_horizon,INDEX(S$5:S$505,time_horizon-$A135+1),0)</f>
        <v>0</v>
      </c>
    </row>
    <row r="136" spans="1:26">
      <c r="A136">
        <v>131</v>
      </c>
      <c r="B136" s="83">
        <f>inventory[[#This Row],[Integrated_rad_forcing]]</f>
        <v>3.1298010197471884E-11</v>
      </c>
      <c r="C136" s="83">
        <f>inventory[[#This Row],[Temp_change]]</f>
        <v>1.0947872063174535E-13</v>
      </c>
      <c r="E136" s="95">
        <f>inventory[[#This Row],[CO2_net]]+inventory[[#This Row],[CH4_net]]*CH4_GWP+inventory[[#This Row],[N2O_net]]*N2O_GWP</f>
        <v>294.44043736440517</v>
      </c>
      <c r="F136" s="95">
        <f>inventory[[#This Row],[CO2_net]]+inventory[[#This Row],[CH4_net]]*CH4_GTP+inventory[[#This Row],[N2O_net]]*N2O_GTP</f>
        <v>239.59564412968101</v>
      </c>
      <c r="G136" s="77">
        <f t="shared" si="4"/>
        <v>276.34076725145178</v>
      </c>
      <c r="H136" s="77">
        <f t="shared" si="5"/>
        <v>205.55130915092704</v>
      </c>
      <c r="I136" s="77" cm="1">
        <f t="array" ref="I136">B136/INDEX($N$5:$N$505,time_horizon+1)</f>
        <v>341.26803401692575</v>
      </c>
      <c r="J136" s="77" cm="1">
        <f t="array" ref="J136">C136/INDEX($Q$5:$Q$505,time_horizon+1)</f>
        <v>200.19441160536383</v>
      </c>
      <c r="K136" s="78">
        <f>K135+(U135*inventory!B135+V135*inventory!C135+W135*inventory!D135)/$U$5</f>
        <v>294.44043736440517</v>
      </c>
      <c r="L136" s="78">
        <f>L135+(X135*inventory!B135+Y135*inventory!C135+Z135*inventory!D135)/$X$5</f>
        <v>239.59564412968098</v>
      </c>
      <c r="N136" s="71">
        <v>1.1325875117438885E-13</v>
      </c>
      <c r="O136" s="71">
        <v>2.61861826267278E-12</v>
      </c>
      <c r="P136" s="71">
        <v>2.8566133183624714E-11</v>
      </c>
      <c r="Q136" s="71">
        <v>5.3261018421128164E-16</v>
      </c>
      <c r="R136" s="71">
        <v>2.0650353016766653E-15</v>
      </c>
      <c r="S136" s="71">
        <v>1.0688107514585741E-13</v>
      </c>
      <c r="U136" s="73" cm="1">
        <f t="array" ref="U136">IF($A136&lt;=time_horizon,INDEX(N$5:N$505,time_horizon-$A136+1),0)</f>
        <v>0</v>
      </c>
      <c r="V136" s="73" cm="1">
        <f t="array" ref="V136">IF($A136&lt;=time_horizon,INDEX(O$5:O$505,time_horizon-$A136+1),0)</f>
        <v>0</v>
      </c>
      <c r="W136" s="73" cm="1">
        <f t="array" ref="W136">IF($A136&lt;=time_horizon,INDEX(P$5:P$505,time_horizon-$A136+1),0)</f>
        <v>0</v>
      </c>
      <c r="X136" s="73" cm="1">
        <f t="array" ref="X136">IF($A136&lt;=time_horizon,INDEX(Q$5:Q$505,time_horizon-$A136+1),0)</f>
        <v>0</v>
      </c>
      <c r="Y136" s="73" cm="1">
        <f t="array" ref="Y136">IF($A136&lt;=time_horizon,INDEX(R$5:R$505,time_horizon-$A136+1),0)</f>
        <v>0</v>
      </c>
      <c r="Z136" s="73" cm="1">
        <f t="array" ref="Z136">IF($A136&lt;=time_horizon,INDEX(S$5:S$505,time_horizon-$A136+1),0)</f>
        <v>0</v>
      </c>
    </row>
    <row r="137" spans="1:26">
      <c r="A137">
        <v>132</v>
      </c>
      <c r="B137" s="83">
        <f>inventory[[#This Row],[Integrated_rad_forcing]]</f>
        <v>3.1419107434448539E-11</v>
      </c>
      <c r="C137" s="83">
        <f>inventory[[#This Row],[Temp_change]]</f>
        <v>1.0886308243210079E-13</v>
      </c>
      <c r="E137" s="95">
        <f>inventory[[#This Row],[CO2_net]]+inventory[[#This Row],[CH4_net]]*CH4_GWP+inventory[[#This Row],[N2O_net]]*N2O_GWP</f>
        <v>294.44043736440517</v>
      </c>
      <c r="F137" s="95">
        <f>inventory[[#This Row],[CO2_net]]+inventory[[#This Row],[CH4_net]]*CH4_GTP+inventory[[#This Row],[N2O_net]]*N2O_GTP</f>
        <v>239.59564412968101</v>
      </c>
      <c r="G137" s="77">
        <f t="shared" si="4"/>
        <v>275.76571852763885</v>
      </c>
      <c r="H137" s="77">
        <f t="shared" si="5"/>
        <v>204.51045524743336</v>
      </c>
      <c r="I137" s="77" cm="1">
        <f t="array" ref="I137">B137/INDEX($N$5:$N$505,time_horizon+1)</f>
        <v>342.58845712776122</v>
      </c>
      <c r="J137" s="77" cm="1">
        <f t="array" ref="J137">C137/INDEX($Q$5:$Q$505,time_horizon+1)</f>
        <v>199.06864646645434</v>
      </c>
      <c r="K137" s="78">
        <f>K136+(U136*inventory!B136+V136*inventory!C136+W136*inventory!D136)/$U$5</f>
        <v>294.44043736440517</v>
      </c>
      <c r="L137" s="78">
        <f>L136+(X136*inventory!B136+Y136*inventory!C136+Z136*inventory!D136)/$X$5</f>
        <v>239.59564412968098</v>
      </c>
      <c r="N137" s="71">
        <v>1.1393405823682734E-13</v>
      </c>
      <c r="O137" s="71">
        <v>2.6186235005639057E-12</v>
      </c>
      <c r="P137" s="71">
        <v>2.8686549875647805E-11</v>
      </c>
      <c r="Q137" s="71">
        <v>5.3231059654328868E-16</v>
      </c>
      <c r="R137" s="71">
        <v>2.0592114978273831E-15</v>
      </c>
      <c r="S137" s="71">
        <v>1.0627156033773012E-13</v>
      </c>
      <c r="U137" s="73" cm="1">
        <f t="array" ref="U137">IF($A137&lt;=time_horizon,INDEX(N$5:N$505,time_horizon-$A137+1),0)</f>
        <v>0</v>
      </c>
      <c r="V137" s="73" cm="1">
        <f t="array" ref="V137">IF($A137&lt;=time_horizon,INDEX(O$5:O$505,time_horizon-$A137+1),0)</f>
        <v>0</v>
      </c>
      <c r="W137" s="73" cm="1">
        <f t="array" ref="W137">IF($A137&lt;=time_horizon,INDEX(P$5:P$505,time_horizon-$A137+1),0)</f>
        <v>0</v>
      </c>
      <c r="X137" s="73" cm="1">
        <f t="array" ref="X137">IF($A137&lt;=time_horizon,INDEX(Q$5:Q$505,time_horizon-$A137+1),0)</f>
        <v>0</v>
      </c>
      <c r="Y137" s="73" cm="1">
        <f t="array" ref="Y137">IF($A137&lt;=time_horizon,INDEX(R$5:R$505,time_horizon-$A137+1),0)</f>
        <v>0</v>
      </c>
      <c r="Z137" s="73" cm="1">
        <f t="array" ref="Z137">IF($A137&lt;=time_horizon,INDEX(S$5:S$505,time_horizon-$A137+1),0)</f>
        <v>0</v>
      </c>
    </row>
    <row r="138" spans="1:26">
      <c r="A138">
        <v>133</v>
      </c>
      <c r="B138" s="83">
        <f>inventory[[#This Row],[Integrated_rad_forcing]]</f>
        <v>3.1539212110086449E-11</v>
      </c>
      <c r="C138" s="83">
        <f>inventory[[#This Row],[Temp_change]]</f>
        <v>1.0825188341672871E-13</v>
      </c>
      <c r="E138" s="95">
        <f>inventory[[#This Row],[CO2_net]]+inventory[[#This Row],[CH4_net]]*CH4_GWP+inventory[[#This Row],[N2O_net]]*N2O_GWP</f>
        <v>294.44043736440517</v>
      </c>
      <c r="F138" s="95">
        <f>inventory[[#This Row],[CO2_net]]+inventory[[#This Row],[CH4_net]]*CH4_GTP+inventory[[#This Row],[N2O_net]]*N2O_GTP</f>
        <v>239.59564412968101</v>
      </c>
      <c r="G138" s="77">
        <f t="shared" si="4"/>
        <v>275.19137267909696</v>
      </c>
      <c r="H138" s="77">
        <f t="shared" si="5"/>
        <v>203.47405876162159</v>
      </c>
      <c r="I138" s="77" cm="1">
        <f t="array" ref="I138">B138/INDEX($N$5:$N$505,time_horizon+1)</f>
        <v>343.89805752320427</v>
      </c>
      <c r="J138" s="77" cm="1">
        <f t="array" ref="J138">C138/INDEX($Q$5:$Q$505,time_horizon+1)</f>
        <v>197.95099888571789</v>
      </c>
      <c r="K138" s="78">
        <f>K137+(U137*inventory!B137+V137*inventory!C137+W137*inventory!D137)/$U$5</f>
        <v>294.44043736440517</v>
      </c>
      <c r="L138" s="78">
        <f>L137+(X137*inventory!B137+Y137*inventory!C137+Z137*inventory!D137)/$X$5</f>
        <v>239.59564412968098</v>
      </c>
      <c r="N138" s="71">
        <v>1.1460828805438097E-13</v>
      </c>
      <c r="O138" s="71">
        <v>2.6186283326283577E-12</v>
      </c>
      <c r="P138" s="71">
        <v>2.8805975489403708E-11</v>
      </c>
      <c r="Q138" s="71">
        <v>5.3201810626656022E-16</v>
      </c>
      <c r="R138" s="71">
        <v>2.0534626189005574E-15</v>
      </c>
      <c r="S138" s="71">
        <v>1.056664026915616E-13</v>
      </c>
      <c r="U138" s="73" cm="1">
        <f t="array" ref="U138">IF($A138&lt;=time_horizon,INDEX(N$5:N$505,time_horizon-$A138+1),0)</f>
        <v>0</v>
      </c>
      <c r="V138" s="73" cm="1">
        <f t="array" ref="V138">IF($A138&lt;=time_horizon,INDEX(O$5:O$505,time_horizon-$A138+1),0)</f>
        <v>0</v>
      </c>
      <c r="W138" s="73" cm="1">
        <f t="array" ref="W138">IF($A138&lt;=time_horizon,INDEX(P$5:P$505,time_horizon-$A138+1),0)</f>
        <v>0</v>
      </c>
      <c r="X138" s="73" cm="1">
        <f t="array" ref="X138">IF($A138&lt;=time_horizon,INDEX(Q$5:Q$505,time_horizon-$A138+1),0)</f>
        <v>0</v>
      </c>
      <c r="Y138" s="73" cm="1">
        <f t="array" ref="Y138">IF($A138&lt;=time_horizon,INDEX(R$5:R$505,time_horizon-$A138+1),0)</f>
        <v>0</v>
      </c>
      <c r="Z138" s="73" cm="1">
        <f t="array" ref="Z138">IF($A138&lt;=time_horizon,INDEX(S$5:S$505,time_horizon-$A138+1),0)</f>
        <v>0</v>
      </c>
    </row>
    <row r="139" spans="1:26">
      <c r="A139">
        <v>134</v>
      </c>
      <c r="B139" s="83">
        <f>inventory[[#This Row],[Integrated_rad_forcing]]</f>
        <v>3.1658332424470856E-11</v>
      </c>
      <c r="C139" s="83">
        <f>inventory[[#This Row],[Temp_change]]</f>
        <v>1.0764508432129813E-13</v>
      </c>
      <c r="E139" s="95">
        <f>inventory[[#This Row],[CO2_net]]+inventory[[#This Row],[CH4_net]]*CH4_GWP+inventory[[#This Row],[N2O_net]]*N2O_GWP</f>
        <v>294.44043736440517</v>
      </c>
      <c r="F139" s="95">
        <f>inventory[[#This Row],[CO2_net]]+inventory[[#This Row],[CH4_net]]*CH4_GTP+inventory[[#This Row],[N2O_net]]*N2O_GTP</f>
        <v>239.59564412968101</v>
      </c>
      <c r="G139" s="77">
        <f t="shared" si="4"/>
        <v>274.61774461420009</v>
      </c>
      <c r="H139" s="77">
        <f t="shared" si="5"/>
        <v>202.442173234649</v>
      </c>
      <c r="I139" s="77" cm="1">
        <f t="array" ref="I139">B139/INDEX($N$5:$N$505,time_horizon+1)</f>
        <v>345.1969246155515</v>
      </c>
      <c r="J139" s="77" cm="1">
        <f t="array" ref="J139">C139/INDEX($Q$5:$Q$505,time_horizon+1)</f>
        <v>196.84139706381674</v>
      </c>
      <c r="K139" s="78">
        <f>K138+(U138*inventory!B138+V138*inventory!C138+W138*inventory!D138)/$U$5</f>
        <v>294.44043736440517</v>
      </c>
      <c r="L139" s="78">
        <f>L138+(X138*inventory!B138+Y138*inventory!C138+Z138*inventory!D138)/$X$5</f>
        <v>239.59564412968098</v>
      </c>
      <c r="N139" s="71">
        <v>1.1528145229270027E-13</v>
      </c>
      <c r="O139" s="71">
        <v>2.6186327903091891E-12</v>
      </c>
      <c r="P139" s="71">
        <v>2.8924418181868967E-11</v>
      </c>
      <c r="Q139" s="71">
        <v>5.3173250712205911E-16</v>
      </c>
      <c r="R139" s="71">
        <v>2.0477838074296273E-15</v>
      </c>
      <c r="S139" s="71">
        <v>1.0506556800674644E-13</v>
      </c>
      <c r="U139" s="73" cm="1">
        <f t="array" ref="U139">IF($A139&lt;=time_horizon,INDEX(N$5:N$505,time_horizon-$A139+1),0)</f>
        <v>0</v>
      </c>
      <c r="V139" s="73" cm="1">
        <f t="array" ref="V139">IF($A139&lt;=time_horizon,INDEX(O$5:O$505,time_horizon-$A139+1),0)</f>
        <v>0</v>
      </c>
      <c r="W139" s="73" cm="1">
        <f t="array" ref="W139">IF($A139&lt;=time_horizon,INDEX(P$5:P$505,time_horizon-$A139+1),0)</f>
        <v>0</v>
      </c>
      <c r="X139" s="73" cm="1">
        <f t="array" ref="X139">IF($A139&lt;=time_horizon,INDEX(Q$5:Q$505,time_horizon-$A139+1),0)</f>
        <v>0</v>
      </c>
      <c r="Y139" s="73" cm="1">
        <f t="array" ref="Y139">IF($A139&lt;=time_horizon,INDEX(R$5:R$505,time_horizon-$A139+1),0)</f>
        <v>0</v>
      </c>
      <c r="Z139" s="73" cm="1">
        <f t="array" ref="Z139">IF($A139&lt;=time_horizon,INDEX(S$5:S$505,time_horizon-$A139+1),0)</f>
        <v>0</v>
      </c>
    </row>
    <row r="140" spans="1:26">
      <c r="A140">
        <v>135</v>
      </c>
      <c r="B140" s="83">
        <f>inventory[[#This Row],[Integrated_rad_forcing]]</f>
        <v>3.1776476507844772E-11</v>
      </c>
      <c r="C140" s="83">
        <f>inventory[[#This Row],[Temp_change]]</f>
        <v>1.0704264652936586E-13</v>
      </c>
      <c r="E140" s="95">
        <f>inventory[[#This Row],[CO2_net]]+inventory[[#This Row],[CH4_net]]*CH4_GWP+inventory[[#This Row],[N2O_net]]*N2O_GWP</f>
        <v>294.44043736440517</v>
      </c>
      <c r="F140" s="95">
        <f>inventory[[#This Row],[CO2_net]]+inventory[[#This Row],[CH4_net]]*CH4_GTP+inventory[[#This Row],[N2O_net]]*N2O_GTP</f>
        <v>239.59564412968101</v>
      </c>
      <c r="G140" s="77">
        <f t="shared" si="4"/>
        <v>274.04484920315065</v>
      </c>
      <c r="H140" s="77">
        <f t="shared" si="5"/>
        <v>201.41484945095038</v>
      </c>
      <c r="I140" s="77" cm="1">
        <f t="array" ref="I140">B140/INDEX($N$5:$N$505,time_horizon+1)</f>
        <v>346.48514705555198</v>
      </c>
      <c r="J140" s="77" cm="1">
        <f t="array" ref="J140">C140/INDEX($Q$5:$Q$505,time_horizon+1)</f>
        <v>195.73977038615038</v>
      </c>
      <c r="K140" s="78">
        <f>K139+(U139*inventory!B139+V139*inventory!C139+W139*inventory!D139)/$U$5</f>
        <v>294.44043736440517</v>
      </c>
      <c r="L140" s="78">
        <f>L139+(X139*inventory!B139+Y139*inventory!C139+Z139*inventory!D139)/$X$5</f>
        <v>239.59564412968098</v>
      </c>
      <c r="N140" s="71">
        <v>1.1595356234660966E-13</v>
      </c>
      <c r="O140" s="71">
        <v>2.6186369026132761E-12</v>
      </c>
      <c r="P140" s="71">
        <v>2.9041886042884885E-11</v>
      </c>
      <c r="Q140" s="71">
        <v>5.3145359848670666E-16</v>
      </c>
      <c r="R140" s="71">
        <v>2.0421705766389095E-15</v>
      </c>
      <c r="S140" s="71">
        <v>1.0446902235424024E-13</v>
      </c>
      <c r="U140" s="73" cm="1">
        <f t="array" ref="U140">IF($A140&lt;=time_horizon,INDEX(N$5:N$505,time_horizon-$A140+1),0)</f>
        <v>0</v>
      </c>
      <c r="V140" s="73" cm="1">
        <f t="array" ref="V140">IF($A140&lt;=time_horizon,INDEX(O$5:O$505,time_horizon-$A140+1),0)</f>
        <v>0</v>
      </c>
      <c r="W140" s="73" cm="1">
        <f t="array" ref="W140">IF($A140&lt;=time_horizon,INDEX(P$5:P$505,time_horizon-$A140+1),0)</f>
        <v>0</v>
      </c>
      <c r="X140" s="73" cm="1">
        <f t="array" ref="X140">IF($A140&lt;=time_horizon,INDEX(Q$5:Q$505,time_horizon-$A140+1),0)</f>
        <v>0</v>
      </c>
      <c r="Y140" s="73" cm="1">
        <f t="array" ref="Y140">IF($A140&lt;=time_horizon,INDEX(R$5:R$505,time_horizon-$A140+1),0)</f>
        <v>0</v>
      </c>
      <c r="Z140" s="73" cm="1">
        <f t="array" ref="Z140">IF($A140&lt;=time_horizon,INDEX(S$5:S$505,time_horizon-$A140+1),0)</f>
        <v>0</v>
      </c>
    </row>
    <row r="141" spans="1:26">
      <c r="A141">
        <v>136</v>
      </c>
      <c r="B141" s="83">
        <f>inventory[[#This Row],[Integrated_rad_forcing]]</f>
        <v>3.1893652421357481E-11</v>
      </c>
      <c r="C141" s="83">
        <f>inventory[[#This Row],[Temp_change]]</f>
        <v>1.0644453204234279E-13</v>
      </c>
      <c r="E141" s="95">
        <f>inventory[[#This Row],[CO2_net]]+inventory[[#This Row],[CH4_net]]*CH4_GWP+inventory[[#This Row],[N2O_net]]*N2O_GWP</f>
        <v>294.44043736440517</v>
      </c>
      <c r="F141" s="95">
        <f>inventory[[#This Row],[CO2_net]]+inventory[[#This Row],[CH4_net]]*CH4_GTP+inventory[[#This Row],[N2O_net]]*N2O_GTP</f>
        <v>239.59564412968101</v>
      </c>
      <c r="G141" s="77">
        <f t="shared" si="4"/>
        <v>273.47270126259934</v>
      </c>
      <c r="H141" s="77">
        <f t="shared" si="5"/>
        <v>200.39213549667866</v>
      </c>
      <c r="I141" s="77" cm="1">
        <f t="array" ref="I141">B141/INDEX($N$5:$N$505,time_horizon+1)</f>
        <v>347.7628127405689</v>
      </c>
      <c r="J141" s="77" cm="1">
        <f t="array" ref="J141">C141/INDEX($Q$5:$Q$505,time_horizon+1)</f>
        <v>194.64604936793538</v>
      </c>
      <c r="K141" s="78">
        <f>K140+(U140*inventory!B140+V140*inventory!C140+W140*inventory!D140)/$U$5</f>
        <v>294.44043736440517</v>
      </c>
      <c r="L141" s="78">
        <f>L140+(X140*inventory!B140+Y140*inventory!C140+Z140*inventory!D140)/$X$5</f>
        <v>239.59564412968098</v>
      </c>
      <c r="N141" s="71">
        <v>1.1662462934730706E-13</v>
      </c>
      <c r="O141" s="71">
        <v>2.6186406963000706E-12</v>
      </c>
      <c r="P141" s="71">
        <v>2.9158387095710101E-11</v>
      </c>
      <c r="Q141" s="71">
        <v>5.3118118522224654E-16</v>
      </c>
      <c r="R141" s="71">
        <v>2.0366187821125693E-15</v>
      </c>
      <c r="S141" s="71">
        <v>1.0387673207500798E-13</v>
      </c>
      <c r="U141" s="73" cm="1">
        <f t="array" ref="U141">IF($A141&lt;=time_horizon,INDEX(N$5:N$505,time_horizon-$A141+1),0)</f>
        <v>0</v>
      </c>
      <c r="V141" s="73" cm="1">
        <f t="array" ref="V141">IF($A141&lt;=time_horizon,INDEX(O$5:O$505,time_horizon-$A141+1),0)</f>
        <v>0</v>
      </c>
      <c r="W141" s="73" cm="1">
        <f t="array" ref="W141">IF($A141&lt;=time_horizon,INDEX(P$5:P$505,time_horizon-$A141+1),0)</f>
        <v>0</v>
      </c>
      <c r="X141" s="73" cm="1">
        <f t="array" ref="X141">IF($A141&lt;=time_horizon,INDEX(Q$5:Q$505,time_horizon-$A141+1),0)</f>
        <v>0</v>
      </c>
      <c r="Y141" s="73" cm="1">
        <f t="array" ref="Y141">IF($A141&lt;=time_horizon,INDEX(R$5:R$505,time_horizon-$A141+1),0)</f>
        <v>0</v>
      </c>
      <c r="Z141" s="73" cm="1">
        <f t="array" ref="Z141">IF($A141&lt;=time_horizon,INDEX(S$5:S$505,time_horizon-$A141+1),0)</f>
        <v>0</v>
      </c>
    </row>
    <row r="142" spans="1:26">
      <c r="A142">
        <v>137</v>
      </c>
      <c r="B142" s="83">
        <f>inventory[[#This Row],[Integrated_rad_forcing]]</f>
        <v>3.2009868157793661E-11</v>
      </c>
      <c r="C142" s="83">
        <f>inventory[[#This Row],[Temp_change]]</f>
        <v>1.0585070345155307E-13</v>
      </c>
      <c r="E142" s="95">
        <f>inventory[[#This Row],[CO2_net]]+inventory[[#This Row],[CH4_net]]*CH4_GWP+inventory[[#This Row],[N2O_net]]*N2O_GWP</f>
        <v>294.44043736440517</v>
      </c>
      <c r="F142" s="95">
        <f>inventory[[#This Row],[CO2_net]]+inventory[[#This Row],[CH4_net]]*CH4_GTP+inventory[[#This Row],[N2O_net]]*N2O_GTP</f>
        <v>239.59564412968101</v>
      </c>
      <c r="G142" s="77">
        <f t="shared" si="4"/>
        <v>272.90131554128089</v>
      </c>
      <c r="H142" s="77">
        <f t="shared" si="5"/>
        <v>199.37407681921056</v>
      </c>
      <c r="I142" s="77" cm="1">
        <f t="array" ref="I142">B142/INDEX($N$5:$N$505,time_horizon+1)</f>
        <v>349.03000882252968</v>
      </c>
      <c r="J142" s="77" cm="1">
        <f t="array" ref="J142">C142/INDEX($Q$5:$Q$505,time_horizon+1)</f>
        <v>193.56016560311252</v>
      </c>
      <c r="K142" s="78">
        <f>K141+(U141*inventory!B141+V141*inventory!C141+W141*inventory!D141)/$U$5</f>
        <v>294.44043736440517</v>
      </c>
      <c r="L142" s="78">
        <f>L141+(X141*inventory!B141+Y141*inventory!C141+Z141*inventory!D141)/$X$5</f>
        <v>239.59564412968098</v>
      </c>
      <c r="N142" s="71">
        <v>1.1729466416936944E-13</v>
      </c>
      <c r="O142" s="71">
        <v>2.6186441960557284E-12</v>
      </c>
      <c r="P142" s="71">
        <v>2.9273929297568563E-11</v>
      </c>
      <c r="Q142" s="71">
        <v>5.3091507752804248E-16</v>
      </c>
      <c r="R142" s="71">
        <v>2.0311245956155187E-15</v>
      </c>
      <c r="S142" s="71">
        <v>1.0328866377840951E-13</v>
      </c>
      <c r="U142" s="73" cm="1">
        <f t="array" ref="U142">IF($A142&lt;=time_horizon,INDEX(N$5:N$505,time_horizon-$A142+1),0)</f>
        <v>0</v>
      </c>
      <c r="V142" s="73" cm="1">
        <f t="array" ref="V142">IF($A142&lt;=time_horizon,INDEX(O$5:O$505,time_horizon-$A142+1),0)</f>
        <v>0</v>
      </c>
      <c r="W142" s="73" cm="1">
        <f t="array" ref="W142">IF($A142&lt;=time_horizon,INDEX(P$5:P$505,time_horizon-$A142+1),0)</f>
        <v>0</v>
      </c>
      <c r="X142" s="73" cm="1">
        <f t="array" ref="X142">IF($A142&lt;=time_horizon,INDEX(Q$5:Q$505,time_horizon-$A142+1),0)</f>
        <v>0</v>
      </c>
      <c r="Y142" s="73" cm="1">
        <f t="array" ref="Y142">IF($A142&lt;=time_horizon,INDEX(R$5:R$505,time_horizon-$A142+1),0)</f>
        <v>0</v>
      </c>
      <c r="Z142" s="73" cm="1">
        <f t="array" ref="Z142">IF($A142&lt;=time_horizon,INDEX(S$5:S$505,time_horizon-$A142+1),0)</f>
        <v>0</v>
      </c>
    </row>
    <row r="143" spans="1:26">
      <c r="A143">
        <v>138</v>
      </c>
      <c r="B143" s="83">
        <f>inventory[[#This Row],[Integrated_rad_forcing]]</f>
        <v>3.2125131642284359E-11</v>
      </c>
      <c r="C143" s="83">
        <f>inventory[[#This Row],[Temp_change]]</f>
        <v>1.0526112391223319E-13</v>
      </c>
      <c r="E143" s="95">
        <f>inventory[[#This Row],[CO2_net]]+inventory[[#This Row],[CH4_net]]*CH4_GWP+inventory[[#This Row],[N2O_net]]*N2O_GWP</f>
        <v>294.44043736440517</v>
      </c>
      <c r="F143" s="95">
        <f>inventory[[#This Row],[CO2_net]]+inventory[[#This Row],[CH4_net]]*CH4_GTP+inventory[[#This Row],[N2O_net]]*N2O_GTP</f>
        <v>239.59564412968101</v>
      </c>
      <c r="G143" s="77">
        <f t="shared" si="4"/>
        <v>272.33070670661425</v>
      </c>
      <c r="H143" s="77">
        <f t="shared" si="5"/>
        <v>198.36071628747959</v>
      </c>
      <c r="I143" s="77" cm="1">
        <f t="array" ref="I143">B143/INDEX($N$5:$N$505,time_horizon+1)</f>
        <v>350.28682171567834</v>
      </c>
      <c r="J143" s="77" cm="1">
        <f t="array" ref="J143">C143/INDEX($Q$5:$Q$505,time_horizon+1)</f>
        <v>192.48205171680098</v>
      </c>
      <c r="K143" s="78">
        <f>K142+(U142*inventory!B142+V142*inventory!C142+W142*inventory!D142)/$U$5</f>
        <v>294.44043736440517</v>
      </c>
      <c r="L143" s="78">
        <f>L142+(X142*inventory!B142+Y142*inventory!C142+Z142*inventory!D142)/$X$5</f>
        <v>239.59564412968098</v>
      </c>
      <c r="N143" s="71">
        <v>1.179636774375694E-13</v>
      </c>
      <c r="O143" s="71">
        <v>2.6186474246537458E-12</v>
      </c>
      <c r="P143" s="71">
        <v>2.9388520540193046E-11</v>
      </c>
      <c r="Q143" s="71">
        <v>5.3065509079771964E-16</v>
      </c>
      <c r="R143" s="71">
        <v>2.0256844809043338E-15</v>
      </c>
      <c r="S143" s="71">
        <v>1.0270478434053114E-13</v>
      </c>
      <c r="U143" s="73" cm="1">
        <f t="array" ref="U143">IF($A143&lt;=time_horizon,INDEX(N$5:N$505,time_horizon-$A143+1),0)</f>
        <v>0</v>
      </c>
      <c r="V143" s="73" cm="1">
        <f t="array" ref="V143">IF($A143&lt;=time_horizon,INDEX(O$5:O$505,time_horizon-$A143+1),0)</f>
        <v>0</v>
      </c>
      <c r="W143" s="73" cm="1">
        <f t="array" ref="W143">IF($A143&lt;=time_horizon,INDEX(P$5:P$505,time_horizon-$A143+1),0)</f>
        <v>0</v>
      </c>
      <c r="X143" s="73" cm="1">
        <f t="array" ref="X143">IF($A143&lt;=time_horizon,INDEX(Q$5:Q$505,time_horizon-$A143+1),0)</f>
        <v>0</v>
      </c>
      <c r="Y143" s="73" cm="1">
        <f t="array" ref="Y143">IF($A143&lt;=time_horizon,INDEX(R$5:R$505,time_horizon-$A143+1),0)</f>
        <v>0</v>
      </c>
      <c r="Z143" s="73" cm="1">
        <f t="array" ref="Z143">IF($A143&lt;=time_horizon,INDEX(S$5:S$505,time_horizon-$A143+1),0)</f>
        <v>0</v>
      </c>
    </row>
    <row r="144" spans="1:26">
      <c r="A144">
        <v>139</v>
      </c>
      <c r="B144" s="83">
        <f>inventory[[#This Row],[Integrated_rad_forcing]]</f>
        <v>3.2239450733000809E-11</v>
      </c>
      <c r="C144" s="83">
        <f>inventory[[#This Row],[Temp_change]]</f>
        <v>1.0467575711932922E-13</v>
      </c>
      <c r="E144" s="95">
        <f>inventory[[#This Row],[CO2_net]]+inventory[[#This Row],[CH4_net]]*CH4_GWP+inventory[[#This Row],[N2O_net]]*N2O_GWP</f>
        <v>294.44043736440517</v>
      </c>
      <c r="F144" s="95">
        <f>inventory[[#This Row],[CO2_net]]+inventory[[#This Row],[CH4_net]]*CH4_GTP+inventory[[#This Row],[N2O_net]]*N2O_GTP</f>
        <v>239.59564412968101</v>
      </c>
      <c r="G144" s="77">
        <f t="shared" si="4"/>
        <v>271.76088933221746</v>
      </c>
      <c r="H144" s="77">
        <f t="shared" si="5"/>
        <v>197.35209425291936</v>
      </c>
      <c r="I144" s="77" cm="1">
        <f t="array" ref="I144">B144/INDEX($N$5:$N$505,time_horizon+1)</f>
        <v>351.53333710414086</v>
      </c>
      <c r="J144" s="77" cm="1">
        <f t="array" ref="J144">C144/INDEX($Q$5:$Q$505,time_horizon+1)</f>
        <v>191.41164132104095</v>
      </c>
      <c r="K144" s="78">
        <f>K143+(U143*inventory!B143+V143*inventory!C143+W143*inventory!D143)/$U$5</f>
        <v>294.44043736440517</v>
      </c>
      <c r="L144" s="78">
        <f>L143+(X143*inventory!B143+Y143*inventory!C143+Z143*inventory!D143)/$X$5</f>
        <v>239.59564412968098</v>
      </c>
      <c r="N144" s="71">
        <v>1.186316795335082E-13</v>
      </c>
      <c r="O144" s="71">
        <v>2.6186504031031513E-12</v>
      </c>
      <c r="P144" s="71">
        <v>2.9502168650364151E-11</v>
      </c>
      <c r="Q144" s="71">
        <v>5.3040104547956068E-16</v>
      </c>
      <c r="R144" s="71">
        <v>2.0202951713783208E-15</v>
      </c>
      <c r="S144" s="71">
        <v>1.0212506090247135E-13</v>
      </c>
      <c r="U144" s="73" cm="1">
        <f t="array" ref="U144">IF($A144&lt;=time_horizon,INDEX(N$5:N$505,time_horizon-$A144+1),0)</f>
        <v>0</v>
      </c>
      <c r="V144" s="73" cm="1">
        <f t="array" ref="V144">IF($A144&lt;=time_horizon,INDEX(O$5:O$505,time_horizon-$A144+1),0)</f>
        <v>0</v>
      </c>
      <c r="W144" s="73" cm="1">
        <f t="array" ref="W144">IF($A144&lt;=time_horizon,INDEX(P$5:P$505,time_horizon-$A144+1),0)</f>
        <v>0</v>
      </c>
      <c r="X144" s="73" cm="1">
        <f t="array" ref="X144">IF($A144&lt;=time_horizon,INDEX(Q$5:Q$505,time_horizon-$A144+1),0)</f>
        <v>0</v>
      </c>
      <c r="Y144" s="73" cm="1">
        <f t="array" ref="Y144">IF($A144&lt;=time_horizon,INDEX(R$5:R$505,time_horizon-$A144+1),0)</f>
        <v>0</v>
      </c>
      <c r="Z144" s="73" cm="1">
        <f t="array" ref="Z144">IF($A144&lt;=time_horizon,INDEX(S$5:S$505,time_horizon-$A144+1),0)</f>
        <v>0</v>
      </c>
    </row>
    <row r="145" spans="1:26">
      <c r="A145">
        <v>140</v>
      </c>
      <c r="B145" s="83">
        <f>inventory[[#This Row],[Integrated_rad_forcing]]</f>
        <v>3.2352833221832195E-11</v>
      </c>
      <c r="C145" s="83">
        <f>inventory[[#This Row],[Temp_change]]</f>
        <v>1.0409456728496023E-13</v>
      </c>
      <c r="E145" s="95">
        <f>inventory[[#This Row],[CO2_net]]+inventory[[#This Row],[CH4_net]]*CH4_GWP+inventory[[#This Row],[N2O_net]]*N2O_GWP</f>
        <v>294.44043736440517</v>
      </c>
      <c r="F145" s="95">
        <f>inventory[[#This Row],[CO2_net]]+inventory[[#This Row],[CH4_net]]*CH4_GTP+inventory[[#This Row],[N2O_net]]*N2O_GTP</f>
        <v>239.59564412968101</v>
      </c>
      <c r="G145" s="77">
        <f t="shared" si="4"/>
        <v>271.19187788629137</v>
      </c>
      <c r="H145" s="77">
        <f t="shared" si="5"/>
        <v>196.34824861081933</v>
      </c>
      <c r="I145" s="77" cm="1">
        <f t="array" ref="I145">B145/INDEX($N$5:$N$505,time_horizon+1)</f>
        <v>352.76963994931532</v>
      </c>
      <c r="J145" s="77" cm="1">
        <f t="array" ref="J145">C145/INDEX($Q$5:$Q$505,time_horizon+1)</f>
        <v>190.34886897358277</v>
      </c>
      <c r="K145" s="78">
        <f>K144+(U144*inventory!B144+V144*inventory!C144+W144*inventory!D144)/$U$5</f>
        <v>294.44043736440517</v>
      </c>
      <c r="L145" s="78">
        <f>L144+(X144*inventory!B144+Y144*inventory!C144+Z144*inventory!D144)/$X$5</f>
        <v>239.59564412968098</v>
      </c>
      <c r="N145" s="71">
        <v>1.1929868060206982E-13</v>
      </c>
      <c r="O145" s="71">
        <v>2.6186531507852143E-12</v>
      </c>
      <c r="P145" s="71">
        <v>2.9614881390444909E-11</v>
      </c>
      <c r="Q145" s="71">
        <v>5.301527669405671E-16</v>
      </c>
      <c r="R145" s="71">
        <v>2.0149536494319593E-15</v>
      </c>
      <c r="S145" s="71">
        <v>1.0154946086858771E-13</v>
      </c>
      <c r="U145" s="73" cm="1">
        <f t="array" ref="U145">IF($A145&lt;=time_horizon,INDEX(N$5:N$505,time_horizon-$A145+1),0)</f>
        <v>0</v>
      </c>
      <c r="V145" s="73" cm="1">
        <f t="array" ref="V145">IF($A145&lt;=time_horizon,INDEX(O$5:O$505,time_horizon-$A145+1),0)</f>
        <v>0</v>
      </c>
      <c r="W145" s="73" cm="1">
        <f t="array" ref="W145">IF($A145&lt;=time_horizon,INDEX(P$5:P$505,time_horizon-$A145+1),0)</f>
        <v>0</v>
      </c>
      <c r="X145" s="73" cm="1">
        <f t="array" ref="X145">IF($A145&lt;=time_horizon,INDEX(Q$5:Q$505,time_horizon-$A145+1),0)</f>
        <v>0</v>
      </c>
      <c r="Y145" s="73" cm="1">
        <f t="array" ref="Y145">IF($A145&lt;=time_horizon,INDEX(R$5:R$505,time_horizon-$A145+1),0)</f>
        <v>0</v>
      </c>
      <c r="Z145" s="73" cm="1">
        <f t="array" ref="Z145">IF($A145&lt;=time_horizon,INDEX(S$5:S$505,time_horizon-$A145+1),0)</f>
        <v>0</v>
      </c>
    </row>
    <row r="146" spans="1:26">
      <c r="A146">
        <v>141</v>
      </c>
      <c r="B146" s="83">
        <f>inventory[[#This Row],[Integrated_rad_forcing]]</f>
        <v>3.2465286835048203E-11</v>
      </c>
      <c r="C146" s="83">
        <f>inventory[[#This Row],[Temp_change]]</f>
        <v>1.035175191174255E-13</v>
      </c>
      <c r="E146" s="95">
        <f>inventory[[#This Row],[CO2_net]]+inventory[[#This Row],[CH4_net]]*CH4_GWP+inventory[[#This Row],[N2O_net]]*N2O_GWP</f>
        <v>294.44043736440517</v>
      </c>
      <c r="F146" s="95">
        <f>inventory[[#This Row],[CO2_net]]+inventory[[#This Row],[CH4_net]]*CH4_GTP+inventory[[#This Row],[N2O_net]]*N2O_GTP</f>
        <v>239.59564412968101</v>
      </c>
      <c r="G146" s="77">
        <f t="shared" si="4"/>
        <v>270.6236867208263</v>
      </c>
      <c r="H146" s="77">
        <f t="shared" si="5"/>
        <v>195.34921486191212</v>
      </c>
      <c r="I146" s="77" cm="1">
        <f t="array" ref="I146">B146/INDEX($N$5:$N$505,time_horizon+1)</f>
        <v>353.99581449709621</v>
      </c>
      <c r="J146" s="77" cm="1">
        <f t="array" ref="J146">C146/INDEX($Q$5:$Q$505,time_horizon+1)</f>
        <v>189.29367013949928</v>
      </c>
      <c r="K146" s="78">
        <f>K145+(U145*inventory!B145+V145*inventory!C145+W145*inventory!D145)/$U$5</f>
        <v>294.44043736440517</v>
      </c>
      <c r="L146" s="78">
        <f>L145+(X145*inventory!B145+Y145*inventory!C145+Z145*inventory!D145)/$X$5</f>
        <v>239.59564412968098</v>
      </c>
      <c r="N146" s="71">
        <v>1.1996469055770121E-13</v>
      </c>
      <c r="O146" s="71">
        <v>2.6186556855795625E-12</v>
      </c>
      <c r="P146" s="71">
        <v>2.9726666458910942E-11</v>
      </c>
      <c r="Q146" s="71">
        <v>5.2991008533410108E-16</v>
      </c>
      <c r="R146" s="71">
        <v>2.0096571273802988E-15</v>
      </c>
      <c r="S146" s="71">
        <v>1.009779519047111E-13</v>
      </c>
      <c r="U146" s="73" cm="1">
        <f t="array" ref="U146">IF($A146&lt;=time_horizon,INDEX(N$5:N$505,time_horizon-$A146+1),0)</f>
        <v>0</v>
      </c>
      <c r="V146" s="73" cm="1">
        <f t="array" ref="V146">IF($A146&lt;=time_horizon,INDEX(O$5:O$505,time_horizon-$A146+1),0)</f>
        <v>0</v>
      </c>
      <c r="W146" s="73" cm="1">
        <f t="array" ref="W146">IF($A146&lt;=time_horizon,INDEX(P$5:P$505,time_horizon-$A146+1),0)</f>
        <v>0</v>
      </c>
      <c r="X146" s="73" cm="1">
        <f t="array" ref="X146">IF($A146&lt;=time_horizon,INDEX(Q$5:Q$505,time_horizon-$A146+1),0)</f>
        <v>0</v>
      </c>
      <c r="Y146" s="73" cm="1">
        <f t="array" ref="Y146">IF($A146&lt;=time_horizon,INDEX(R$5:R$505,time_horizon-$A146+1),0)</f>
        <v>0</v>
      </c>
      <c r="Z146" s="73" cm="1">
        <f t="array" ref="Z146">IF($A146&lt;=time_horizon,INDEX(S$5:S$505,time_horizon-$A146+1),0)</f>
        <v>0</v>
      </c>
    </row>
    <row r="147" spans="1:26">
      <c r="A147">
        <v>142</v>
      </c>
      <c r="B147" s="83">
        <f>inventory[[#This Row],[Integrated_rad_forcing]]</f>
        <v>3.2576819233947342E-11</v>
      </c>
      <c r="C147" s="83">
        <f>inventory[[#This Row],[Temp_change]]</f>
        <v>1.0294457780164253E-13</v>
      </c>
      <c r="E147" s="95">
        <f>inventory[[#This Row],[CO2_net]]+inventory[[#This Row],[CH4_net]]*CH4_GWP+inventory[[#This Row],[N2O_net]]*N2O_GWP</f>
        <v>294.44043736440517</v>
      </c>
      <c r="F147" s="95">
        <f>inventory[[#This Row],[CO2_net]]+inventory[[#This Row],[CH4_net]]*CH4_GTP+inventory[[#This Row],[N2O_net]]*N2O_GTP</f>
        <v>239.59564412968101</v>
      </c>
      <c r="G147" s="77">
        <f t="shared" si="4"/>
        <v>270.05633006159104</v>
      </c>
      <c r="H147" s="77">
        <f t="shared" si="5"/>
        <v>194.35502617402994</v>
      </c>
      <c r="I147" s="77" cm="1">
        <f t="array" ref="I147">B147/INDEX($N$5:$N$505,time_horizon+1)</f>
        <v>355.21194428494368</v>
      </c>
      <c r="J147" s="77" cm="1">
        <f t="array" ref="J147">C147/INDEX($Q$5:$Q$505,time_horizon+1)</f>
        <v>188.24598115541448</v>
      </c>
      <c r="K147" s="78">
        <f>K146+(U146*inventory!B146+V146*inventory!C146+W146*inventory!D146)/$U$5</f>
        <v>294.44043736440517</v>
      </c>
      <c r="L147" s="78">
        <f>L146+(X146*inventory!B146+Y146*inventory!C146+Z146*inventory!D146)/$X$5</f>
        <v>239.59564412968098</v>
      </c>
      <c r="N147" s="71">
        <v>1.2062971909052318E-13</v>
      </c>
      <c r="O147" s="71">
        <v>2.6186580239805275E-12</v>
      </c>
      <c r="P147" s="71">
        <v>2.9837531490876292E-11</v>
      </c>
      <c r="Q147" s="71">
        <v>5.2967283547101886E-16</v>
      </c>
      <c r="R147" s="71">
        <v>2.004403029838438E-15</v>
      </c>
      <c r="S147" s="71">
        <v>1.0041050193633306E-13</v>
      </c>
      <c r="U147" s="73" cm="1">
        <f t="array" ref="U147">IF($A147&lt;=time_horizon,INDEX(N$5:N$505,time_horizon-$A147+1),0)</f>
        <v>0</v>
      </c>
      <c r="V147" s="73" cm="1">
        <f t="array" ref="V147">IF($A147&lt;=time_horizon,INDEX(O$5:O$505,time_horizon-$A147+1),0)</f>
        <v>0</v>
      </c>
      <c r="W147" s="73" cm="1">
        <f t="array" ref="W147">IF($A147&lt;=time_horizon,INDEX(P$5:P$505,time_horizon-$A147+1),0)</f>
        <v>0</v>
      </c>
      <c r="X147" s="73" cm="1">
        <f t="array" ref="X147">IF($A147&lt;=time_horizon,INDEX(Q$5:Q$505,time_horizon-$A147+1),0)</f>
        <v>0</v>
      </c>
      <c r="Y147" s="73" cm="1">
        <f t="array" ref="Y147">IF($A147&lt;=time_horizon,INDEX(R$5:R$505,time_horizon-$A147+1),0)</f>
        <v>0</v>
      </c>
      <c r="Z147" s="73" cm="1">
        <f t="array" ref="Z147">IF($A147&lt;=time_horizon,INDEX(S$5:S$505,time_horizon-$A147+1),0)</f>
        <v>0</v>
      </c>
    </row>
    <row r="148" spans="1:26">
      <c r="A148">
        <v>143</v>
      </c>
      <c r="B148" s="83">
        <f>inventory[[#This Row],[Integrated_rad_forcing]]</f>
        <v>3.2687438015491671E-11</v>
      </c>
      <c r="C148" s="83">
        <f>inventory[[#This Row],[Temp_change]]</f>
        <v>1.0237570898091021E-13</v>
      </c>
      <c r="E148" s="95">
        <f>inventory[[#This Row],[CO2_net]]+inventory[[#This Row],[CH4_net]]*CH4_GWP+inventory[[#This Row],[N2O_net]]*N2O_GWP</f>
        <v>294.44043736440517</v>
      </c>
      <c r="F148" s="95">
        <f>inventory[[#This Row],[CO2_net]]+inventory[[#This Row],[CH4_net]]*CH4_GTP+inventory[[#This Row],[N2O_net]]*N2O_GTP</f>
        <v>239.59564412968101</v>
      </c>
      <c r="G148" s="77">
        <f t="shared" si="4"/>
        <v>269.48982199886143</v>
      </c>
      <c r="H148" s="77">
        <f t="shared" si="5"/>
        <v>193.36571344368156</v>
      </c>
      <c r="I148" s="77" cm="1">
        <f t="array" ref="I148">B148/INDEX($N$5:$N$505,time_horizon+1)</f>
        <v>356.4181121488046</v>
      </c>
      <c r="J148" s="77" cm="1">
        <f t="array" ref="J148">C148/INDEX($Q$5:$Q$505,time_horizon+1)</f>
        <v>187.20573919615541</v>
      </c>
      <c r="K148" s="78">
        <f>K147+(U147*inventory!B147+V147*inventory!C147+W147*inventory!D147)/$U$5</f>
        <v>294.44043736440517</v>
      </c>
      <c r="L148" s="78">
        <f>L147+(X147*inventory!B147+Y147*inventory!C147+Z147*inventory!D147)/$X$5</f>
        <v>239.59564412968098</v>
      </c>
      <c r="N148" s="71">
        <v>1.2129377567227667E-13</v>
      </c>
      <c r="O148" s="71">
        <v>2.6186601812044764E-12</v>
      </c>
      <c r="P148" s="71">
        <v>2.9947484058614915E-11</v>
      </c>
      <c r="Q148" s="71">
        <v>5.2944085669421164E-16</v>
      </c>
      <c r="R148" s="71">
        <v>1.9991889774450995E-15</v>
      </c>
      <c r="S148" s="71">
        <v>9.9847079146770892E-14</v>
      </c>
      <c r="U148" s="73" cm="1">
        <f t="array" ref="U148">IF($A148&lt;=time_horizon,INDEX(N$5:N$505,time_horizon-$A148+1),0)</f>
        <v>0</v>
      </c>
      <c r="V148" s="73" cm="1">
        <f t="array" ref="V148">IF($A148&lt;=time_horizon,INDEX(O$5:O$505,time_horizon-$A148+1),0)</f>
        <v>0</v>
      </c>
      <c r="W148" s="73" cm="1">
        <f t="array" ref="W148">IF($A148&lt;=time_horizon,INDEX(P$5:P$505,time_horizon-$A148+1),0)</f>
        <v>0</v>
      </c>
      <c r="X148" s="73" cm="1">
        <f t="array" ref="X148">IF($A148&lt;=time_horizon,INDEX(Q$5:Q$505,time_horizon-$A148+1),0)</f>
        <v>0</v>
      </c>
      <c r="Y148" s="73" cm="1">
        <f t="array" ref="Y148">IF($A148&lt;=time_horizon,INDEX(R$5:R$505,time_horizon-$A148+1),0)</f>
        <v>0</v>
      </c>
      <c r="Z148" s="73" cm="1">
        <f t="array" ref="Z148">IF($A148&lt;=time_horizon,INDEX(S$5:S$505,time_horizon-$A148+1),0)</f>
        <v>0</v>
      </c>
    </row>
    <row r="149" spans="1:26">
      <c r="A149">
        <v>144</v>
      </c>
      <c r="B149" s="83">
        <f>inventory[[#This Row],[Integrated_rad_forcing]]</f>
        <v>3.2797150712928819E-11</v>
      </c>
      <c r="C149" s="83">
        <f>inventory[[#This Row],[Temp_change]]</f>
        <v>1.0181087873990006E-13</v>
      </c>
      <c r="E149" s="95">
        <f>inventory[[#This Row],[CO2_net]]+inventory[[#This Row],[CH4_net]]*CH4_GWP+inventory[[#This Row],[N2O_net]]*N2O_GWP</f>
        <v>294.44043736440517</v>
      </c>
      <c r="F149" s="95">
        <f>inventory[[#This Row],[CO2_net]]+inventory[[#This Row],[CH4_net]]*CH4_GTP+inventory[[#This Row],[N2O_net]]*N2O_GTP</f>
        <v>239.59564412968101</v>
      </c>
      <c r="G149" s="77">
        <f t="shared" si="4"/>
        <v>268.92417647885173</v>
      </c>
      <c r="H149" s="77">
        <f t="shared" si="5"/>
        <v>192.3813053574161</v>
      </c>
      <c r="I149" s="77" cm="1">
        <f t="array" ref="I149">B149/INDEX($N$5:$N$505,time_horizon+1)</f>
        <v>357.61440022989461</v>
      </c>
      <c r="J149" s="77" cm="1">
        <f t="array" ref="J149">C149/INDEX($Q$5:$Q$505,time_horizon+1)</f>
        <v>186.17288224364958</v>
      </c>
      <c r="K149" s="78">
        <f>K148+(U148*inventory!B148+V148*inventory!C148+W148*inventory!D148)/$U$5</f>
        <v>294.44043736440517</v>
      </c>
      <c r="L149" s="78">
        <f>L148+(X148*inventory!B148+Y148*inventory!C148+Z148*inventory!D148)/$X$5</f>
        <v>239.59564412968098</v>
      </c>
      <c r="N149" s="71">
        <v>1.219568695621087E-13</v>
      </c>
      <c r="O149" s="71">
        <v>2.6186621712888268E-12</v>
      </c>
      <c r="P149" s="71">
        <v>3.0056531672077881E-11</v>
      </c>
      <c r="Q149" s="71">
        <v>5.2921399275647115E-16</v>
      </c>
      <c r="R149" s="71">
        <v>1.9940127718285265E-15</v>
      </c>
      <c r="S149" s="71">
        <v>9.9287651975315058E-14</v>
      </c>
      <c r="U149" s="73" cm="1">
        <f t="array" ref="U149">IF($A149&lt;=time_horizon,INDEX(N$5:N$505,time_horizon-$A149+1),0)</f>
        <v>0</v>
      </c>
      <c r="V149" s="73" cm="1">
        <f t="array" ref="V149">IF($A149&lt;=time_horizon,INDEX(O$5:O$505,time_horizon-$A149+1),0)</f>
        <v>0</v>
      </c>
      <c r="W149" s="73" cm="1">
        <f t="array" ref="W149">IF($A149&lt;=time_horizon,INDEX(P$5:P$505,time_horizon-$A149+1),0)</f>
        <v>0</v>
      </c>
      <c r="X149" s="73" cm="1">
        <f t="array" ref="X149">IF($A149&lt;=time_horizon,INDEX(Q$5:Q$505,time_horizon-$A149+1),0)</f>
        <v>0</v>
      </c>
      <c r="Y149" s="73" cm="1">
        <f t="array" ref="Y149">IF($A149&lt;=time_horizon,INDEX(R$5:R$505,time_horizon-$A149+1),0)</f>
        <v>0</v>
      </c>
      <c r="Z149" s="73" cm="1">
        <f t="array" ref="Z149">IF($A149&lt;=time_horizon,INDEX(S$5:S$505,time_horizon-$A149+1),0)</f>
        <v>0</v>
      </c>
    </row>
    <row r="150" spans="1:26">
      <c r="A150">
        <v>145</v>
      </c>
      <c r="B150" s="83">
        <f>inventory[[#This Row],[Integrated_rad_forcing]]</f>
        <v>3.2905964796401903E-11</v>
      </c>
      <c r="C150" s="83">
        <f>inventory[[#This Row],[Temp_change]]</f>
        <v>1.012500535887847E-13</v>
      </c>
      <c r="E150" s="95">
        <f>inventory[[#This Row],[CO2_net]]+inventory[[#This Row],[CH4_net]]*CH4_GWP+inventory[[#This Row],[N2O_net]]*N2O_GWP</f>
        <v>294.44043736440517</v>
      </c>
      <c r="F150" s="95">
        <f>inventory[[#This Row],[CO2_net]]+inventory[[#This Row],[CH4_net]]*CH4_GTP+inventory[[#This Row],[N2O_net]]*N2O_GTP</f>
        <v>239.59564412968101</v>
      </c>
      <c r="G150" s="77">
        <f t="shared" si="4"/>
        <v>268.35940729581114</v>
      </c>
      <c r="H150" s="77">
        <f t="shared" si="5"/>
        <v>191.40182845285321</v>
      </c>
      <c r="I150" s="77" cm="1">
        <f t="array" ref="I150">B150/INDEX($N$5:$N$505,time_horizon+1)</f>
        <v>358.80088998134892</v>
      </c>
      <c r="J150" s="77" cm="1">
        <f t="array" ref="J150">C150/INDEX($Q$5:$Q$505,time_horizon+1)</f>
        <v>185.14734905790212</v>
      </c>
      <c r="K150" s="78">
        <f>K149+(U149*inventory!B149+V149*inventory!C149+W149*inventory!D149)/$U$5</f>
        <v>294.44043736440517</v>
      </c>
      <c r="L150" s="78">
        <f>L149+(X149*inventory!B149+Y149*inventory!C149+Z149*inventory!D149)/$X$5</f>
        <v>239.59564412968098</v>
      </c>
      <c r="N150" s="71">
        <v>1.2261900981220246E-13</v>
      </c>
      <c r="O150" s="71">
        <v>2.6186640071833911E-12</v>
      </c>
      <c r="P150" s="71">
        <v>3.0164681779406308E-11</v>
      </c>
      <c r="Q150" s="71">
        <v>5.2899209170159512E-16</v>
      </c>
      <c r="R150" s="71">
        <v>1.9888723817205568E-15</v>
      </c>
      <c r="S150" s="71">
        <v>9.8732189115362542E-14</v>
      </c>
      <c r="U150" s="73" cm="1">
        <f t="array" ref="U150">IF($A150&lt;=time_horizon,INDEX(N$5:N$505,time_horizon-$A150+1),0)</f>
        <v>0</v>
      </c>
      <c r="V150" s="73" cm="1">
        <f t="array" ref="V150">IF($A150&lt;=time_horizon,INDEX(O$5:O$505,time_horizon-$A150+1),0)</f>
        <v>0</v>
      </c>
      <c r="W150" s="73" cm="1">
        <f t="array" ref="W150">IF($A150&lt;=time_horizon,INDEX(P$5:P$505,time_horizon-$A150+1),0)</f>
        <v>0</v>
      </c>
      <c r="X150" s="73" cm="1">
        <f t="array" ref="X150">IF($A150&lt;=time_horizon,INDEX(Q$5:Q$505,time_horizon-$A150+1),0)</f>
        <v>0</v>
      </c>
      <c r="Y150" s="73" cm="1">
        <f t="array" ref="Y150">IF($A150&lt;=time_horizon,INDEX(R$5:R$505,time_horizon-$A150+1),0)</f>
        <v>0</v>
      </c>
      <c r="Z150" s="73" cm="1">
        <f t="array" ref="Z150">IF($A150&lt;=time_horizon,INDEX(S$5:S$505,time_horizon-$A150+1),0)</f>
        <v>0</v>
      </c>
    </row>
    <row r="151" spans="1:26">
      <c r="A151">
        <v>146</v>
      </c>
      <c r="B151" s="83">
        <f>inventory[[#This Row],[Integrated_rad_forcing]]</f>
        <v>3.3013887673547988E-11</v>
      </c>
      <c r="C151" s="83">
        <f>inventory[[#This Row],[Temp_change]]</f>
        <v>1.0069320044842015E-13</v>
      </c>
      <c r="E151" s="95">
        <f>inventory[[#This Row],[CO2_net]]+inventory[[#This Row],[CH4_net]]*CH4_GWP+inventory[[#This Row],[N2O_net]]*N2O_GWP</f>
        <v>294.44043736440517</v>
      </c>
      <c r="F151" s="95">
        <f>inventory[[#This Row],[CO2_net]]+inventory[[#This Row],[CH4_net]]*CH4_GTP+inventory[[#This Row],[N2O_net]]*N2O_GTP</f>
        <v>239.59564412968101</v>
      </c>
      <c r="G151" s="77">
        <f t="shared" si="4"/>
        <v>267.79552808475091</v>
      </c>
      <c r="H151" s="77">
        <f t="shared" si="5"/>
        <v>190.42730717927216</v>
      </c>
      <c r="I151" s="77" cm="1">
        <f t="array" ref="I151">B151/INDEX($N$5:$N$505,time_horizon+1)</f>
        <v>359.97766217474765</v>
      </c>
      <c r="J151" s="77" cm="1">
        <f t="array" ref="J151">C151/INDEX($Q$5:$Q$505,time_horizon+1)</f>
        <v>184.12907914989998</v>
      </c>
      <c r="K151" s="78">
        <f>K150+(U150*inventory!B150+V150*inventory!C150+W150*inventory!D150)/$U$5</f>
        <v>294.44043736440517</v>
      </c>
      <c r="L151" s="78">
        <f>L150+(X150*inventory!B150+Y150*inventory!C150+Z150*inventory!D150)/$X$5</f>
        <v>239.59564412968098</v>
      </c>
      <c r="N151" s="71">
        <v>1.2328020527325565E-13</v>
      </c>
      <c r="O151" s="71">
        <v>2.6186657008346427E-12</v>
      </c>
      <c r="P151" s="71">
        <v>3.0271941767440089E-11</v>
      </c>
      <c r="Q151" s="71">
        <v>5.2877500574865296E-16</v>
      </c>
      <c r="R151" s="71">
        <v>1.9837659301317735E-15</v>
      </c>
      <c r="S151" s="71">
        <v>9.8180659512539723E-14</v>
      </c>
      <c r="U151" s="73" cm="1">
        <f t="array" ref="U151">IF($A151&lt;=time_horizon,INDEX(N$5:N$505,time_horizon-$A151+1),0)</f>
        <v>0</v>
      </c>
      <c r="V151" s="73" cm="1">
        <f t="array" ref="V151">IF($A151&lt;=time_horizon,INDEX(O$5:O$505,time_horizon-$A151+1),0)</f>
        <v>0</v>
      </c>
      <c r="W151" s="73" cm="1">
        <f t="array" ref="W151">IF($A151&lt;=time_horizon,INDEX(P$5:P$505,time_horizon-$A151+1),0)</f>
        <v>0</v>
      </c>
      <c r="X151" s="73" cm="1">
        <f t="array" ref="X151">IF($A151&lt;=time_horizon,INDEX(Q$5:Q$505,time_horizon-$A151+1),0)</f>
        <v>0</v>
      </c>
      <c r="Y151" s="73" cm="1">
        <f t="array" ref="Y151">IF($A151&lt;=time_horizon,INDEX(R$5:R$505,time_horizon-$A151+1),0)</f>
        <v>0</v>
      </c>
      <c r="Z151" s="73" cm="1">
        <f t="array" ref="Z151">IF($A151&lt;=time_horizon,INDEX(S$5:S$505,time_horizon-$A151+1),0)</f>
        <v>0</v>
      </c>
    </row>
    <row r="152" spans="1:26">
      <c r="A152">
        <v>147</v>
      </c>
      <c r="B152" s="83">
        <f>inventory[[#This Row],[Integrated_rad_forcing]]</f>
        <v>3.3120926690085697E-11</v>
      </c>
      <c r="C152" s="83">
        <f>inventory[[#This Row],[Temp_change]]</f>
        <v>1.001402866365041E-13</v>
      </c>
      <c r="E152" s="95">
        <f>inventory[[#This Row],[CO2_net]]+inventory[[#This Row],[CH4_net]]*CH4_GWP+inventory[[#This Row],[N2O_net]]*N2O_GWP</f>
        <v>294.44043736440517</v>
      </c>
      <c r="F152" s="95">
        <f>inventory[[#This Row],[CO2_net]]+inventory[[#This Row],[CH4_net]]*CH4_GTP+inventory[[#This Row],[N2O_net]]*N2O_GTP</f>
        <v>239.59564412968101</v>
      </c>
      <c r="G152" s="77">
        <f t="shared" si="4"/>
        <v>267.23255231476799</v>
      </c>
      <c r="H152" s="77">
        <f t="shared" si="5"/>
        <v>189.45776395766177</v>
      </c>
      <c r="I152" s="77" cm="1">
        <f t="array" ref="I152">B152/INDEX($N$5:$N$505,time_horizon+1)</f>
        <v>361.14479690652303</v>
      </c>
      <c r="J152" s="77" cm="1">
        <f t="array" ref="J152">C152/INDEX($Q$5:$Q$505,time_horizon+1)</f>
        <v>183.1180127563006</v>
      </c>
      <c r="K152" s="78">
        <f>K151+(U151*inventory!B151+V151*inventory!C151+W151*inventory!D151)/$U$5</f>
        <v>294.44043736440517</v>
      </c>
      <c r="L152" s="78">
        <f>L151+(X151*inventory!B151+Y151*inventory!C151+Z151*inventory!D151)/$X$5</f>
        <v>239.59564412968098</v>
      </c>
      <c r="N152" s="71">
        <v>1.239404645998112E-13</v>
      </c>
      <c r="O152" s="71">
        <v>2.6186672632634544E-12</v>
      </c>
      <c r="P152" s="71">
        <v>3.037831896222243E-11</v>
      </c>
      <c r="Q152" s="71">
        <v>5.2856259117933274E-16</v>
      </c>
      <c r="R152" s="71">
        <v>1.97869168250719E-15</v>
      </c>
      <c r="S152" s="71">
        <v>9.7633032362817571E-14</v>
      </c>
      <c r="U152" s="73" cm="1">
        <f t="array" ref="U152">IF($A152&lt;=time_horizon,INDEX(N$5:N$505,time_horizon-$A152+1),0)</f>
        <v>0</v>
      </c>
      <c r="V152" s="73" cm="1">
        <f t="array" ref="V152">IF($A152&lt;=time_horizon,INDEX(O$5:O$505,time_horizon-$A152+1),0)</f>
        <v>0</v>
      </c>
      <c r="W152" s="73" cm="1">
        <f t="array" ref="W152">IF($A152&lt;=time_horizon,INDEX(P$5:P$505,time_horizon-$A152+1),0)</f>
        <v>0</v>
      </c>
      <c r="X152" s="73" cm="1">
        <f t="array" ref="X152">IF($A152&lt;=time_horizon,INDEX(Q$5:Q$505,time_horizon-$A152+1),0)</f>
        <v>0</v>
      </c>
      <c r="Y152" s="73" cm="1">
        <f t="array" ref="Y152">IF($A152&lt;=time_horizon,INDEX(R$5:R$505,time_horizon-$A152+1),0)</f>
        <v>0</v>
      </c>
      <c r="Z152" s="73" cm="1">
        <f t="array" ref="Z152">IF($A152&lt;=time_horizon,INDEX(S$5:S$505,time_horizon-$A152+1),0)</f>
        <v>0</v>
      </c>
    </row>
    <row r="153" spans="1:26">
      <c r="A153">
        <v>148</v>
      </c>
      <c r="B153" s="83">
        <f>inventory[[#This Row],[Integrated_rad_forcing]]</f>
        <v>3.3227089130392478E-11</v>
      </c>
      <c r="C153" s="83">
        <f>inventory[[#This Row],[Temp_change]]</f>
        <v>9.9591279854638335E-14</v>
      </c>
      <c r="E153" s="95">
        <f>inventory[[#This Row],[CO2_net]]+inventory[[#This Row],[CH4_net]]*CH4_GWP+inventory[[#This Row],[N2O_net]]*N2O_GWP</f>
        <v>294.44043736440517</v>
      </c>
      <c r="F153" s="95">
        <f>inventory[[#This Row],[CO2_net]]+inventory[[#This Row],[CH4_net]]*CH4_GTP+inventory[[#This Row],[N2O_net]]*N2O_GTP</f>
        <v>239.59564412968101</v>
      </c>
      <c r="G153" s="77">
        <f t="shared" si="4"/>
        <v>266.67049328293444</v>
      </c>
      <c r="H153" s="77">
        <f t="shared" si="5"/>
        <v>188.49321924014586</v>
      </c>
      <c r="I153" s="77" cm="1">
        <f t="array" ref="I153">B153/INDEX($N$5:$N$505,time_horizon+1)</f>
        <v>362.30237360425383</v>
      </c>
      <c r="J153" s="77" cm="1">
        <f t="array" ref="J153">C153/INDEX($Q$5:$Q$505,time_horizon+1)</f>
        <v>182.1140908157742</v>
      </c>
      <c r="K153" s="78">
        <f>K152+(U152*inventory!B152+V152*inventory!C152+W152*inventory!D152)/$U$5</f>
        <v>294.44043736440517</v>
      </c>
      <c r="L153" s="78">
        <f>L152+(X152*inventory!B152+Y152*inventory!C152+Z152*inventory!D152)/$X$5</f>
        <v>239.59564412968098</v>
      </c>
      <c r="N153" s="71">
        <v>1.2459979625544437E-13</v>
      </c>
      <c r="O153" s="71">
        <v>2.6186687046368121E-12</v>
      </c>
      <c r="P153" s="71">
        <v>3.0483820629500223E-11</v>
      </c>
      <c r="Q153" s="71">
        <v>5.2835470822828983E-16</v>
      </c>
      <c r="R153" s="71">
        <v>1.9736480357879624E-15</v>
      </c>
      <c r="S153" s="71">
        <v>9.7089277110622082E-14</v>
      </c>
      <c r="U153" s="73" cm="1">
        <f t="array" ref="U153">IF($A153&lt;=time_horizon,INDEX(N$5:N$505,time_horizon-$A153+1),0)</f>
        <v>0</v>
      </c>
      <c r="V153" s="73" cm="1">
        <f t="array" ref="V153">IF($A153&lt;=time_horizon,INDEX(O$5:O$505,time_horizon-$A153+1),0)</f>
        <v>0</v>
      </c>
      <c r="W153" s="73" cm="1">
        <f t="array" ref="W153">IF($A153&lt;=time_horizon,INDEX(P$5:P$505,time_horizon-$A153+1),0)</f>
        <v>0</v>
      </c>
      <c r="X153" s="73" cm="1">
        <f t="array" ref="X153">IF($A153&lt;=time_horizon,INDEX(Q$5:Q$505,time_horizon-$A153+1),0)</f>
        <v>0</v>
      </c>
      <c r="Y153" s="73" cm="1">
        <f t="array" ref="Y153">IF($A153&lt;=time_horizon,INDEX(R$5:R$505,time_horizon-$A153+1),0)</f>
        <v>0</v>
      </c>
      <c r="Z153" s="73" cm="1">
        <f t="array" ref="Z153">IF($A153&lt;=time_horizon,INDEX(S$5:S$505,time_horizon-$A153+1),0)</f>
        <v>0</v>
      </c>
    </row>
    <row r="154" spans="1:26">
      <c r="A154">
        <v>149</v>
      </c>
      <c r="B154" s="83">
        <f>inventory[[#This Row],[Integrated_rad_forcing]]</f>
        <v>3.3332382218072095E-11</v>
      </c>
      <c r="C154" s="83">
        <f>inventory[[#This Row],[Temp_change]]</f>
        <v>9.9046148176228614E-14</v>
      </c>
      <c r="E154" s="95">
        <f>inventory[[#This Row],[CO2_net]]+inventory[[#This Row],[CH4_net]]*CH4_GWP+inventory[[#This Row],[N2O_net]]*N2O_GWP</f>
        <v>294.44043736440517</v>
      </c>
      <c r="F154" s="95">
        <f>inventory[[#This Row],[CO2_net]]+inventory[[#This Row],[CH4_net]]*CH4_GTP+inventory[[#This Row],[N2O_net]]*N2O_GTP</f>
        <v>239.59564412968101</v>
      </c>
      <c r="G154" s="77">
        <f t="shared" si="4"/>
        <v>266.10936410872142</v>
      </c>
      <c r="H154" s="77">
        <f t="shared" si="5"/>
        <v>187.53369156870806</v>
      </c>
      <c r="I154" s="77" cm="1">
        <f t="array" ref="I154">B154/INDEX($N$5:$N$505,time_horizon+1)</f>
        <v>363.45047103285322</v>
      </c>
      <c r="J154" s="77" cm="1">
        <f t="array" ref="J154">C154/INDEX($Q$5:$Q$505,time_horizon+1)</f>
        <v>181.11725494687718</v>
      </c>
      <c r="K154" s="78">
        <f>K153+(U153*inventory!B153+V153*inventory!C153+W153*inventory!D153)/$U$5</f>
        <v>294.44043736440517</v>
      </c>
      <c r="L154" s="78">
        <f>L153+(X153*inventory!B153+Y153*inventory!C153+Z153*inventory!D153)/$X$5</f>
        <v>239.59564412968098</v>
      </c>
      <c r="N154" s="71">
        <v>1.2525820851781015E-13</v>
      </c>
      <c r="O154" s="71">
        <v>2.6186700343339741E-12</v>
      </c>
      <c r="P154" s="71">
        <v>3.0588453975220312E-11</v>
      </c>
      <c r="Q154" s="71">
        <v>5.2815122097642046E-16</v>
      </c>
      <c r="R154" s="71">
        <v>1.9686335083102414E-15</v>
      </c>
      <c r="S154" s="71">
        <v>9.6549363446941954E-14</v>
      </c>
      <c r="U154" s="73" cm="1">
        <f t="array" ref="U154">IF($A154&lt;=time_horizon,INDEX(N$5:N$505,time_horizon-$A154+1),0)</f>
        <v>0</v>
      </c>
      <c r="V154" s="73" cm="1">
        <f t="array" ref="V154">IF($A154&lt;=time_horizon,INDEX(O$5:O$505,time_horizon-$A154+1),0)</f>
        <v>0</v>
      </c>
      <c r="W154" s="73" cm="1">
        <f t="array" ref="W154">IF($A154&lt;=time_horizon,INDEX(P$5:P$505,time_horizon-$A154+1),0)</f>
        <v>0</v>
      </c>
      <c r="X154" s="73" cm="1">
        <f t="array" ref="X154">IF($A154&lt;=time_horizon,INDEX(Q$5:Q$505,time_horizon-$A154+1),0)</f>
        <v>0</v>
      </c>
      <c r="Y154" s="73" cm="1">
        <f t="array" ref="Y154">IF($A154&lt;=time_horizon,INDEX(R$5:R$505,time_horizon-$A154+1),0)</f>
        <v>0</v>
      </c>
      <c r="Z154" s="73" cm="1">
        <f t="array" ref="Z154">IF($A154&lt;=time_horizon,INDEX(S$5:S$505,time_horizon-$A154+1),0)</f>
        <v>0</v>
      </c>
    </row>
    <row r="155" spans="1:26">
      <c r="A155">
        <v>150</v>
      </c>
      <c r="B155" s="83">
        <f>inventory[[#This Row],[Integrated_rad_forcing]]</f>
        <v>3.343681311651273E-11</v>
      </c>
      <c r="C155" s="83">
        <f>inventory[[#This Row],[Temp_change]]</f>
        <v>9.850486003516023E-14</v>
      </c>
      <c r="E155" s="95">
        <f>inventory[[#This Row],[CO2_net]]+inventory[[#This Row],[CH4_net]]*CH4_GWP+inventory[[#This Row],[N2O_net]]*N2O_GWP</f>
        <v>294.44043736440517</v>
      </c>
      <c r="F155" s="95">
        <f>inventory[[#This Row],[CO2_net]]+inventory[[#This Row],[CH4_net]]*CH4_GTP+inventory[[#This Row],[N2O_net]]*N2O_GTP</f>
        <v>239.59564412968101</v>
      </c>
      <c r="G155" s="77">
        <f t="shared" si="4"/>
        <v>265.54917772893003</v>
      </c>
      <c r="H155" s="77">
        <f t="shared" si="5"/>
        <v>186.57919763314663</v>
      </c>
      <c r="I155" s="77" cm="1">
        <f t="array" ref="I155">B155/INDEX($N$5:$N$505,time_horizon+1)</f>
        <v>364.58916730065414</v>
      </c>
      <c r="J155" s="77" cm="1">
        <f t="array" ref="J155">C155/INDEX($Q$5:$Q$505,time_horizon+1)</f>
        <v>180.12744742734426</v>
      </c>
      <c r="K155" s="78">
        <f>K154+(U154*inventory!B154+V154*inventory!C154+W154*inventory!D154)/$U$5</f>
        <v>294.44043736440517</v>
      </c>
      <c r="L155" s="78">
        <f>L154+(X154*inventory!B154+Y154*inventory!C154+Z154*inventory!D154)/$X$5</f>
        <v>239.59564412968098</v>
      </c>
      <c r="N155" s="71">
        <v>1.2591570948355448E-13</v>
      </c>
      <c r="O155" s="71">
        <v>2.6186712610075025E-12</v>
      </c>
      <c r="P155" s="71">
        <v>3.0692226146021675E-11</v>
      </c>
      <c r="Q155" s="71">
        <v>5.2795199724698782E-16</v>
      </c>
      <c r="R155" s="71">
        <v>1.9636467304774593E-15</v>
      </c>
      <c r="S155" s="71">
        <v>9.601326130743578E-14</v>
      </c>
      <c r="U155" s="73" cm="1">
        <f t="array" ref="U155">IF($A155&lt;=time_horizon,INDEX(N$5:N$505,time_horizon-$A155+1),0)</f>
        <v>0</v>
      </c>
      <c r="V155" s="73" cm="1">
        <f t="array" ref="V155">IF($A155&lt;=time_horizon,INDEX(O$5:O$505,time_horizon-$A155+1),0)</f>
        <v>0</v>
      </c>
      <c r="W155" s="73" cm="1">
        <f t="array" ref="W155">IF($A155&lt;=time_horizon,INDEX(P$5:P$505,time_horizon-$A155+1),0)</f>
        <v>0</v>
      </c>
      <c r="X155" s="73" cm="1">
        <f t="array" ref="X155">IF($A155&lt;=time_horizon,INDEX(Q$5:Q$505,time_horizon-$A155+1),0)</f>
        <v>0</v>
      </c>
      <c r="Y155" s="73" cm="1">
        <f t="array" ref="Y155">IF($A155&lt;=time_horizon,INDEX(R$5:R$505,time_horizon-$A155+1),0)</f>
        <v>0</v>
      </c>
      <c r="Z155" s="73" cm="1">
        <f t="array" ref="Z155">IF($A155&lt;=time_horizon,INDEX(S$5:S$505,time_horizon-$A155+1),0)</f>
        <v>0</v>
      </c>
    </row>
    <row r="156" spans="1:26">
      <c r="A156">
        <v>151</v>
      </c>
      <c r="B156" s="83">
        <f>inventory[[#This Row],[Integrated_rad_forcing]]</f>
        <v>3.3540388929436207E-11</v>
      </c>
      <c r="C156" s="83">
        <f>inventory[[#This Row],[Temp_change]]</f>
        <v>9.7967384215192321E-14</v>
      </c>
      <c r="E156" s="95">
        <f>inventory[[#This Row],[CO2_net]]+inventory[[#This Row],[CH4_net]]*CH4_GWP+inventory[[#This Row],[N2O_net]]*N2O_GWP</f>
        <v>294.44043736440517</v>
      </c>
      <c r="F156" s="95">
        <f>inventory[[#This Row],[CO2_net]]+inventory[[#This Row],[CH4_net]]*CH4_GTP+inventory[[#This Row],[N2O_net]]*N2O_GTP</f>
        <v>239.59564412968101</v>
      </c>
      <c r="G156" s="77">
        <f t="shared" si="4"/>
        <v>264.98994689310018</v>
      </c>
      <c r="H156" s="77">
        <f t="shared" si="5"/>
        <v>185.62975232820216</v>
      </c>
      <c r="I156" s="77" cm="1">
        <f t="array" ref="I156">B156/INDEX($N$5:$N$505,time_horizon+1)</f>
        <v>365.71853986539804</v>
      </c>
      <c r="J156" s="77" cm="1">
        <f t="array" ref="J156">C156/INDEX($Q$5:$Q$505,time_horizon+1)</f>
        <v>179.14461117469457</v>
      </c>
      <c r="K156" s="78">
        <f>K155+(U155*inventory!B155+V155*inventory!C155+W155*inventory!D155)/$U$5</f>
        <v>294.44043736440517</v>
      </c>
      <c r="L156" s="78">
        <f>L155+(X155*inventory!B155+Y155*inventory!C155+Z155*inventory!D155)/$X$5</f>
        <v>239.59564412968098</v>
      </c>
      <c r="N156" s="71">
        <v>1.2657230707309346E-13</v>
      </c>
      <c r="O156" s="71">
        <v>2.6186723926395675E-12</v>
      </c>
      <c r="P156" s="71">
        <v>3.0795144229723547E-11</v>
      </c>
      <c r="Q156" s="71">
        <v>5.2775690850452333E-16</v>
      </c>
      <c r="R156" s="71">
        <v>1.9586864361471676E-15</v>
      </c>
      <c r="S156" s="71">
        <v>9.5480940870540632E-14</v>
      </c>
      <c r="U156" s="73" cm="1">
        <f t="array" ref="U156">IF($A156&lt;=time_horizon,INDEX(N$5:N$505,time_horizon-$A156+1),0)</f>
        <v>0</v>
      </c>
      <c r="V156" s="73" cm="1">
        <f t="array" ref="V156">IF($A156&lt;=time_horizon,INDEX(O$5:O$505,time_horizon-$A156+1),0)</f>
        <v>0</v>
      </c>
      <c r="W156" s="73" cm="1">
        <f t="array" ref="W156">IF($A156&lt;=time_horizon,INDEX(P$5:P$505,time_horizon-$A156+1),0)</f>
        <v>0</v>
      </c>
      <c r="X156" s="73" cm="1">
        <f t="array" ref="X156">IF($A156&lt;=time_horizon,INDEX(Q$5:Q$505,time_horizon-$A156+1),0)</f>
        <v>0</v>
      </c>
      <c r="Y156" s="73" cm="1">
        <f t="array" ref="Y156">IF($A156&lt;=time_horizon,INDEX(R$5:R$505,time_horizon-$A156+1),0)</f>
        <v>0</v>
      </c>
      <c r="Z156" s="73" cm="1">
        <f t="array" ref="Z156">IF($A156&lt;=time_horizon,INDEX(S$5:S$505,time_horizon-$A156+1),0)</f>
        <v>0</v>
      </c>
    </row>
    <row r="157" spans="1:26">
      <c r="A157">
        <v>152</v>
      </c>
      <c r="B157" s="83">
        <f>inventory[[#This Row],[Integrated_rad_forcing]]</f>
        <v>3.3643116701438692E-11</v>
      </c>
      <c r="C157" s="83">
        <f>inventory[[#This Row],[Temp_change]]</f>
        <v>9.7433689840017632E-14</v>
      </c>
      <c r="E157" s="95">
        <f>inventory[[#This Row],[CO2_net]]+inventory[[#This Row],[CH4_net]]*CH4_GWP+inventory[[#This Row],[N2O_net]]*N2O_GWP</f>
        <v>294.44043736440517</v>
      </c>
      <c r="F157" s="95">
        <f>inventory[[#This Row],[CO2_net]]+inventory[[#This Row],[CH4_net]]*CH4_GTP+inventory[[#This Row],[N2O_net]]*N2O_GTP</f>
        <v>239.59564412968101</v>
      </c>
      <c r="G157" s="77">
        <f t="shared" si="4"/>
        <v>264.43168415937339</v>
      </c>
      <c r="H157" s="77">
        <f t="shared" si="5"/>
        <v>184.68536880980409</v>
      </c>
      <c r="I157" s="77" cm="1">
        <f t="array" ref="I157">B157/INDEX($N$5:$N$505,time_horizon+1)</f>
        <v>366.83866554013053</v>
      </c>
      <c r="J157" s="77" cm="1">
        <f t="array" ref="J157">C157/INDEX($Q$5:$Q$505,time_horizon+1)</f>
        <v>178.16868972805494</v>
      </c>
      <c r="K157" s="78">
        <f>K156+(U156*inventory!B156+V156*inventory!C156+W156*inventory!D156)/$U$5</f>
        <v>294.44043736440517</v>
      </c>
      <c r="L157" s="78">
        <f>L156+(X156*inventory!B156+Y156*inventory!C156+Z156*inventory!D156)/$X$5</f>
        <v>239.59564412968098</v>
      </c>
      <c r="N157" s="71">
        <v>1.2722800903526347E-13</v>
      </c>
      <c r="O157" s="71">
        <v>2.6186734365938884E-12</v>
      </c>
      <c r="P157" s="71">
        <v>3.0897215255809539E-11</v>
      </c>
      <c r="Q157" s="71">
        <v>5.2756582975643562E-16</v>
      </c>
      <c r="R157" s="71">
        <v>1.953751454677959E-15</v>
      </c>
      <c r="S157" s="71">
        <v>9.4952372555583241E-14</v>
      </c>
      <c r="U157" s="73" cm="1">
        <f t="array" ref="U157">IF($A157&lt;=time_horizon,INDEX(N$5:N$505,time_horizon-$A157+1),0)</f>
        <v>0</v>
      </c>
      <c r="V157" s="73" cm="1">
        <f t="array" ref="V157">IF($A157&lt;=time_horizon,INDEX(O$5:O$505,time_horizon-$A157+1),0)</f>
        <v>0</v>
      </c>
      <c r="W157" s="73" cm="1">
        <f t="array" ref="W157">IF($A157&lt;=time_horizon,INDEX(P$5:P$505,time_horizon-$A157+1),0)</f>
        <v>0</v>
      </c>
      <c r="X157" s="73" cm="1">
        <f t="array" ref="X157">IF($A157&lt;=time_horizon,INDEX(Q$5:Q$505,time_horizon-$A157+1),0)</f>
        <v>0</v>
      </c>
      <c r="Y157" s="73" cm="1">
        <f t="array" ref="Y157">IF($A157&lt;=time_horizon,INDEX(R$5:R$505,time_horizon-$A157+1),0)</f>
        <v>0</v>
      </c>
      <c r="Z157" s="73" cm="1">
        <f t="array" ref="Z157">IF($A157&lt;=time_horizon,INDEX(S$5:S$505,time_horizon-$A157+1),0)</f>
        <v>0</v>
      </c>
    </row>
    <row r="158" spans="1:26">
      <c r="A158">
        <v>153</v>
      </c>
      <c r="B158" s="83">
        <f>inventory[[#This Row],[Integrated_rad_forcing]]</f>
        <v>3.3745003418523253E-11</v>
      </c>
      <c r="C158" s="83">
        <f>inventory[[#This Row],[Temp_change]]</f>
        <v>9.6903746363939139E-14</v>
      </c>
      <c r="E158" s="95">
        <f>inventory[[#This Row],[CO2_net]]+inventory[[#This Row],[CH4_net]]*CH4_GWP+inventory[[#This Row],[N2O_net]]*N2O_GWP</f>
        <v>294.44043736440517</v>
      </c>
      <c r="F158" s="95">
        <f>inventory[[#This Row],[CO2_net]]+inventory[[#This Row],[CH4_net]]*CH4_GTP+inventory[[#This Row],[N2O_net]]*N2O_GTP</f>
        <v>239.59564412968101</v>
      </c>
      <c r="G158" s="77">
        <f t="shared" si="4"/>
        <v>263.87440189078222</v>
      </c>
      <c r="H158" s="77">
        <f t="shared" si="5"/>
        <v>183.74605855039363</v>
      </c>
      <c r="I158" s="77" cm="1">
        <f t="array" ref="I158">B158/INDEX($N$5:$N$505,time_horizon+1)</f>
        <v>367.94962049900823</v>
      </c>
      <c r="J158" s="77" cm="1">
        <f t="array" ref="J158">C158/INDEX($Q$5:$Q$505,time_horizon+1)</f>
        <v>177.19962723111092</v>
      </c>
      <c r="K158" s="78">
        <f>K157+(U157*inventory!B157+V157*inventory!C157+W157*inventory!D157)/$U$5</f>
        <v>294.44043736440517</v>
      </c>
      <c r="L158" s="78">
        <f>L157+(X157*inventory!B157+Y157*inventory!C157+Z157*inventory!D157)/$X$5</f>
        <v>239.59564412968098</v>
      </c>
      <c r="N158" s="71">
        <v>1.2788282295184635E-13</v>
      </c>
      <c r="O158" s="71">
        <v>2.6186743996636512E-12</v>
      </c>
      <c r="P158" s="71">
        <v>3.0998446195907754E-11</v>
      </c>
      <c r="Q158" s="71">
        <v>5.2737863945725191E-16</v>
      </c>
      <c r="R158" s="71">
        <v>1.9488407035861607E-15</v>
      </c>
      <c r="S158" s="71">
        <v>9.4427527020895731E-14</v>
      </c>
      <c r="U158" s="73" cm="1">
        <f t="array" ref="U158">IF($A158&lt;=time_horizon,INDEX(N$5:N$505,time_horizon-$A158+1),0)</f>
        <v>0</v>
      </c>
      <c r="V158" s="73" cm="1">
        <f t="array" ref="V158">IF($A158&lt;=time_horizon,INDEX(O$5:O$505,time_horizon-$A158+1),0)</f>
        <v>0</v>
      </c>
      <c r="W158" s="73" cm="1">
        <f t="array" ref="W158">IF($A158&lt;=time_horizon,INDEX(P$5:P$505,time_horizon-$A158+1),0)</f>
        <v>0</v>
      </c>
      <c r="X158" s="73" cm="1">
        <f t="array" ref="X158">IF($A158&lt;=time_horizon,INDEX(Q$5:Q$505,time_horizon-$A158+1),0)</f>
        <v>0</v>
      </c>
      <c r="Y158" s="73" cm="1">
        <f t="array" ref="Y158">IF($A158&lt;=time_horizon,INDEX(R$5:R$505,time_horizon-$A158+1),0)</f>
        <v>0</v>
      </c>
      <c r="Z158" s="73" cm="1">
        <f t="array" ref="Z158">IF($A158&lt;=time_horizon,INDEX(S$5:S$505,time_horizon-$A158+1),0)</f>
        <v>0</v>
      </c>
    </row>
    <row r="159" spans="1:26">
      <c r="A159">
        <v>154</v>
      </c>
      <c r="B159" s="83">
        <f>inventory[[#This Row],[Integrated_rad_forcing]]</f>
        <v>3.3846056008624653E-11</v>
      </c>
      <c r="C159" s="83">
        <f>inventory[[#This Row],[Temp_change]]</f>
        <v>9.6377523563117818E-14</v>
      </c>
      <c r="E159" s="95">
        <f>inventory[[#This Row],[CO2_net]]+inventory[[#This Row],[CH4_net]]*CH4_GWP+inventory[[#This Row],[N2O_net]]*N2O_GWP</f>
        <v>294.44043736440517</v>
      </c>
      <c r="F159" s="95">
        <f>inventory[[#This Row],[CO2_net]]+inventory[[#This Row],[CH4_net]]*CH4_GTP+inventory[[#This Row],[N2O_net]]*N2O_GTP</f>
        <v>239.59564412968101</v>
      </c>
      <c r="G159" s="77">
        <f t="shared" si="4"/>
        <v>263.31811225194548</v>
      </c>
      <c r="H159" s="77">
        <f t="shared" si="5"/>
        <v>182.8118313932822</v>
      </c>
      <c r="I159" s="77" cm="1">
        <f t="array" ref="I159">B159/INDEX($N$5:$N$505,time_horizon+1)</f>
        <v>369.05148028302125</v>
      </c>
      <c r="J159" s="77" cm="1">
        <f t="array" ref="J159">C159/INDEX($Q$5:$Q$505,time_horizon+1)</f>
        <v>176.23736841610241</v>
      </c>
      <c r="K159" s="78">
        <f>K158+(U158*inventory!B158+V158*inventory!C158+W158*inventory!D158)/$U$5</f>
        <v>294.44043736440517</v>
      </c>
      <c r="L159" s="78">
        <f>L158+(X158*inventory!B158+Y158*inventory!C158+Z158*inventory!D158)/$X$5</f>
        <v>239.59564412968098</v>
      </c>
      <c r="N159" s="71">
        <v>1.2853675624197245E-13</v>
      </c>
      <c r="O159" s="71">
        <v>2.618675288115712E-12</v>
      </c>
      <c r="P159" s="71">
        <v>3.1098843964266967E-11</v>
      </c>
      <c r="Q159" s="71">
        <v>5.2719521941542896E-16</v>
      </c>
      <c r="R159" s="71">
        <v>1.9439531817657651E-15</v>
      </c>
      <c r="S159" s="71">
        <v>9.3906375161936625E-14</v>
      </c>
      <c r="U159" s="73" cm="1">
        <f t="array" ref="U159">IF($A159&lt;=time_horizon,INDEX(N$5:N$505,time_horizon-$A159+1),0)</f>
        <v>0</v>
      </c>
      <c r="V159" s="73" cm="1">
        <f t="array" ref="V159">IF($A159&lt;=time_horizon,INDEX(O$5:O$505,time_horizon-$A159+1),0)</f>
        <v>0</v>
      </c>
      <c r="W159" s="73" cm="1">
        <f t="array" ref="W159">IF($A159&lt;=time_horizon,INDEX(P$5:P$505,time_horizon-$A159+1),0)</f>
        <v>0</v>
      </c>
      <c r="X159" s="73" cm="1">
        <f t="array" ref="X159">IF($A159&lt;=time_horizon,INDEX(Q$5:Q$505,time_horizon-$A159+1),0)</f>
        <v>0</v>
      </c>
      <c r="Y159" s="73" cm="1">
        <f t="array" ref="Y159">IF($A159&lt;=time_horizon,INDEX(R$5:R$505,time_horizon-$A159+1),0)</f>
        <v>0</v>
      </c>
      <c r="Z159" s="73" cm="1">
        <f t="array" ref="Z159">IF($A159&lt;=time_horizon,INDEX(S$5:S$505,time_horizon-$A159+1),0)</f>
        <v>0</v>
      </c>
    </row>
    <row r="160" spans="1:26">
      <c r="A160">
        <v>155</v>
      </c>
      <c r="B160" s="83">
        <f>inventory[[#This Row],[Integrated_rad_forcing]]</f>
        <v>3.3946281342126653E-11</v>
      </c>
      <c r="C160" s="83">
        <f>inventory[[#This Row],[Temp_change]]</f>
        <v>9.5854991527349849E-14</v>
      </c>
      <c r="E160" s="95">
        <f>inventory[[#This Row],[CO2_net]]+inventory[[#This Row],[CH4_net]]*CH4_GWP+inventory[[#This Row],[N2O_net]]*N2O_GWP</f>
        <v>294.44043736440517</v>
      </c>
      <c r="F160" s="95">
        <f>inventory[[#This Row],[CO2_net]]+inventory[[#This Row],[CH4_net]]*CH4_GTP+inventory[[#This Row],[N2O_net]]*N2O_GTP</f>
        <v>239.59564412968101</v>
      </c>
      <c r="G160" s="77">
        <f t="shared" si="4"/>
        <v>262.7628272061441</v>
      </c>
      <c r="H160" s="77">
        <f t="shared" si="5"/>
        <v>181.88269560601532</v>
      </c>
      <c r="I160" s="77" cm="1">
        <f t="array" ref="I160">B160/INDEX($N$5:$N$505,time_horizon+1)</f>
        <v>370.14431980563347</v>
      </c>
      <c r="J160" s="77" cm="1">
        <f t="array" ref="J160">C160/INDEX($Q$5:$Q$505,time_horizon+1)</f>
        <v>175.28185858878729</v>
      </c>
      <c r="K160" s="78">
        <f>K159+(U159*inventory!B159+V159*inventory!C159+W159*inventory!D159)/$U$5</f>
        <v>294.44043736440517</v>
      </c>
      <c r="L160" s="78">
        <f>L159+(X159*inventory!B159+Y159*inventory!C159+Z159*inventory!D159)/$X$5</f>
        <v>239.59564412968098</v>
      </c>
      <c r="N160" s="71">
        <v>1.2918981616640521E-13</v>
      </c>
      <c r="O160" s="71">
        <v>2.6186761077313774E-12</v>
      </c>
      <c r="P160" s="71">
        <v>3.1198415418228872E-11</v>
      </c>
      <c r="Q160" s="71">
        <v>5.2701545470266103E-16</v>
      </c>
      <c r="R160" s="71">
        <v>1.9390879632285999E-15</v>
      </c>
      <c r="S160" s="71">
        <v>9.3388888109418584E-14</v>
      </c>
      <c r="U160" s="73" cm="1">
        <f t="array" ref="U160">IF($A160&lt;=time_horizon,INDEX(N$5:N$505,time_horizon-$A160+1),0)</f>
        <v>0</v>
      </c>
      <c r="V160" s="73" cm="1">
        <f t="array" ref="V160">IF($A160&lt;=time_horizon,INDEX(O$5:O$505,time_horizon-$A160+1),0)</f>
        <v>0</v>
      </c>
      <c r="W160" s="73" cm="1">
        <f t="array" ref="W160">IF($A160&lt;=time_horizon,INDEX(P$5:P$505,time_horizon-$A160+1),0)</f>
        <v>0</v>
      </c>
      <c r="X160" s="73" cm="1">
        <f t="array" ref="X160">IF($A160&lt;=time_horizon,INDEX(Q$5:Q$505,time_horizon-$A160+1),0)</f>
        <v>0</v>
      </c>
      <c r="Y160" s="73" cm="1">
        <f t="array" ref="Y160">IF($A160&lt;=time_horizon,INDEX(R$5:R$505,time_horizon-$A160+1),0)</f>
        <v>0</v>
      </c>
      <c r="Z160" s="73" cm="1">
        <f t="array" ref="Z160">IF($A160&lt;=time_horizon,INDEX(S$5:S$505,time_horizon-$A160+1),0)</f>
        <v>0</v>
      </c>
    </row>
    <row r="161" spans="1:26">
      <c r="A161">
        <v>156</v>
      </c>
      <c r="B161" s="83">
        <f>inventory[[#This Row],[Integrated_rad_forcing]]</f>
        <v>3.4045686232372191E-11</v>
      </c>
      <c r="C161" s="83">
        <f>inventory[[#This Row],[Temp_change]]</f>
        <v>9.533612065233418E-14</v>
      </c>
      <c r="E161" s="95">
        <f>inventory[[#This Row],[CO2_net]]+inventory[[#This Row],[CH4_net]]*CH4_GWP+inventory[[#This Row],[N2O_net]]*N2O_GWP</f>
        <v>294.44043736440517</v>
      </c>
      <c r="F161" s="95">
        <f>inventory[[#This Row],[CO2_net]]+inventory[[#This Row],[CH4_net]]*CH4_GTP+inventory[[#This Row],[N2O_net]]*N2O_GTP</f>
        <v>239.59564412968101</v>
      </c>
      <c r="G161" s="77">
        <f t="shared" si="4"/>
        <v>262.20855851275871</v>
      </c>
      <c r="H161" s="77">
        <f t="shared" si="5"/>
        <v>180.95865793271304</v>
      </c>
      <c r="I161" s="77" cm="1">
        <f t="array" ref="I161">B161/INDEX($N$5:$N$505,time_horizon+1)</f>
        <v>371.22821335834578</v>
      </c>
      <c r="J161" s="77" cm="1">
        <f t="array" ref="J161">C161/INDEX($Q$5:$Q$505,time_horizon+1)</f>
        <v>174.33304361430172</v>
      </c>
      <c r="K161" s="78">
        <f>K160+(U160*inventory!B160+V160*inventory!C160+W160*inventory!D160)/$U$5</f>
        <v>294.44043736440517</v>
      </c>
      <c r="L161" s="78">
        <f>L160+(X160*inventory!B160+Y160*inventory!C160+Z160*inventory!D160)/$X$5</f>
        <v>239.59564412968098</v>
      </c>
      <c r="N161" s="71">
        <v>1.2984200983171026E-13</v>
      </c>
      <c r="O161" s="71">
        <v>2.618676863844024E-12</v>
      </c>
      <c r="P161" s="71">
        <v>3.1297167358696459E-11</v>
      </c>
      <c r="Q161" s="71">
        <v>5.2683923356562244E-16</v>
      </c>
      <c r="R161" s="71">
        <v>1.9342441913249993E-15</v>
      </c>
      <c r="S161" s="71">
        <v>9.2875037227443564E-14</v>
      </c>
      <c r="U161" s="73" cm="1">
        <f t="array" ref="U161">IF($A161&lt;=time_horizon,INDEX(N$5:N$505,time_horizon-$A161+1),0)</f>
        <v>0</v>
      </c>
      <c r="V161" s="73" cm="1">
        <f t="array" ref="V161">IF($A161&lt;=time_horizon,INDEX(O$5:O$505,time_horizon-$A161+1),0)</f>
        <v>0</v>
      </c>
      <c r="W161" s="73" cm="1">
        <f t="array" ref="W161">IF($A161&lt;=time_horizon,INDEX(P$5:P$505,time_horizon-$A161+1),0)</f>
        <v>0</v>
      </c>
      <c r="X161" s="73" cm="1">
        <f t="array" ref="X161">IF($A161&lt;=time_horizon,INDEX(Q$5:Q$505,time_horizon-$A161+1),0)</f>
        <v>0</v>
      </c>
      <c r="Y161" s="73" cm="1">
        <f t="array" ref="Y161">IF($A161&lt;=time_horizon,INDEX(R$5:R$505,time_horizon-$A161+1),0)</f>
        <v>0</v>
      </c>
      <c r="Z161" s="73" cm="1">
        <f t="array" ref="Z161">IF($A161&lt;=time_horizon,INDEX(S$5:S$505,time_horizon-$A161+1),0)</f>
        <v>0</v>
      </c>
    </row>
    <row r="162" spans="1:26">
      <c r="A162">
        <v>157</v>
      </c>
      <c r="B162" s="83">
        <f>inventory[[#This Row],[Integrated_rad_forcing]]</f>
        <v>3.4144277436166648E-11</v>
      </c>
      <c r="C162" s="83">
        <f>inventory[[#This Row],[Temp_change]]</f>
        <v>9.4820881632394604E-14</v>
      </c>
      <c r="E162" s="95">
        <f>inventory[[#This Row],[CO2_net]]+inventory[[#This Row],[CH4_net]]*CH4_GWP+inventory[[#This Row],[N2O_net]]*N2O_GWP</f>
        <v>294.44043736440517</v>
      </c>
      <c r="F162" s="95">
        <f>inventory[[#This Row],[CO2_net]]+inventory[[#This Row],[CH4_net]]*CH4_GTP+inventory[[#This Row],[N2O_net]]*N2O_GTP</f>
        <v>239.59564412968101</v>
      </c>
      <c r="G162" s="77">
        <f t="shared" si="4"/>
        <v>261.65531772504653</v>
      </c>
      <c r="H162" s="77">
        <f t="shared" si="5"/>
        <v>180.03972364536554</v>
      </c>
      <c r="I162" s="77" cm="1">
        <f t="array" ref="I162">B162/INDEX($N$5:$N$505,time_horizon+1)</f>
        <v>372.30323461618326</v>
      </c>
      <c r="J162" s="77" cm="1">
        <f t="array" ref="J162">C162/INDEX($Q$5:$Q$505,time_horizon+1)</f>
        <v>173.39086990385175</v>
      </c>
      <c r="K162" s="78">
        <f>K161+(U161*inventory!B161+V161*inventory!C161+W161*inventory!D161)/$U$5</f>
        <v>294.44043736440517</v>
      </c>
      <c r="L162" s="78">
        <f>L161+(X161*inventory!B161+Y161*inventory!C161+Z161*inventory!D161)/$X$5</f>
        <v>239.59564412968098</v>
      </c>
      <c r="N162" s="71">
        <v>1.3049334419431233E-13</v>
      </c>
      <c r="O162" s="71">
        <v>2.6186775613738034E-12</v>
      </c>
      <c r="P162" s="71">
        <v>3.1395106530598534E-11</v>
      </c>
      <c r="Q162" s="71">
        <v>5.2666644734008072E-16</v>
      </c>
      <c r="R162" s="71">
        <v>1.9294210734082529E-15</v>
      </c>
      <c r="S162" s="71">
        <v>9.2364794111646265E-14</v>
      </c>
      <c r="U162" s="73" cm="1">
        <f t="array" ref="U162">IF($A162&lt;=time_horizon,INDEX(N$5:N$505,time_horizon-$A162+1),0)</f>
        <v>0</v>
      </c>
      <c r="V162" s="73" cm="1">
        <f t="array" ref="V162">IF($A162&lt;=time_horizon,INDEX(O$5:O$505,time_horizon-$A162+1),0)</f>
        <v>0</v>
      </c>
      <c r="W162" s="73" cm="1">
        <f t="array" ref="W162">IF($A162&lt;=time_horizon,INDEX(P$5:P$505,time_horizon-$A162+1),0)</f>
        <v>0</v>
      </c>
      <c r="X162" s="73" cm="1">
        <f t="array" ref="X162">IF($A162&lt;=time_horizon,INDEX(Q$5:Q$505,time_horizon-$A162+1),0)</f>
        <v>0</v>
      </c>
      <c r="Y162" s="73" cm="1">
        <f t="array" ref="Y162">IF($A162&lt;=time_horizon,INDEX(R$5:R$505,time_horizon-$A162+1),0)</f>
        <v>0</v>
      </c>
      <c r="Z162" s="73" cm="1">
        <f t="array" ref="Z162">IF($A162&lt;=time_horizon,INDEX(S$5:S$505,time_horizon-$A162+1),0)</f>
        <v>0</v>
      </c>
    </row>
    <row r="163" spans="1:26">
      <c r="A163">
        <v>158</v>
      </c>
      <c r="B163" s="83">
        <f>inventory[[#This Row],[Integrated_rad_forcing]]</f>
        <v>3.4242061654274484E-11</v>
      </c>
      <c r="C163" s="83">
        <f>inventory[[#This Row],[Temp_change]]</f>
        <v>9.4309245453622922E-14</v>
      </c>
      <c r="E163" s="95">
        <f>inventory[[#This Row],[CO2_net]]+inventory[[#This Row],[CH4_net]]*CH4_GWP+inventory[[#This Row],[N2O_net]]*N2O_GWP</f>
        <v>294.44043736440517</v>
      </c>
      <c r="F163" s="95">
        <f>inventory[[#This Row],[CO2_net]]+inventory[[#This Row],[CH4_net]]*CH4_GTP+inventory[[#This Row],[N2O_net]]*N2O_GTP</f>
        <v>239.59564412968101</v>
      </c>
      <c r="G163" s="77">
        <f t="shared" si="4"/>
        <v>261.10311618823943</v>
      </c>
      <c r="H163" s="77">
        <f t="shared" si="5"/>
        <v>179.12589659406612</v>
      </c>
      <c r="I163" s="77" cm="1">
        <f t="array" ref="I163">B163/INDEX($N$5:$N$505,time_horizon+1)</f>
        <v>373.36945664311065</v>
      </c>
      <c r="J163" s="77" cm="1">
        <f t="array" ref="J163">C163/INDEX($Q$5:$Q$505,time_horizon+1)</f>
        <v>172.4552844021747</v>
      </c>
      <c r="K163" s="78">
        <f>K162+(U162*inventory!B162+V162*inventory!C162+W162*inventory!D162)/$U$5</f>
        <v>294.44043736440517</v>
      </c>
      <c r="L163" s="78">
        <f>L162+(X162*inventory!B162+Y162*inventory!C162+Z162*inventory!D162)/$X$5</f>
        <v>239.59564412968098</v>
      </c>
      <c r="N163" s="71">
        <v>1.3114382606444286E-13</v>
      </c>
      <c r="O163" s="71">
        <v>2.6186782048596587E-12</v>
      </c>
      <c r="P163" s="71">
        <v>3.1492239623350384E-11</v>
      </c>
      <c r="Q163" s="71">
        <v>5.2649699036731624E-16</v>
      </c>
      <c r="R163" s="71">
        <v>1.9246178759088933E-15</v>
      </c>
      <c r="S163" s="71">
        <v>9.185813058734671E-14</v>
      </c>
      <c r="U163" s="73" cm="1">
        <f t="array" ref="U163">IF($A163&lt;=time_horizon,INDEX(N$5:N$505,time_horizon-$A163+1),0)</f>
        <v>0</v>
      </c>
      <c r="V163" s="73" cm="1">
        <f t="array" ref="V163">IF($A163&lt;=time_horizon,INDEX(O$5:O$505,time_horizon-$A163+1),0)</f>
        <v>0</v>
      </c>
      <c r="W163" s="73" cm="1">
        <f t="array" ref="W163">IF($A163&lt;=time_horizon,INDEX(P$5:P$505,time_horizon-$A163+1),0)</f>
        <v>0</v>
      </c>
      <c r="X163" s="73" cm="1">
        <f t="array" ref="X163">IF($A163&lt;=time_horizon,INDEX(Q$5:Q$505,time_horizon-$A163+1),0)</f>
        <v>0</v>
      </c>
      <c r="Y163" s="73" cm="1">
        <f t="array" ref="Y163">IF($A163&lt;=time_horizon,INDEX(R$5:R$505,time_horizon-$A163+1),0)</f>
        <v>0</v>
      </c>
      <c r="Z163" s="73" cm="1">
        <f t="array" ref="Z163">IF($A163&lt;=time_horizon,INDEX(S$5:S$505,time_horizon-$A163+1),0)</f>
        <v>0</v>
      </c>
    </row>
    <row r="164" spans="1:26">
      <c r="A164">
        <v>159</v>
      </c>
      <c r="B164" s="83">
        <f>inventory[[#This Row],[Integrated_rad_forcing]]</f>
        <v>3.4339045531909548E-11</v>
      </c>
      <c r="C164" s="83">
        <f>inventory[[#This Row],[Temp_change]]</f>
        <v>9.3801183387412819E-14</v>
      </c>
      <c r="E164" s="95">
        <f>inventory[[#This Row],[CO2_net]]+inventory[[#This Row],[CH4_net]]*CH4_GWP+inventory[[#This Row],[N2O_net]]*N2O_GWP</f>
        <v>294.44043736440517</v>
      </c>
      <c r="F164" s="95">
        <f>inventory[[#This Row],[CO2_net]]+inventory[[#This Row],[CH4_net]]*CH4_GTP+inventory[[#This Row],[N2O_net]]*N2O_GTP</f>
        <v>239.59564412968101</v>
      </c>
      <c r="G164" s="77">
        <f t="shared" si="4"/>
        <v>260.55196503794485</v>
      </c>
      <c r="H164" s="77">
        <f t="shared" si="5"/>
        <v>178.21717925616832</v>
      </c>
      <c r="I164" s="77" cm="1">
        <f t="array" ref="I164">B164/INDEX($N$5:$N$505,time_horizon+1)</f>
        <v>374.42695189737861</v>
      </c>
      <c r="J164" s="77" cm="1">
        <f t="array" ref="J164">C164/INDEX($Q$5:$Q$505,time_horizon+1)</f>
        <v>171.52623457571514</v>
      </c>
      <c r="K164" s="78">
        <f>K163+(U163*inventory!B163+V163*inventory!C163+W163*inventory!D163)/$U$5</f>
        <v>294.44043736440517</v>
      </c>
      <c r="L164" s="78">
        <f>L163+(X163*inventory!B163+Y163*inventory!C163+Z163*inventory!D163)/$X$5</f>
        <v>239.59564412968098</v>
      </c>
      <c r="N164" s="71">
        <v>1.3179346210998128E-13</v>
      </c>
      <c r="O164" s="71">
        <v>2.6186787984888602E-12</v>
      </c>
      <c r="P164" s="71">
        <v>3.1588573271310705E-11</v>
      </c>
      <c r="Q164" s="71">
        <v>5.2633075991278904E-16</v>
      </c>
      <c r="R164" s="71">
        <v>1.9198339197874666E-15</v>
      </c>
      <c r="S164" s="71">
        <v>9.1355018707712566E-14</v>
      </c>
      <c r="U164" s="73" cm="1">
        <f t="array" ref="U164">IF($A164&lt;=time_horizon,INDEX(N$5:N$505,time_horizon-$A164+1),0)</f>
        <v>0</v>
      </c>
      <c r="V164" s="73" cm="1">
        <f t="array" ref="V164">IF($A164&lt;=time_horizon,INDEX(O$5:O$505,time_horizon-$A164+1),0)</f>
        <v>0</v>
      </c>
      <c r="W164" s="73" cm="1">
        <f t="array" ref="W164">IF($A164&lt;=time_horizon,INDEX(P$5:P$505,time_horizon-$A164+1),0)</f>
        <v>0</v>
      </c>
      <c r="X164" s="73" cm="1">
        <f t="array" ref="X164">IF($A164&lt;=time_horizon,INDEX(Q$5:Q$505,time_horizon-$A164+1),0)</f>
        <v>0</v>
      </c>
      <c r="Y164" s="73" cm="1">
        <f t="array" ref="Y164">IF($A164&lt;=time_horizon,INDEX(R$5:R$505,time_horizon-$A164+1),0)</f>
        <v>0</v>
      </c>
      <c r="Z164" s="73" cm="1">
        <f t="array" ref="Z164">IF($A164&lt;=time_horizon,INDEX(S$5:S$505,time_horizon-$A164+1),0)</f>
        <v>0</v>
      </c>
    </row>
    <row r="165" spans="1:26">
      <c r="A165">
        <v>160</v>
      </c>
      <c r="B165" s="83">
        <f>inventory[[#This Row],[Integrated_rad_forcing]]</f>
        <v>3.4435235659219174E-11</v>
      </c>
      <c r="C165" s="83">
        <f>inventory[[#This Row],[Temp_change]]</f>
        <v>9.3296666984355277E-14</v>
      </c>
      <c r="E165" s="95">
        <f>inventory[[#This Row],[CO2_net]]+inventory[[#This Row],[CH4_net]]*CH4_GWP+inventory[[#This Row],[N2O_net]]*N2O_GWP</f>
        <v>294.44043736440517</v>
      </c>
      <c r="F165" s="95">
        <f>inventory[[#This Row],[CO2_net]]+inventory[[#This Row],[CH4_net]]*CH4_GTP+inventory[[#This Row],[N2O_net]]*N2O_GTP</f>
        <v>239.59564412968101</v>
      </c>
      <c r="G165" s="77">
        <f t="shared" si="4"/>
        <v>260.00187519883121</v>
      </c>
      <c r="H165" s="77">
        <f t="shared" si="5"/>
        <v>177.31357278435681</v>
      </c>
      <c r="I165" s="77" cm="1">
        <f t="array" ref="I165">B165/INDEX($N$5:$N$505,time_horizon+1)</f>
        <v>375.47579223680202</v>
      </c>
      <c r="J165" s="77" cm="1">
        <f t="array" ref="J165">C165/INDEX($Q$5:$Q$505,time_horizon+1)</f>
        <v>170.60366840146199</v>
      </c>
      <c r="K165" s="78">
        <f>K164+(U164*inventory!B164+V164*inventory!C164+W164*inventory!D164)/$U$5</f>
        <v>294.44043736440517</v>
      </c>
      <c r="L165" s="78">
        <f>L164+(X164*inventory!B164+Y164*inventory!C164+Z164*inventory!D164)/$X$5</f>
        <v>239.59564412968098</v>
      </c>
      <c r="N165" s="71">
        <v>1.3244225886019291E-13</v>
      </c>
      <c r="O165" s="71">
        <v>2.6186793461242524E-12</v>
      </c>
      <c r="P165" s="71">
        <v>3.1684114054234728E-11</v>
      </c>
      <c r="Q165" s="71">
        <v>5.2616765608699201E-16</v>
      </c>
      <c r="R165" s="71">
        <v>1.9150685763368195E-15</v>
      </c>
      <c r="S165" s="71">
        <v>9.0855430751931467E-14</v>
      </c>
      <c r="U165" s="73" cm="1">
        <f t="array" ref="U165">IF($A165&lt;=time_horizon,INDEX(N$5:N$505,time_horizon-$A165+1),0)</f>
        <v>0</v>
      </c>
      <c r="V165" s="73" cm="1">
        <f t="array" ref="V165">IF($A165&lt;=time_horizon,INDEX(O$5:O$505,time_horizon-$A165+1),0)</f>
        <v>0</v>
      </c>
      <c r="W165" s="73" cm="1">
        <f t="array" ref="W165">IF($A165&lt;=time_horizon,INDEX(P$5:P$505,time_horizon-$A165+1),0)</f>
        <v>0</v>
      </c>
      <c r="X165" s="73" cm="1">
        <f t="array" ref="X165">IF($A165&lt;=time_horizon,INDEX(Q$5:Q$505,time_horizon-$A165+1),0)</f>
        <v>0</v>
      </c>
      <c r="Y165" s="73" cm="1">
        <f t="array" ref="Y165">IF($A165&lt;=time_horizon,INDEX(R$5:R$505,time_horizon-$A165+1),0)</f>
        <v>0</v>
      </c>
      <c r="Z165" s="73" cm="1">
        <f t="array" ref="Z165">IF($A165&lt;=time_horizon,INDEX(S$5:S$505,time_horizon-$A165+1),0)</f>
        <v>0</v>
      </c>
    </row>
    <row r="166" spans="1:26">
      <c r="A166">
        <v>161</v>
      </c>
      <c r="B166" s="83">
        <f>inventory[[#This Row],[Integrated_rad_forcing]]</f>
        <v>3.4530638571762377E-11</v>
      </c>
      <c r="C166" s="83">
        <f>inventory[[#This Row],[Temp_change]]</f>
        <v>9.279566806846976E-14</v>
      </c>
      <c r="E166" s="95">
        <f>inventory[[#This Row],[CO2_net]]+inventory[[#This Row],[CH4_net]]*CH4_GWP+inventory[[#This Row],[N2O_net]]*N2O_GWP</f>
        <v>294.44043736440517</v>
      </c>
      <c r="F166" s="95">
        <f>inventory[[#This Row],[CO2_net]]+inventory[[#This Row],[CH4_net]]*CH4_GTP+inventory[[#This Row],[N2O_net]]*N2O_GTP</f>
        <v>239.59564412968101</v>
      </c>
      <c r="G166" s="77">
        <f t="shared" si="4"/>
        <v>259.45285738358223</v>
      </c>
      <c r="H166" s="77">
        <f t="shared" si="5"/>
        <v>176.41507705362588</v>
      </c>
      <c r="I166" s="77" cm="1">
        <f t="array" ref="I166">B166/INDEX($N$5:$N$505,time_horizon+1)</f>
        <v>376.51604892397432</v>
      </c>
      <c r="J166" s="77" cm="1">
        <f t="array" ref="J166">C166/INDEX($Q$5:$Q$505,time_horizon+1)</f>
        <v>169.68753435639948</v>
      </c>
      <c r="K166" s="78">
        <f>K165+(U165*inventory!B165+V165*inventory!C165+W165*inventory!D165)/$U$5</f>
        <v>294.44043736440517</v>
      </c>
      <c r="L166" s="78">
        <f>L165+(X165*inventory!B165+Y165*inventory!C165+Z165*inventory!D165)/$X$5</f>
        <v>239.59564412968098</v>
      </c>
      <c r="N166" s="71">
        <v>1.3309022270936616E-13</v>
      </c>
      <c r="O166" s="71">
        <v>2.6186798513293909E-12</v>
      </c>
      <c r="P166" s="71">
        <v>3.177886849772362E-11</v>
      </c>
      <c r="Q166" s="71">
        <v>5.2600758176843434E-16</v>
      </c>
      <c r="R166" s="71">
        <v>1.9103212633071242E-15</v>
      </c>
      <c r="S166" s="71">
        <v>9.0359339223394205E-14</v>
      </c>
      <c r="U166" s="73" cm="1">
        <f t="array" ref="U166">IF($A166&lt;=time_horizon,INDEX(N$5:N$505,time_horizon-$A166+1),0)</f>
        <v>0</v>
      </c>
      <c r="V166" s="73" cm="1">
        <f t="array" ref="V166">IF($A166&lt;=time_horizon,INDEX(O$5:O$505,time_horizon-$A166+1),0)</f>
        <v>0</v>
      </c>
      <c r="W166" s="73" cm="1">
        <f t="array" ref="W166">IF($A166&lt;=time_horizon,INDEX(P$5:P$505,time_horizon-$A166+1),0)</f>
        <v>0</v>
      </c>
      <c r="X166" s="73" cm="1">
        <f t="array" ref="X166">IF($A166&lt;=time_horizon,INDEX(Q$5:Q$505,time_horizon-$A166+1),0)</f>
        <v>0</v>
      </c>
      <c r="Y166" s="73" cm="1">
        <f t="array" ref="Y166">IF($A166&lt;=time_horizon,INDEX(R$5:R$505,time_horizon-$A166+1),0)</f>
        <v>0</v>
      </c>
      <c r="Z166" s="73" cm="1">
        <f t="array" ref="Z166">IF($A166&lt;=time_horizon,INDEX(S$5:S$505,time_horizon-$A166+1),0)</f>
        <v>0</v>
      </c>
    </row>
    <row r="167" spans="1:26">
      <c r="A167">
        <v>162</v>
      </c>
      <c r="B167" s="83">
        <f>inventory[[#This Row],[Integrated_rad_forcing]]</f>
        <v>3.4625260750982284E-11</v>
      </c>
      <c r="C167" s="83">
        <f>inventory[[#This Row],[Temp_change]]</f>
        <v>9.2298158731746491E-14</v>
      </c>
      <c r="E167" s="95">
        <f>inventory[[#This Row],[CO2_net]]+inventory[[#This Row],[CH4_net]]*CH4_GWP+inventory[[#This Row],[N2O_net]]*N2O_GWP</f>
        <v>294.44043736440517</v>
      </c>
      <c r="F167" s="95">
        <f>inventory[[#This Row],[CO2_net]]+inventory[[#This Row],[CH4_net]]*CH4_GTP+inventory[[#This Row],[N2O_net]]*N2O_GTP</f>
        <v>239.59564412968101</v>
      </c>
      <c r="G167" s="77">
        <f t="shared" si="4"/>
        <v>258.90492209210333</v>
      </c>
      <c r="H167" s="77">
        <f t="shared" si="5"/>
        <v>175.52169070716286</v>
      </c>
      <c r="I167" s="77" cm="1">
        <f t="array" ref="I167">B167/INDEX($N$5:$N$505,time_horizon+1)</f>
        <v>377.54779263141882</v>
      </c>
      <c r="J167" s="77" cm="1">
        <f t="array" ref="J167">C167/INDEX($Q$5:$Q$505,time_horizon+1)</f>
        <v>168.77778140752727</v>
      </c>
      <c r="K167" s="78">
        <f>K166+(U166*inventory!B166+V166*inventory!C166+W166*inventory!D166)/$U$5</f>
        <v>294.44043736440517</v>
      </c>
      <c r="L167" s="78">
        <f>L166+(X166*inventory!B166+Y166*inventory!C166+Z166*inventory!D166)/$X$5</f>
        <v>239.59564412968098</v>
      </c>
      <c r="N167" s="71">
        <v>1.3373735992035187E-13</v>
      </c>
      <c r="O167" s="71">
        <v>2.6186803173917301E-12</v>
      </c>
      <c r="P167" s="71">
        <v>3.18728430736702E-11</v>
      </c>
      <c r="Q167" s="71">
        <v>5.2585044252869597E-16</v>
      </c>
      <c r="R167" s="71">
        <v>1.9055914413289277E-15</v>
      </c>
      <c r="S167" s="71">
        <v>8.9866716847888865E-14</v>
      </c>
      <c r="U167" s="73" cm="1">
        <f t="array" ref="U167">IF($A167&lt;=time_horizon,INDEX(N$5:N$505,time_horizon-$A167+1),0)</f>
        <v>0</v>
      </c>
      <c r="V167" s="73" cm="1">
        <f t="array" ref="V167">IF($A167&lt;=time_horizon,INDEX(O$5:O$505,time_horizon-$A167+1),0)</f>
        <v>0</v>
      </c>
      <c r="W167" s="73" cm="1">
        <f t="array" ref="W167">IF($A167&lt;=time_horizon,INDEX(P$5:P$505,time_horizon-$A167+1),0)</f>
        <v>0</v>
      </c>
      <c r="X167" s="73" cm="1">
        <f t="array" ref="X167">IF($A167&lt;=time_horizon,INDEX(Q$5:Q$505,time_horizon-$A167+1),0)</f>
        <v>0</v>
      </c>
      <c r="Y167" s="73" cm="1">
        <f t="array" ref="Y167">IF($A167&lt;=time_horizon,INDEX(R$5:R$505,time_horizon-$A167+1),0)</f>
        <v>0</v>
      </c>
      <c r="Z167" s="73" cm="1">
        <f t="array" ref="Z167">IF($A167&lt;=time_horizon,INDEX(S$5:S$505,time_horizon-$A167+1),0)</f>
        <v>0</v>
      </c>
    </row>
    <row r="168" spans="1:26">
      <c r="A168">
        <v>163</v>
      </c>
      <c r="B168" s="83">
        <f>inventory[[#This Row],[Integrated_rad_forcing]]</f>
        <v>3.4719108624673014E-11</v>
      </c>
      <c r="C168" s="83">
        <f>inventory[[#This Row],[Temp_change]]</f>
        <v>9.1804111328977321E-14</v>
      </c>
      <c r="E168" s="95">
        <f>inventory[[#This Row],[CO2_net]]+inventory[[#This Row],[CH4_net]]*CH4_GWP+inventory[[#This Row],[N2O_net]]*N2O_GWP</f>
        <v>294.44043736440517</v>
      </c>
      <c r="F168" s="95">
        <f>inventory[[#This Row],[CO2_net]]+inventory[[#This Row],[CH4_net]]*CH4_GTP+inventory[[#This Row],[N2O_net]]*N2O_GTP</f>
        <v>239.59564412968101</v>
      </c>
      <c r="G168" s="77">
        <f t="shared" si="4"/>
        <v>258.35807961096589</v>
      </c>
      <c r="H168" s="77">
        <f t="shared" si="5"/>
        <v>174.63341120113478</v>
      </c>
      <c r="I168" s="77" cm="1">
        <f t="array" ref="I168">B168/INDEX($N$5:$N$505,time_horizon+1)</f>
        <v>378.5710934466793</v>
      </c>
      <c r="J168" s="77" cm="1">
        <f t="array" ref="J168">C168/INDEX($Q$5:$Q$505,time_horizon+1)</f>
        <v>167.8743590024078</v>
      </c>
      <c r="K168" s="78">
        <f>K167+(U167*inventory!B167+V167*inventory!C167+W167*inventory!D167)/$U$5</f>
        <v>294.44043736440517</v>
      </c>
      <c r="L168" s="78">
        <f>L167+(X167*inventory!B167+Y167*inventory!C167+Z167*inventory!D167)/$X$5</f>
        <v>239.59564412968098</v>
      </c>
      <c r="N168" s="71">
        <v>1.3438367662800732E-13</v>
      </c>
      <c r="O168" s="71">
        <v>2.6186807473440159E-12</v>
      </c>
      <c r="P168" s="71">
        <v>3.1966044200700988E-11</v>
      </c>
      <c r="Q168" s="71">
        <v>5.2569614655950085E-16</v>
      </c>
      <c r="R168" s="71">
        <v>1.9008786106113716E-15</v>
      </c>
      <c r="S168" s="71">
        <v>8.9377536571806454E-14</v>
      </c>
      <c r="U168" s="73" cm="1">
        <f t="array" ref="U168">IF($A168&lt;=time_horizon,INDEX(N$5:N$505,time_horizon-$A168+1),0)</f>
        <v>0</v>
      </c>
      <c r="V168" s="73" cm="1">
        <f t="array" ref="V168">IF($A168&lt;=time_horizon,INDEX(O$5:O$505,time_horizon-$A168+1),0)</f>
        <v>0</v>
      </c>
      <c r="W168" s="73" cm="1">
        <f t="array" ref="W168">IF($A168&lt;=time_horizon,INDEX(P$5:P$505,time_horizon-$A168+1),0)</f>
        <v>0</v>
      </c>
      <c r="X168" s="73" cm="1">
        <f t="array" ref="X168">IF($A168&lt;=time_horizon,INDEX(Q$5:Q$505,time_horizon-$A168+1),0)</f>
        <v>0</v>
      </c>
      <c r="Y168" s="73" cm="1">
        <f t="array" ref="Y168">IF($A168&lt;=time_horizon,INDEX(R$5:R$505,time_horizon-$A168+1),0)</f>
        <v>0</v>
      </c>
      <c r="Z168" s="73" cm="1">
        <f t="array" ref="Z168">IF($A168&lt;=time_horizon,INDEX(S$5:S$505,time_horizon-$A168+1),0)</f>
        <v>0</v>
      </c>
    </row>
    <row r="169" spans="1:26">
      <c r="A169">
        <v>164</v>
      </c>
      <c r="B169" s="83">
        <f>inventory[[#This Row],[Integrated_rad_forcing]]</f>
        <v>3.4812188567441167E-11</v>
      </c>
      <c r="C169" s="83">
        <f>inventory[[#This Row],[Temp_change]]</f>
        <v>9.1313498472854516E-14</v>
      </c>
      <c r="E169" s="95">
        <f>inventory[[#This Row],[CO2_net]]+inventory[[#This Row],[CH4_net]]*CH4_GWP+inventory[[#This Row],[N2O_net]]*N2O_GWP</f>
        <v>294.44043736440517</v>
      </c>
      <c r="F169" s="95">
        <f>inventory[[#This Row],[CO2_net]]+inventory[[#This Row],[CH4_net]]*CH4_GTP+inventory[[#This Row],[N2O_net]]*N2O_GTP</f>
        <v>239.59564412968101</v>
      </c>
      <c r="G169" s="77">
        <f t="shared" si="4"/>
        <v>257.8123400130749</v>
      </c>
      <c r="H169" s="77">
        <f t="shared" si="5"/>
        <v>173.75023484838161</v>
      </c>
      <c r="I169" s="77" cm="1">
        <f t="array" ref="I169">B169/INDEX($N$5:$N$505,time_horizon+1)</f>
        <v>379.58602087735227</v>
      </c>
      <c r="J169" s="77" cm="1">
        <f t="array" ref="J169">C169/INDEX($Q$5:$Q$505,time_horizon+1)</f>
        <v>166.9772170602042</v>
      </c>
      <c r="K169" s="78">
        <f>K168+(U168*inventory!B168+V168*inventory!C168+W168*inventory!D168)/$U$5</f>
        <v>294.44043736440517</v>
      </c>
      <c r="L169" s="78">
        <f>L168+(X168*inventory!B168+Y168*inventory!C168+Z168*inventory!D168)/$X$5</f>
        <v>239.59564412968098</v>
      </c>
      <c r="N169" s="71">
        <v>1.3502917884254754E-13</v>
      </c>
      <c r="O169" s="71">
        <v>2.6186811439840198E-12</v>
      </c>
      <c r="P169" s="71">
        <v>3.2058478244614598E-11</v>
      </c>
      <c r="Q169" s="71">
        <v>5.2554460460175345E-16</v>
      </c>
      <c r="R169" s="71">
        <v>1.8961823078944856E-15</v>
      </c>
      <c r="S169" s="71">
        <v>8.8891771560358272E-14</v>
      </c>
      <c r="U169" s="73" cm="1">
        <f t="array" ref="U169">IF($A169&lt;=time_horizon,INDEX(N$5:N$505,time_horizon-$A169+1),0)</f>
        <v>0</v>
      </c>
      <c r="V169" s="73" cm="1">
        <f t="array" ref="V169">IF($A169&lt;=time_horizon,INDEX(O$5:O$505,time_horizon-$A169+1),0)</f>
        <v>0</v>
      </c>
      <c r="W169" s="73" cm="1">
        <f t="array" ref="W169">IF($A169&lt;=time_horizon,INDEX(P$5:P$505,time_horizon-$A169+1),0)</f>
        <v>0</v>
      </c>
      <c r="X169" s="73" cm="1">
        <f t="array" ref="X169">IF($A169&lt;=time_horizon,INDEX(Q$5:Q$505,time_horizon-$A169+1),0)</f>
        <v>0</v>
      </c>
      <c r="Y169" s="73" cm="1">
        <f t="array" ref="Y169">IF($A169&lt;=time_horizon,INDEX(R$5:R$505,time_horizon-$A169+1),0)</f>
        <v>0</v>
      </c>
      <c r="Z169" s="73" cm="1">
        <f t="array" ref="Z169">IF($A169&lt;=time_horizon,INDEX(S$5:S$505,time_horizon-$A169+1),0)</f>
        <v>0</v>
      </c>
    </row>
    <row r="170" spans="1:26">
      <c r="A170">
        <v>165</v>
      </c>
      <c r="B170" s="83">
        <f>inventory[[#This Row],[Integrated_rad_forcing]]</f>
        <v>3.490450690116209E-11</v>
      </c>
      <c r="C170" s="83">
        <f>inventory[[#This Row],[Temp_change]]</f>
        <v>9.0826293029317638E-14</v>
      </c>
      <c r="E170" s="95">
        <f>inventory[[#This Row],[CO2_net]]+inventory[[#This Row],[CH4_net]]*CH4_GWP+inventory[[#This Row],[N2O_net]]*N2O_GWP</f>
        <v>294.44043736440517</v>
      </c>
      <c r="F170" s="95">
        <f>inventory[[#This Row],[CO2_net]]+inventory[[#This Row],[CH4_net]]*CH4_GTP+inventory[[#This Row],[N2O_net]]*N2O_GTP</f>
        <v>239.59564412968101</v>
      </c>
      <c r="G170" s="77">
        <f t="shared" si="4"/>
        <v>257.26771315754604</v>
      </c>
      <c r="H170" s="77">
        <f t="shared" si="5"/>
        <v>172.87215686101919</v>
      </c>
      <c r="I170" s="77" cm="1">
        <f t="array" ref="I170">B170/INDEX($N$5:$N$505,time_horizon+1)</f>
        <v>380.59264385606173</v>
      </c>
      <c r="J170" s="77" cm="1">
        <f t="array" ref="J170">C170/INDEX($Q$5:$Q$505,time_horizon+1)</f>
        <v>166.08630596317121</v>
      </c>
      <c r="K170" s="78">
        <f>K169+(U169*inventory!B169+V169*inventory!C169+W169*inventory!D169)/$U$5</f>
        <v>294.44043736440517</v>
      </c>
      <c r="L170" s="78">
        <f>L169+(X169*inventory!B169+Y169*inventory!C169+Z169*inventory!D169)/$X$5</f>
        <v>239.59564412968098</v>
      </c>
      <c r="N170" s="71">
        <v>1.3567387245280641E-13</v>
      </c>
      <c r="O170" s="71">
        <v>2.6186815098927449E-12</v>
      </c>
      <c r="P170" s="71">
        <v>3.2150151518816537E-11</v>
      </c>
      <c r="Q170" s="71">
        <v>5.2539572987648647E-16</v>
      </c>
      <c r="R170" s="71">
        <v>1.8915021036360635E-15</v>
      </c>
      <c r="S170" s="71">
        <v>8.8409395195805084E-14</v>
      </c>
      <c r="U170" s="73" cm="1">
        <f t="array" ref="U170">IF($A170&lt;=time_horizon,INDEX(N$5:N$505,time_horizon-$A170+1),0)</f>
        <v>0</v>
      </c>
      <c r="V170" s="73" cm="1">
        <f t="array" ref="V170">IF($A170&lt;=time_horizon,INDEX(O$5:O$505,time_horizon-$A170+1),0)</f>
        <v>0</v>
      </c>
      <c r="W170" s="73" cm="1">
        <f t="array" ref="W170">IF($A170&lt;=time_horizon,INDEX(P$5:P$505,time_horizon-$A170+1),0)</f>
        <v>0</v>
      </c>
      <c r="X170" s="73" cm="1">
        <f t="array" ref="X170">IF($A170&lt;=time_horizon,INDEX(Q$5:Q$505,time_horizon-$A170+1),0)</f>
        <v>0</v>
      </c>
      <c r="Y170" s="73" cm="1">
        <f t="array" ref="Y170">IF($A170&lt;=time_horizon,INDEX(R$5:R$505,time_horizon-$A170+1),0)</f>
        <v>0</v>
      </c>
      <c r="Z170" s="73" cm="1">
        <f t="array" ref="Z170">IF($A170&lt;=time_horizon,INDEX(S$5:S$505,time_horizon-$A170+1),0)</f>
        <v>0</v>
      </c>
    </row>
    <row r="171" spans="1:26">
      <c r="A171">
        <v>166</v>
      </c>
      <c r="B171" s="83">
        <f>inventory[[#This Row],[Integrated_rad_forcing]]</f>
        <v>3.4996069895431047E-11</v>
      </c>
      <c r="C171" s="83">
        <f>inventory[[#This Row],[Temp_change]]</f>
        <v>9.0342468113131407E-14</v>
      </c>
      <c r="E171" s="95">
        <f>inventory[[#This Row],[CO2_net]]+inventory[[#This Row],[CH4_net]]*CH4_GWP+inventory[[#This Row],[N2O_net]]*N2O_GWP</f>
        <v>294.44043736440517</v>
      </c>
      <c r="F171" s="95">
        <f>inventory[[#This Row],[CO2_net]]+inventory[[#This Row],[CH4_net]]*CH4_GTP+inventory[[#This Row],[N2O_net]]*N2O_GTP</f>
        <v>239.59564412968101</v>
      </c>
      <c r="G171" s="77">
        <f t="shared" si="4"/>
        <v>256.7242086897798</v>
      </c>
      <c r="H171" s="77">
        <f t="shared" si="5"/>
        <v>171.99917139195924</v>
      </c>
      <c r="I171" s="77" cm="1">
        <f t="array" ref="I171">B171/INDEX($N$5:$N$505,time_horizon+1)</f>
        <v>381.59103074537882</v>
      </c>
      <c r="J171" s="77" cm="1">
        <f t="array" ref="J171">C171/INDEX($Q$5:$Q$505,time_horizon+1)</f>
        <v>165.20157654856905</v>
      </c>
      <c r="K171" s="78">
        <f>K170+(U170*inventory!B170+V170*inventory!C170+W170*inventory!D170)/$U$5</f>
        <v>294.44043736440517</v>
      </c>
      <c r="L171" s="78">
        <f>L170+(X170*inventory!B170+Y170*inventory!C170+Z170*inventory!D170)/$X$5</f>
        <v>239.59564412968098</v>
      </c>
      <c r="N171" s="71">
        <v>1.3631776322941001E-13</v>
      </c>
      <c r="O171" s="71">
        <v>2.61868184745122E-12</v>
      </c>
      <c r="P171" s="71">
        <v>3.2241070284750419E-11</v>
      </c>
      <c r="Q171" s="71">
        <v>5.2524943801766947E-16</v>
      </c>
      <c r="R171" s="71">
        <v>1.8868375994151186E-15</v>
      </c>
      <c r="S171" s="71">
        <v>8.7930381075698624E-14</v>
      </c>
      <c r="U171" s="73" cm="1">
        <f t="array" ref="U171">IF($A171&lt;=time_horizon,INDEX(N$5:N$505,time_horizon-$A171+1),0)</f>
        <v>0</v>
      </c>
      <c r="V171" s="73" cm="1">
        <f t="array" ref="V171">IF($A171&lt;=time_horizon,INDEX(O$5:O$505,time_horizon-$A171+1),0)</f>
        <v>0</v>
      </c>
      <c r="W171" s="73" cm="1">
        <f t="array" ref="W171">IF($A171&lt;=time_horizon,INDEX(P$5:P$505,time_horizon-$A171+1),0)</f>
        <v>0</v>
      </c>
      <c r="X171" s="73" cm="1">
        <f t="array" ref="X171">IF($A171&lt;=time_horizon,INDEX(Q$5:Q$505,time_horizon-$A171+1),0)</f>
        <v>0</v>
      </c>
      <c r="Y171" s="73" cm="1">
        <f t="array" ref="Y171">IF($A171&lt;=time_horizon,INDEX(R$5:R$505,time_horizon-$A171+1),0)</f>
        <v>0</v>
      </c>
      <c r="Z171" s="73" cm="1">
        <f t="array" ref="Z171">IF($A171&lt;=time_horizon,INDEX(S$5:S$505,time_horizon-$A171+1),0)</f>
        <v>0</v>
      </c>
    </row>
    <row r="172" spans="1:26">
      <c r="A172">
        <v>167</v>
      </c>
      <c r="B172" s="83">
        <f>inventory[[#This Row],[Integrated_rad_forcing]]</f>
        <v>3.5086883768009497E-11</v>
      </c>
      <c r="C172" s="83">
        <f>inventory[[#This Row],[Temp_change]]</f>
        <v>8.9861997083677425E-14</v>
      </c>
      <c r="E172" s="95">
        <f>inventory[[#This Row],[CO2_net]]+inventory[[#This Row],[CH4_net]]*CH4_GWP+inventory[[#This Row],[N2O_net]]*N2O_GWP</f>
        <v>294.44043736440517</v>
      </c>
      <c r="F172" s="95">
        <f>inventory[[#This Row],[CO2_net]]+inventory[[#This Row],[CH4_net]]*CH4_GTP+inventory[[#This Row],[N2O_net]]*N2O_GTP</f>
        <v>239.59564412968101</v>
      </c>
      <c r="G172" s="77">
        <f t="shared" si="4"/>
        <v>256.18183604172015</v>
      </c>
      <c r="H172" s="77">
        <f t="shared" si="5"/>
        <v>171.13127157535411</v>
      </c>
      <c r="I172" s="77" cm="1">
        <f t="array" ref="I172">B172/INDEX($N$5:$N$505,time_horizon+1)</f>
        <v>382.58124934268807</v>
      </c>
      <c r="J172" s="77" cm="1">
        <f t="array" ref="J172">C172/INDEX($Q$5:$Q$505,time_horizon+1)</f>
        <v>164.32298010096795</v>
      </c>
      <c r="K172" s="78">
        <f>K171+(U171*inventory!B171+V171*inventory!C171+W171*inventory!D171)/$U$5</f>
        <v>294.44043736440517</v>
      </c>
      <c r="L172" s="78">
        <f>L171+(X171*inventory!B171+Y171*inventory!C171+Z171*inventory!D171)/$X$5</f>
        <v>239.59564412968098</v>
      </c>
      <c r="N172" s="71">
        <v>1.3696085682786451E-13</v>
      </c>
      <c r="O172" s="71">
        <v>2.6186821588559955E-12</v>
      </c>
      <c r="P172" s="71">
        <v>3.2331240752325638E-11</v>
      </c>
      <c r="Q172" s="71">
        <v>5.2510564700682749E-16</v>
      </c>
      <c r="R172" s="71">
        <v>1.882188425535292E-15</v>
      </c>
      <c r="S172" s="71">
        <v>8.7454703011135309E-14</v>
      </c>
      <c r="U172" s="73" cm="1">
        <f t="array" ref="U172">IF($A172&lt;=time_horizon,INDEX(N$5:N$505,time_horizon-$A172+1),0)</f>
        <v>0</v>
      </c>
      <c r="V172" s="73" cm="1">
        <f t="array" ref="V172">IF($A172&lt;=time_horizon,INDEX(O$5:O$505,time_horizon-$A172+1),0)</f>
        <v>0</v>
      </c>
      <c r="W172" s="73" cm="1">
        <f t="array" ref="W172">IF($A172&lt;=time_horizon,INDEX(P$5:P$505,time_horizon-$A172+1),0)</f>
        <v>0</v>
      </c>
      <c r="X172" s="73" cm="1">
        <f t="array" ref="X172">IF($A172&lt;=time_horizon,INDEX(Q$5:Q$505,time_horizon-$A172+1),0)</f>
        <v>0</v>
      </c>
      <c r="Y172" s="73" cm="1">
        <f t="array" ref="Y172">IF($A172&lt;=time_horizon,INDEX(R$5:R$505,time_horizon-$A172+1),0)</f>
        <v>0</v>
      </c>
      <c r="Z172" s="73" cm="1">
        <f t="array" ref="Z172">IF($A172&lt;=time_horizon,INDEX(S$5:S$505,time_horizon-$A172+1),0)</f>
        <v>0</v>
      </c>
    </row>
    <row r="173" spans="1:26">
      <c r="A173">
        <v>168</v>
      </c>
      <c r="B173" s="83">
        <f>inventory[[#This Row],[Integrated_rad_forcing]]</f>
        <v>3.5176954685266509E-11</v>
      </c>
      <c r="C173" s="83">
        <f>inventory[[#This Row],[Temp_change]]</f>
        <v>8.938485354094474E-14</v>
      </c>
      <c r="E173" s="95">
        <f>inventory[[#This Row],[CO2_net]]+inventory[[#This Row],[CH4_net]]*CH4_GWP+inventory[[#This Row],[N2O_net]]*N2O_GWP</f>
        <v>294.44043736440517</v>
      </c>
      <c r="F173" s="95">
        <f>inventory[[#This Row],[CO2_net]]+inventory[[#This Row],[CH4_net]]*CH4_GTP+inventory[[#This Row],[N2O_net]]*N2O_GTP</f>
        <v>239.59564412968101</v>
      </c>
      <c r="G173" s="77">
        <f t="shared" si="4"/>
        <v>255.64060443228615</v>
      </c>
      <c r="H173" s="77">
        <f t="shared" si="5"/>
        <v>170.268449565976</v>
      </c>
      <c r="I173" s="77" cm="1">
        <f t="array" ref="I173">B173/INDEX($N$5:$N$505,time_horizon+1)</f>
        <v>383.56336688500022</v>
      </c>
      <c r="J173" s="77" cm="1">
        <f t="array" ref="J173">C173/INDEX($Q$5:$Q$505,time_horizon+1)</f>
        <v>163.45046834491652</v>
      </c>
      <c r="K173" s="78">
        <f>K172+(U172*inventory!B172+V172*inventory!C172+W172*inventory!D172)/$U$5</f>
        <v>294.44043736440517</v>
      </c>
      <c r="L173" s="78">
        <f>L172+(X172*inventory!B172+Y172*inventory!C172+Z172*inventory!D172)/$X$5</f>
        <v>239.59564412968098</v>
      </c>
      <c r="N173" s="71">
        <v>1.3760315879156102E-13</v>
      </c>
      <c r="O173" s="71">
        <v>2.618682446133434E-12</v>
      </c>
      <c r="P173" s="71">
        <v>3.2420669080341514E-11</v>
      </c>
      <c r="Q173" s="71">
        <v>5.2496427710942242E-16</v>
      </c>
      <c r="R173" s="71">
        <v>1.8775542388128585E-15</v>
      </c>
      <c r="S173" s="71">
        <v>8.6982335025022455E-14</v>
      </c>
      <c r="U173" s="73" cm="1">
        <f t="array" ref="U173">IF($A173&lt;=time_horizon,INDEX(N$5:N$505,time_horizon-$A173+1),0)</f>
        <v>0</v>
      </c>
      <c r="V173" s="73" cm="1">
        <f t="array" ref="V173">IF($A173&lt;=time_horizon,INDEX(O$5:O$505,time_horizon-$A173+1),0)</f>
        <v>0</v>
      </c>
      <c r="W173" s="73" cm="1">
        <f t="array" ref="W173">IF($A173&lt;=time_horizon,INDEX(P$5:P$505,time_horizon-$A173+1),0)</f>
        <v>0</v>
      </c>
      <c r="X173" s="73" cm="1">
        <f t="array" ref="X173">IF($A173&lt;=time_horizon,INDEX(Q$5:Q$505,time_horizon-$A173+1),0)</f>
        <v>0</v>
      </c>
      <c r="Y173" s="73" cm="1">
        <f t="array" ref="Y173">IF($A173&lt;=time_horizon,INDEX(R$5:R$505,time_horizon-$A173+1),0)</f>
        <v>0</v>
      </c>
      <c r="Z173" s="73" cm="1">
        <f t="array" ref="Z173">IF($A173&lt;=time_horizon,INDEX(S$5:S$505,time_horizon-$A173+1),0)</f>
        <v>0</v>
      </c>
    </row>
    <row r="174" spans="1:26">
      <c r="A174">
        <v>169</v>
      </c>
      <c r="B174" s="83">
        <f>inventory[[#This Row],[Integrated_rad_forcing]]</f>
        <v>3.5266288762615535E-11</v>
      </c>
      <c r="C174" s="83">
        <f>inventory[[#This Row],[Temp_change]]</f>
        <v>8.8911011321705187E-14</v>
      </c>
      <c r="E174" s="95">
        <f>inventory[[#This Row],[CO2_net]]+inventory[[#This Row],[CH4_net]]*CH4_GWP+inventory[[#This Row],[N2O_net]]*N2O_GWP</f>
        <v>294.44043736440517</v>
      </c>
      <c r="F174" s="95">
        <f>inventory[[#This Row],[CO2_net]]+inventory[[#This Row],[CH4_net]]*CH4_GTP+inventory[[#This Row],[N2O_net]]*N2O_GTP</f>
        <v>239.59564412968101</v>
      </c>
      <c r="G174" s="77">
        <f t="shared" si="4"/>
        <v>255.1005228679652</v>
      </c>
      <c r="H174" s="77">
        <f t="shared" si="5"/>
        <v>169.41069657754235</v>
      </c>
      <c r="I174" s="77" cm="1">
        <f t="array" ref="I174">B174/INDEX($N$5:$N$505,time_horizon+1)</f>
        <v>384.53745005371491</v>
      </c>
      <c r="J174" s="77" cm="1">
        <f t="array" ref="J174">C174/INDEX($Q$5:$Q$505,time_horizon+1)</f>
        <v>162.58399343794784</v>
      </c>
      <c r="K174" s="78">
        <f>K173+(U173*inventory!B173+V173*inventory!C173+W173*inventory!D173)/$U$5</f>
        <v>294.44043736440517</v>
      </c>
      <c r="L174" s="78">
        <f>L173+(X173*inventory!B173+Y173*inventory!C173+Z173*inventory!D173)/$X$5</f>
        <v>239.59564412968098</v>
      </c>
      <c r="N174" s="71">
        <v>1.3824467455469953E-13</v>
      </c>
      <c r="O174" s="71">
        <v>2.6186827111528979E-12</v>
      </c>
      <c r="P174" s="71">
        <v>3.250936137690794E-11</v>
      </c>
      <c r="Q174" s="71">
        <v>5.2482525081294972E-16</v>
      </c>
      <c r="R174" s="71">
        <v>1.8729347205351449E-15</v>
      </c>
      <c r="S174" s="71">
        <v>8.6513251350357088E-14</v>
      </c>
      <c r="U174" s="73" cm="1">
        <f t="array" ref="U174">IF($A174&lt;=time_horizon,INDEX(N$5:N$505,time_horizon-$A174+1),0)</f>
        <v>0</v>
      </c>
      <c r="V174" s="73" cm="1">
        <f t="array" ref="V174">IF($A174&lt;=time_horizon,INDEX(O$5:O$505,time_horizon-$A174+1),0)</f>
        <v>0</v>
      </c>
      <c r="W174" s="73" cm="1">
        <f t="array" ref="W174">IF($A174&lt;=time_horizon,INDEX(P$5:P$505,time_horizon-$A174+1),0)</f>
        <v>0</v>
      </c>
      <c r="X174" s="73" cm="1">
        <f t="array" ref="X174">IF($A174&lt;=time_horizon,INDEX(Q$5:Q$505,time_horizon-$A174+1),0)</f>
        <v>0</v>
      </c>
      <c r="Y174" s="73" cm="1">
        <f t="array" ref="Y174">IF($A174&lt;=time_horizon,INDEX(R$5:R$505,time_horizon-$A174+1),0)</f>
        <v>0</v>
      </c>
      <c r="Z174" s="73" cm="1">
        <f t="array" ref="Z174">IF($A174&lt;=time_horizon,INDEX(S$5:S$505,time_horizon-$A174+1),0)</f>
        <v>0</v>
      </c>
    </row>
    <row r="175" spans="1:26">
      <c r="A175">
        <v>170</v>
      </c>
      <c r="B175" s="83">
        <f>inventory[[#This Row],[Integrated_rad_forcing]]</f>
        <v>3.5354892064946641E-11</v>
      </c>
      <c r="C175" s="83">
        <f>inventory[[#This Row],[Temp_change]]</f>
        <v>8.8440444495860315E-14</v>
      </c>
      <c r="E175" s="95">
        <f>inventory[[#This Row],[CO2_net]]+inventory[[#This Row],[CH4_net]]*CH4_GWP+inventory[[#This Row],[N2O_net]]*N2O_GWP</f>
        <v>294.44043736440517</v>
      </c>
      <c r="F175" s="95">
        <f>inventory[[#This Row],[CO2_net]]+inventory[[#This Row],[CH4_net]]*CH4_GTP+inventory[[#This Row],[N2O_net]]*N2O_GTP</f>
        <v>239.59564412968101</v>
      </c>
      <c r="G175" s="77">
        <f t="shared" si="4"/>
        <v>254.56160014355839</v>
      </c>
      <c r="H175" s="77">
        <f t="shared" si="5"/>
        <v>168.55800291999986</v>
      </c>
      <c r="I175" s="77" cm="1">
        <f t="array" ref="I175">B175/INDEX($N$5:$N$505,time_horizon+1)</f>
        <v>385.50356497933365</v>
      </c>
      <c r="J175" s="77" cm="1">
        <f t="array" ref="J175">C175/INDEX($Q$5:$Q$505,time_horizon+1)</f>
        <v>161.72350796389946</v>
      </c>
      <c r="K175" s="78">
        <f>K174+(U174*inventory!B174+V174*inventory!C174+W174*inventory!D174)/$U$5</f>
        <v>294.44043736440517</v>
      </c>
      <c r="L175" s="78">
        <f>L174+(X174*inventory!B174+Y174*inventory!C174+Z174*inventory!D174)/$X$5</f>
        <v>239.59564412968098</v>
      </c>
      <c r="N175" s="71">
        <v>1.3888540944513421E-13</v>
      </c>
      <c r="O175" s="71">
        <v>2.6186829556389132E-12</v>
      </c>
      <c r="P175" s="71">
        <v>3.2597323699862596E-11</v>
      </c>
      <c r="Q175" s="71">
        <v>5.2468849276670335E-16</v>
      </c>
      <c r="R175" s="71">
        <v>1.8683295745762715E-15</v>
      </c>
      <c r="S175" s="71">
        <v>8.604742642851734E-14</v>
      </c>
      <c r="U175" s="73" cm="1">
        <f t="array" ref="U175">IF($A175&lt;=time_horizon,INDEX(N$5:N$505,time_horizon-$A175+1),0)</f>
        <v>0</v>
      </c>
      <c r="V175" s="73" cm="1">
        <f t="array" ref="V175">IF($A175&lt;=time_horizon,INDEX(O$5:O$505,time_horizon-$A175+1),0)</f>
        <v>0</v>
      </c>
      <c r="W175" s="73" cm="1">
        <f t="array" ref="W175">IF($A175&lt;=time_horizon,INDEX(P$5:P$505,time_horizon-$A175+1),0)</f>
        <v>0</v>
      </c>
      <c r="X175" s="73" cm="1">
        <f t="array" ref="X175">IF($A175&lt;=time_horizon,INDEX(Q$5:Q$505,time_horizon-$A175+1),0)</f>
        <v>0</v>
      </c>
      <c r="Y175" s="73" cm="1">
        <f t="array" ref="Y175">IF($A175&lt;=time_horizon,INDEX(R$5:R$505,time_horizon-$A175+1),0)</f>
        <v>0</v>
      </c>
      <c r="Z175" s="73" cm="1">
        <f t="array" ref="Z175">IF($A175&lt;=time_horizon,INDEX(S$5:S$505,time_horizon-$A175+1),0)</f>
        <v>0</v>
      </c>
    </row>
    <row r="176" spans="1:26">
      <c r="A176">
        <v>171</v>
      </c>
      <c r="B176" s="83">
        <f>inventory[[#This Row],[Integrated_rad_forcing]]</f>
        <v>3.5442770607054221E-11</v>
      </c>
      <c r="C176" s="83">
        <f>inventory[[#This Row],[Temp_change]]</f>
        <v>8.7973127362947975E-14</v>
      </c>
      <c r="E176" s="95">
        <f>inventory[[#This Row],[CO2_net]]+inventory[[#This Row],[CH4_net]]*CH4_GWP+inventory[[#This Row],[N2O_net]]*N2O_GWP</f>
        <v>294.44043736440517</v>
      </c>
      <c r="F176" s="95">
        <f>inventory[[#This Row],[CO2_net]]+inventory[[#This Row],[CH4_net]]*CH4_GTP+inventory[[#This Row],[N2O_net]]*N2O_GTP</f>
        <v>239.59564412968101</v>
      </c>
      <c r="G176" s="77">
        <f t="shared" si="4"/>
        <v>254.02384484306634</v>
      </c>
      <c r="H176" s="77">
        <f t="shared" si="5"/>
        <v>167.71035803578073</v>
      </c>
      <c r="I176" s="77" cm="1">
        <f t="array" ref="I176">B176/INDEX($N$5:$N$505,time_horizon+1)</f>
        <v>386.46177724612335</v>
      </c>
      <c r="J176" s="77" cm="1">
        <f t="array" ref="J176">C176/INDEX($Q$5:$Q$505,time_horizon+1)</f>
        <v>160.86896492652528</v>
      </c>
      <c r="K176" s="78">
        <f>K175+(U175*inventory!B175+V175*inventory!C175+W175*inventory!D175)/$U$5</f>
        <v>294.44043736440517</v>
      </c>
      <c r="L176" s="78">
        <f>L175+(X175*inventory!B175+Y175*inventory!C175+Z175*inventory!D175)/$X$5</f>
        <v>239.59564412968098</v>
      </c>
      <c r="N176" s="71">
        <v>1.3952536868714214E-13</v>
      </c>
      <c r="O176" s="71">
        <v>2.6186831811823916E-12</v>
      </c>
      <c r="P176" s="71">
        <v>3.2684562057184689E-11</v>
      </c>
      <c r="Q176" s="71">
        <v>5.2455392972316622E-16</v>
      </c>
      <c r="R176" s="71">
        <v>1.8637385256581136E-15</v>
      </c>
      <c r="S176" s="71">
        <v>8.55848349075667E-14</v>
      </c>
      <c r="U176" s="73" cm="1">
        <f t="array" ref="U176">IF($A176&lt;=time_horizon,INDEX(N$5:N$505,time_horizon-$A176+1),0)</f>
        <v>0</v>
      </c>
      <c r="V176" s="73" cm="1">
        <f t="array" ref="V176">IF($A176&lt;=time_horizon,INDEX(O$5:O$505,time_horizon-$A176+1),0)</f>
        <v>0</v>
      </c>
      <c r="W176" s="73" cm="1">
        <f t="array" ref="W176">IF($A176&lt;=time_horizon,INDEX(P$5:P$505,time_horizon-$A176+1),0)</f>
        <v>0</v>
      </c>
      <c r="X176" s="73" cm="1">
        <f t="array" ref="X176">IF($A176&lt;=time_horizon,INDEX(Q$5:Q$505,time_horizon-$A176+1),0)</f>
        <v>0</v>
      </c>
      <c r="Y176" s="73" cm="1">
        <f t="array" ref="Y176">IF($A176&lt;=time_horizon,INDEX(R$5:R$505,time_horizon-$A176+1),0)</f>
        <v>0</v>
      </c>
      <c r="Z176" s="73" cm="1">
        <f t="array" ref="Z176">IF($A176&lt;=time_horizon,INDEX(S$5:S$505,time_horizon-$A176+1),0)</f>
        <v>0</v>
      </c>
    </row>
    <row r="177" spans="1:26">
      <c r="A177">
        <v>172</v>
      </c>
      <c r="B177" s="83">
        <f>inventory[[#This Row],[Integrated_rad_forcing]]</f>
        <v>3.5529930354060422E-11</v>
      </c>
      <c r="C177" s="83">
        <f>inventory[[#This Row],[Temp_change]]</f>
        <v>8.7509034448797113E-14</v>
      </c>
      <c r="E177" s="95">
        <f>inventory[[#This Row],[CO2_net]]+inventory[[#This Row],[CH4_net]]*CH4_GWP+inventory[[#This Row],[N2O_net]]*N2O_GWP</f>
        <v>294.44043736440517</v>
      </c>
      <c r="F177" s="95">
        <f>inventory[[#This Row],[CO2_net]]+inventory[[#This Row],[CH4_net]]*CH4_GTP+inventory[[#This Row],[N2O_net]]*N2O_GTP</f>
        <v>239.59564412968101</v>
      </c>
      <c r="G177" s="77">
        <f t="shared" si="4"/>
        <v>253.48726534070781</v>
      </c>
      <c r="H177" s="77">
        <f t="shared" si="5"/>
        <v>166.86775053504553</v>
      </c>
      <c r="I177" s="77" cm="1">
        <f t="array" ref="I177">B177/INDEX($N$5:$N$505,time_horizon+1)</f>
        <v>387.41215189673363</v>
      </c>
      <c r="J177" s="77" cm="1">
        <f t="array" ref="J177">C177/INDEX($Q$5:$Q$505,time_horizon+1)</f>
        <v>160.02031774337843</v>
      </c>
      <c r="K177" s="78">
        <f>K176+(U176*inventory!B176+V176*inventory!C176+W176*inventory!D176)/$U$5</f>
        <v>294.44043736440517</v>
      </c>
      <c r="L177" s="78">
        <f>L176+(X176*inventory!B176+Y176*inventory!C176+Z176*inventory!D176)/$X$5</f>
        <v>239.59564412968098</v>
      </c>
      <c r="N177" s="71">
        <v>1.4016455740411758E-13</v>
      </c>
      <c r="O177" s="71">
        <v>2.6186833892509821E-12</v>
      </c>
      <c r="P177" s="71">
        <v>3.277108240740532E-11</v>
      </c>
      <c r="Q177" s="71">
        <v>5.2442149048098109E-16</v>
      </c>
      <c r="R177" s="71">
        <v>1.8591613177453268E-15</v>
      </c>
      <c r="S177" s="71">
        <v>8.5125451640570799E-14</v>
      </c>
      <c r="U177" s="73" cm="1">
        <f t="array" ref="U177">IF($A177&lt;=time_horizon,INDEX(N$5:N$505,time_horizon-$A177+1),0)</f>
        <v>0</v>
      </c>
      <c r="V177" s="73" cm="1">
        <f t="array" ref="V177">IF($A177&lt;=time_horizon,INDEX(O$5:O$505,time_horizon-$A177+1),0)</f>
        <v>0</v>
      </c>
      <c r="W177" s="73" cm="1">
        <f t="array" ref="W177">IF($A177&lt;=time_horizon,INDEX(P$5:P$505,time_horizon-$A177+1),0)</f>
        <v>0</v>
      </c>
      <c r="X177" s="73" cm="1">
        <f t="array" ref="X177">IF($A177&lt;=time_horizon,INDEX(Q$5:Q$505,time_horizon-$A177+1),0)</f>
        <v>0</v>
      </c>
      <c r="Y177" s="73" cm="1">
        <f t="array" ref="Y177">IF($A177&lt;=time_horizon,INDEX(R$5:R$505,time_horizon-$A177+1),0)</f>
        <v>0</v>
      </c>
      <c r="Z177" s="73" cm="1">
        <f t="array" ref="Z177">IF($A177&lt;=time_horizon,INDEX(S$5:S$505,time_horizon-$A177+1),0)</f>
        <v>0</v>
      </c>
    </row>
    <row r="178" spans="1:26">
      <c r="A178">
        <v>173</v>
      </c>
      <c r="B178" s="83">
        <f>inventory[[#This Row],[Integrated_rad_forcing]]</f>
        <v>3.5616377221834283E-11</v>
      </c>
      <c r="C178" s="83">
        <f>inventory[[#This Row],[Temp_change]]</f>
        <v>8.704814050232085E-14</v>
      </c>
      <c r="E178" s="95">
        <f>inventory[[#This Row],[CO2_net]]+inventory[[#This Row],[CH4_net]]*CH4_GWP+inventory[[#This Row],[N2O_net]]*N2O_GWP</f>
        <v>294.44043736440517</v>
      </c>
      <c r="F178" s="95">
        <f>inventory[[#This Row],[CO2_net]]+inventory[[#This Row],[CH4_net]]*CH4_GTP+inventory[[#This Row],[N2O_net]]*N2O_GTP</f>
        <v>239.59564412968101</v>
      </c>
      <c r="G178" s="77">
        <f t="shared" si="4"/>
        <v>252.9518698020608</v>
      </c>
      <c r="H178" s="77">
        <f t="shared" si="5"/>
        <v>166.03016822992939</v>
      </c>
      <c r="I178" s="77" cm="1">
        <f t="array" ref="I178">B178/INDEX($N$5:$N$505,time_horizon+1)</f>
        <v>388.35475343676666</v>
      </c>
      <c r="J178" s="77" cm="1">
        <f t="array" ref="J178">C178/INDEX($Q$5:$Q$505,time_horizon+1)</f>
        <v>159.17752023994711</v>
      </c>
      <c r="K178" s="78">
        <f>K177+(U177*inventory!B177+V177*inventory!C177+W177*inventory!D177)/$U$5</f>
        <v>294.44043736440517</v>
      </c>
      <c r="L178" s="78">
        <f>L177+(X177*inventory!B177+Y177*inventory!C177+Z177*inventory!D177)/$X$5</f>
        <v>239.59564412968098</v>
      </c>
      <c r="N178" s="71">
        <v>1.4080298062119372E-13</v>
      </c>
      <c r="O178" s="71">
        <v>2.6186835811986221E-12</v>
      </c>
      <c r="P178" s="71">
        <v>3.2856890660014466E-11</v>
      </c>
      <c r="Q178" s="71">
        <v>5.2429110582945932E-16</v>
      </c>
      <c r="R178" s="71">
        <v>1.8545977125641145E-15</v>
      </c>
      <c r="S178" s="71">
        <v>8.466925168392728E-14</v>
      </c>
      <c r="U178" s="73" cm="1">
        <f t="array" ref="U178">IF($A178&lt;=time_horizon,INDEX(N$5:N$505,time_horizon-$A178+1),0)</f>
        <v>0</v>
      </c>
      <c r="V178" s="73" cm="1">
        <f t="array" ref="V178">IF($A178&lt;=time_horizon,INDEX(O$5:O$505,time_horizon-$A178+1),0)</f>
        <v>0</v>
      </c>
      <c r="W178" s="73" cm="1">
        <f t="array" ref="W178">IF($A178&lt;=time_horizon,INDEX(P$5:P$505,time_horizon-$A178+1),0)</f>
        <v>0</v>
      </c>
      <c r="X178" s="73" cm="1">
        <f t="array" ref="X178">IF($A178&lt;=time_horizon,INDEX(Q$5:Q$505,time_horizon-$A178+1),0)</f>
        <v>0</v>
      </c>
      <c r="Y178" s="73" cm="1">
        <f t="array" ref="Y178">IF($A178&lt;=time_horizon,INDEX(R$5:R$505,time_horizon-$A178+1),0)</f>
        <v>0</v>
      </c>
      <c r="Z178" s="73" cm="1">
        <f t="array" ref="Z178">IF($A178&lt;=time_horizon,INDEX(S$5:S$505,time_horizon-$A178+1),0)</f>
        <v>0</v>
      </c>
    </row>
    <row r="179" spans="1:26">
      <c r="A179">
        <v>174</v>
      </c>
      <c r="B179" s="83">
        <f>inventory[[#This Row],[Integrated_rad_forcing]]</f>
        <v>3.5702117077406732E-11</v>
      </c>
      <c r="C179" s="83">
        <f>inventory[[#This Row],[Temp_change]]</f>
        <v>8.6590420492438027E-14</v>
      </c>
      <c r="E179" s="95">
        <f>inventory[[#This Row],[CO2_net]]+inventory[[#This Row],[CH4_net]]*CH4_GWP+inventory[[#This Row],[N2O_net]]*N2O_GWP</f>
        <v>294.44043736440517</v>
      </c>
      <c r="F179" s="95">
        <f>inventory[[#This Row],[CO2_net]]+inventory[[#This Row],[CH4_net]]*CH4_GTP+inventory[[#This Row],[N2O_net]]*N2O_GTP</f>
        <v>239.59564412968101</v>
      </c>
      <c r="G179" s="77">
        <f t="shared" si="4"/>
        <v>252.41766618531855</v>
      </c>
      <c r="H179" s="77">
        <f t="shared" si="5"/>
        <v>165.19759816780646</v>
      </c>
      <c r="I179" s="77" cm="1">
        <f t="array" ref="I179">B179/INDEX($N$5:$N$505,time_horizon+1)</f>
        <v>389.28964583930247</v>
      </c>
      <c r="J179" s="77" cm="1">
        <f t="array" ref="J179">C179/INDEX($Q$5:$Q$505,time_horizon+1)</f>
        <v>158.34052664402523</v>
      </c>
      <c r="K179" s="78">
        <f>K178+(U178*inventory!B178+V178*inventory!C178+W178*inventory!D178)/$U$5</f>
        <v>294.44043736440517</v>
      </c>
      <c r="L179" s="78">
        <f>L178+(X178*inventory!B178+Y178*inventory!C178+Z178*inventory!D178)/$X$5</f>
        <v>239.59564412968098</v>
      </c>
      <c r="N179" s="71">
        <v>1.4144064326779394E-13</v>
      </c>
      <c r="O179" s="71">
        <v>2.6186837582743471E-12</v>
      </c>
      <c r="P179" s="71">
        <v>3.294199267586459E-11</v>
      </c>
      <c r="Q179" s="71">
        <v>5.2416270849458807E-16</v>
      </c>
      <c r="R179" s="71">
        <v>1.8500474882352194E-15</v>
      </c>
      <c r="S179" s="71">
        <v>8.4216210295708215E-14</v>
      </c>
      <c r="U179" s="73" cm="1">
        <f t="array" ref="U179">IF($A179&lt;=time_horizon,INDEX(N$5:N$505,time_horizon-$A179+1),0)</f>
        <v>0</v>
      </c>
      <c r="V179" s="73" cm="1">
        <f t="array" ref="V179">IF($A179&lt;=time_horizon,INDEX(O$5:O$505,time_horizon-$A179+1),0)</f>
        <v>0</v>
      </c>
      <c r="W179" s="73" cm="1">
        <f t="array" ref="W179">IF($A179&lt;=time_horizon,INDEX(P$5:P$505,time_horizon-$A179+1),0)</f>
        <v>0</v>
      </c>
      <c r="X179" s="73" cm="1">
        <f t="array" ref="X179">IF($A179&lt;=time_horizon,INDEX(Q$5:Q$505,time_horizon-$A179+1),0)</f>
        <v>0</v>
      </c>
      <c r="Y179" s="73" cm="1">
        <f t="array" ref="Y179">IF($A179&lt;=time_horizon,INDEX(R$5:R$505,time_horizon-$A179+1),0)</f>
        <v>0</v>
      </c>
      <c r="Z179" s="73" cm="1">
        <f t="array" ref="Z179">IF($A179&lt;=time_horizon,INDEX(S$5:S$505,time_horizon-$A179+1),0)</f>
        <v>0</v>
      </c>
    </row>
    <row r="180" spans="1:26">
      <c r="A180">
        <v>175</v>
      </c>
      <c r="B180" s="83">
        <f>inventory[[#This Row],[Integrated_rad_forcing]]</f>
        <v>3.5787155739381503E-11</v>
      </c>
      <c r="C180" s="83">
        <f>inventory[[#This Row],[Temp_change]]</f>
        <v>8.6135849605114332E-14</v>
      </c>
      <c r="E180" s="95">
        <f>inventory[[#This Row],[CO2_net]]+inventory[[#This Row],[CH4_net]]*CH4_GWP+inventory[[#This Row],[N2O_net]]*N2O_GWP</f>
        <v>294.44043736440517</v>
      </c>
      <c r="F180" s="95">
        <f>inventory[[#This Row],[CO2_net]]+inventory[[#This Row],[CH4_net]]*CH4_GTP+inventory[[#This Row],[N2O_net]]*N2O_GTP</f>
        <v>239.59564412968101</v>
      </c>
      <c r="G180" s="77">
        <f t="shared" si="4"/>
        <v>251.88466224265153</v>
      </c>
      <c r="H180" s="77">
        <f t="shared" si="5"/>
        <v>164.37002666359047</v>
      </c>
      <c r="I180" s="77" cm="1">
        <f t="array" ref="I180">B180/INDEX($N$5:$N$505,time_horizon+1)</f>
        <v>390.21689254937939</v>
      </c>
      <c r="J180" s="77" cm="1">
        <f t="array" ref="J180">C180/INDEX($Q$5:$Q$505,time_horizon+1)</f>
        <v>157.50929158030172</v>
      </c>
      <c r="K180" s="78">
        <f>K179+(U179*inventory!B179+V179*inventory!C179+W179*inventory!D179)/$U$5</f>
        <v>294.44043736440517</v>
      </c>
      <c r="L180" s="78">
        <f>L179+(X179*inventory!B179+Y179*inventory!C179+Z179*inventory!D179)/$X$5</f>
        <v>239.59564412968098</v>
      </c>
      <c r="N180" s="71">
        <v>1.4207755018011445E-13</v>
      </c>
      <c r="O180" s="71">
        <v>2.6186839216304181E-12</v>
      </c>
      <c r="P180" s="71">
        <v>3.302639426757097E-11</v>
      </c>
      <c r="Q180" s="71">
        <v>5.2403623308649286E-16</v>
      </c>
      <c r="R180" s="71">
        <v>1.8455104380123539E-15</v>
      </c>
      <c r="S180" s="71">
        <v>8.3766302934015479E-14</v>
      </c>
      <c r="U180" s="73" cm="1">
        <f t="array" ref="U180">IF($A180&lt;=time_horizon,INDEX(N$5:N$505,time_horizon-$A180+1),0)</f>
        <v>0</v>
      </c>
      <c r="V180" s="73" cm="1">
        <f t="array" ref="V180">IF($A180&lt;=time_horizon,INDEX(O$5:O$505,time_horizon-$A180+1),0)</f>
        <v>0</v>
      </c>
      <c r="W180" s="73" cm="1">
        <f t="array" ref="W180">IF($A180&lt;=time_horizon,INDEX(P$5:P$505,time_horizon-$A180+1),0)</f>
        <v>0</v>
      </c>
      <c r="X180" s="73" cm="1">
        <f t="array" ref="X180">IF($A180&lt;=time_horizon,INDEX(Q$5:Q$505,time_horizon-$A180+1),0)</f>
        <v>0</v>
      </c>
      <c r="Y180" s="73" cm="1">
        <f t="array" ref="Y180">IF($A180&lt;=time_horizon,INDEX(R$5:R$505,time_horizon-$A180+1),0)</f>
        <v>0</v>
      </c>
      <c r="Z180" s="73" cm="1">
        <f t="array" ref="Z180">IF($A180&lt;=time_horizon,INDEX(S$5:S$505,time_horizon-$A180+1),0)</f>
        <v>0</v>
      </c>
    </row>
    <row r="181" spans="1:26">
      <c r="A181">
        <v>176</v>
      </c>
      <c r="B181" s="83">
        <f>inventory[[#This Row],[Integrated_rad_forcing]]</f>
        <v>3.587149897834206E-11</v>
      </c>
      <c r="C181" s="83">
        <f>inventory[[#This Row],[Temp_change]]</f>
        <v>8.5684403240515072E-14</v>
      </c>
      <c r="E181" s="95">
        <f>inventory[[#This Row],[CO2_net]]+inventory[[#This Row],[CH4_net]]*CH4_GWP+inventory[[#This Row],[N2O_net]]*N2O_GWP</f>
        <v>294.44043736440517</v>
      </c>
      <c r="F181" s="95">
        <f>inventory[[#This Row],[CO2_net]]+inventory[[#This Row],[CH4_net]]*CH4_GTP+inventory[[#This Row],[N2O_net]]*N2O_GTP</f>
        <v>239.59564412968101</v>
      </c>
      <c r="G181" s="77">
        <f t="shared" si="4"/>
        <v>251.35286552166858</v>
      </c>
      <c r="H181" s="77">
        <f t="shared" si="5"/>
        <v>163.54743933108858</v>
      </c>
      <c r="I181" s="77" cm="1">
        <f t="array" ref="I181">B181/INDEX($N$5:$N$505,time_horizon+1)</f>
        <v>391.13655648843115</v>
      </c>
      <c r="J181" s="77" cm="1">
        <f t="array" ref="J181">C181/INDEX($Q$5:$Q$505,time_horizon+1)</f>
        <v>156.68377006515422</v>
      </c>
      <c r="K181" s="78">
        <f>K180+(U180*inventory!B180+V180*inventory!C180+W180*inventory!D180)/$U$5</f>
        <v>294.44043736440517</v>
      </c>
      <c r="L181" s="78">
        <f>L180+(X180*inventory!B180+Y180*inventory!C180+Z180*inventory!D180)/$X$5</f>
        <v>239.59564412968098</v>
      </c>
      <c r="N181" s="71">
        <v>1.4271370610354016E-13</v>
      </c>
      <c r="O181" s="71">
        <v>2.6186840723298208E-12</v>
      </c>
      <c r="P181" s="71">
        <v>3.3110101199908696E-11</v>
      </c>
      <c r="Q181" s="71">
        <v>5.239116160483193E-16</v>
      </c>
      <c r="R181" s="71">
        <v>1.8409863691179464E-15</v>
      </c>
      <c r="S181" s="71">
        <v>8.3319505255348809E-14</v>
      </c>
      <c r="U181" s="73" cm="1">
        <f t="array" ref="U181">IF($A181&lt;=time_horizon,INDEX(N$5:N$505,time_horizon-$A181+1),0)</f>
        <v>0</v>
      </c>
      <c r="V181" s="73" cm="1">
        <f t="array" ref="V181">IF($A181&lt;=time_horizon,INDEX(O$5:O$505,time_horizon-$A181+1),0)</f>
        <v>0</v>
      </c>
      <c r="W181" s="73" cm="1">
        <f t="array" ref="W181">IF($A181&lt;=time_horizon,INDEX(P$5:P$505,time_horizon-$A181+1),0)</f>
        <v>0</v>
      </c>
      <c r="X181" s="73" cm="1">
        <f t="array" ref="X181">IF($A181&lt;=time_horizon,INDEX(Q$5:Q$505,time_horizon-$A181+1),0)</f>
        <v>0</v>
      </c>
      <c r="Y181" s="73" cm="1">
        <f t="array" ref="Y181">IF($A181&lt;=time_horizon,INDEX(R$5:R$505,time_horizon-$A181+1),0)</f>
        <v>0</v>
      </c>
      <c r="Z181" s="73" cm="1">
        <f t="array" ref="Z181">IF($A181&lt;=time_horizon,INDEX(S$5:S$505,time_horizon-$A181+1),0)</f>
        <v>0</v>
      </c>
    </row>
    <row r="182" spans="1:26">
      <c r="A182">
        <v>177</v>
      </c>
      <c r="B182" s="83">
        <f>inventory[[#This Row],[Integrated_rad_forcing]]</f>
        <v>3.5955152517254601E-11</v>
      </c>
      <c r="C182" s="83">
        <f>inventory[[#This Row],[Temp_change]]</f>
        <v>8.5236057010261914E-14</v>
      </c>
      <c r="E182" s="95">
        <f>inventory[[#This Row],[CO2_net]]+inventory[[#This Row],[CH4_net]]*CH4_GWP+inventory[[#This Row],[N2O_net]]*N2O_GWP</f>
        <v>294.44043736440517</v>
      </c>
      <c r="F182" s="95">
        <f>inventory[[#This Row],[CO2_net]]+inventory[[#This Row],[CH4_net]]*CH4_GTP+inventory[[#This Row],[N2O_net]]*N2O_GTP</f>
        <v>239.59564412968101</v>
      </c>
      <c r="G182" s="77">
        <f t="shared" si="4"/>
        <v>250.82228336696897</v>
      </c>
      <c r="H182" s="77">
        <f t="shared" si="5"/>
        <v>162.72982111342671</v>
      </c>
      <c r="I182" s="77" cm="1">
        <f t="array" ref="I182">B182/INDEX($N$5:$N$505,time_horizon+1)</f>
        <v>392.04870005868111</v>
      </c>
      <c r="J182" s="77" cm="1">
        <f t="array" ref="J182">C182/INDEX($Q$5:$Q$505,time_horizon+1)</f>
        <v>155.8639175016325</v>
      </c>
      <c r="K182" s="78">
        <f>K181+(U181*inventory!B181+V181*inventory!C181+W181*inventory!D181)/$U$5</f>
        <v>294.44043736440517</v>
      </c>
      <c r="L182" s="78">
        <f>L181+(X181*inventory!B181+Y181*inventory!C181+Z181*inventory!D181)/$X$5</f>
        <v>239.59564412968098</v>
      </c>
      <c r="N182" s="71">
        <v>1.4334911569499557E-13</v>
      </c>
      <c r="O182" s="71">
        <v>2.6186842113531814E-12</v>
      </c>
      <c r="P182" s="71">
        <v>3.3193119190206422E-11</v>
      </c>
      <c r="Q182" s="71">
        <v>5.2378879560649352E-16</v>
      </c>
      <c r="R182" s="71">
        <v>1.8364751016687093E-15</v>
      </c>
      <c r="S182" s="71">
        <v>8.2875793112986707E-14</v>
      </c>
      <c r="U182" s="73" cm="1">
        <f t="array" ref="U182">IF($A182&lt;=time_horizon,INDEX(N$5:N$505,time_horizon-$A182+1),0)</f>
        <v>0</v>
      </c>
      <c r="V182" s="73" cm="1">
        <f t="array" ref="V182">IF($A182&lt;=time_horizon,INDEX(O$5:O$505,time_horizon-$A182+1),0)</f>
        <v>0</v>
      </c>
      <c r="W182" s="73" cm="1">
        <f t="array" ref="W182">IF($A182&lt;=time_horizon,INDEX(P$5:P$505,time_horizon-$A182+1),0)</f>
        <v>0</v>
      </c>
      <c r="X182" s="73" cm="1">
        <f t="array" ref="X182">IF($A182&lt;=time_horizon,INDEX(Q$5:Q$505,time_horizon-$A182+1),0)</f>
        <v>0</v>
      </c>
      <c r="Y182" s="73" cm="1">
        <f t="array" ref="Y182">IF($A182&lt;=time_horizon,INDEX(R$5:R$505,time_horizon-$A182+1),0)</f>
        <v>0</v>
      </c>
      <c r="Z182" s="73" cm="1">
        <f t="array" ref="Z182">IF($A182&lt;=time_horizon,INDEX(S$5:S$505,time_horizon-$A182+1),0)</f>
        <v>0</v>
      </c>
    </row>
    <row r="183" spans="1:26">
      <c r="A183">
        <v>178</v>
      </c>
      <c r="B183" s="83">
        <f>inventory[[#This Row],[Integrated_rad_forcing]]</f>
        <v>3.6038122031867237E-11</v>
      </c>
      <c r="C183" s="83">
        <f>inventory[[#This Row],[Temp_change]]</f>
        <v>8.4790786734786467E-14</v>
      </c>
      <c r="E183" s="95">
        <f>inventory[[#This Row],[CO2_net]]+inventory[[#This Row],[CH4_net]]*CH4_GWP+inventory[[#This Row],[N2O_net]]*N2O_GWP</f>
        <v>294.44043736440517</v>
      </c>
      <c r="F183" s="95">
        <f>inventory[[#This Row],[CO2_net]]+inventory[[#This Row],[CH4_net]]*CH4_GTP+inventory[[#This Row],[N2O_net]]*N2O_GTP</f>
        <v>239.59564412968101</v>
      </c>
      <c r="G183" s="77">
        <f t="shared" si="4"/>
        <v>250.29292292177976</v>
      </c>
      <c r="H183" s="77">
        <f t="shared" si="5"/>
        <v>161.91715631256389</v>
      </c>
      <c r="I183" s="77" cm="1">
        <f t="array" ref="I183">B183/INDEX($N$5:$N$505,time_horizon+1)</f>
        <v>392.95338514749483</v>
      </c>
      <c r="J183" s="77" cm="1">
        <f t="array" ref="J183">C183/INDEX($Q$5:$Q$505,time_horizon+1)</f>
        <v>155.04968967461937</v>
      </c>
      <c r="K183" s="78">
        <f>K182+(U182*inventory!B182+V182*inventory!C182+W182*inventory!D182)/$U$5</f>
        <v>294.44043736440517</v>
      </c>
      <c r="L183" s="78">
        <f>L182+(X182*inventory!B182+Y182*inventory!C182+Z182*inventory!D182)/$X$5</f>
        <v>239.59564412968098</v>
      </c>
      <c r="N183" s="71">
        <v>1.4398378352523249E-13</v>
      </c>
      <c r="O183" s="71">
        <v>2.6186843396051484E-12</v>
      </c>
      <c r="P183" s="71">
        <v>3.3275453908736859E-11</v>
      </c>
      <c r="Q183" s="71">
        <v>5.2366771172232574E-16</v>
      </c>
      <c r="R183" s="71">
        <v>1.8319764676841175E-15</v>
      </c>
      <c r="S183" s="71">
        <v>8.2435142555380018E-14</v>
      </c>
      <c r="U183" s="73" cm="1">
        <f t="array" ref="U183">IF($A183&lt;=time_horizon,INDEX(N$5:N$505,time_horizon-$A183+1),0)</f>
        <v>0</v>
      </c>
      <c r="V183" s="73" cm="1">
        <f t="array" ref="V183">IF($A183&lt;=time_horizon,INDEX(O$5:O$505,time_horizon-$A183+1),0)</f>
        <v>0</v>
      </c>
      <c r="W183" s="73" cm="1">
        <f t="array" ref="W183">IF($A183&lt;=time_horizon,INDEX(P$5:P$505,time_horizon-$A183+1),0)</f>
        <v>0</v>
      </c>
      <c r="X183" s="73" cm="1">
        <f t="array" ref="X183">IF($A183&lt;=time_horizon,INDEX(Q$5:Q$505,time_horizon-$A183+1),0)</f>
        <v>0</v>
      </c>
      <c r="Y183" s="73" cm="1">
        <f t="array" ref="Y183">IF($A183&lt;=time_horizon,INDEX(R$5:R$505,time_horizon-$A183+1),0)</f>
        <v>0</v>
      </c>
      <c r="Z183" s="73" cm="1">
        <f t="array" ref="Z183">IF($A183&lt;=time_horizon,INDEX(S$5:S$505,time_horizon-$A183+1),0)</f>
        <v>0</v>
      </c>
    </row>
    <row r="184" spans="1:26">
      <c r="A184">
        <v>179</v>
      </c>
      <c r="B184" s="83">
        <f>inventory[[#This Row],[Integrated_rad_forcing]]</f>
        <v>3.6120413151105418E-11</v>
      </c>
      <c r="C184" s="83">
        <f>inventory[[#This Row],[Temp_change]]</f>
        <v>8.4348568440774586E-14</v>
      </c>
      <c r="E184" s="95">
        <f>inventory[[#This Row],[CO2_net]]+inventory[[#This Row],[CH4_net]]*CH4_GWP+inventory[[#This Row],[N2O_net]]*N2O_GWP</f>
        <v>294.44043736440517</v>
      </c>
      <c r="F184" s="95">
        <f>inventory[[#This Row],[CO2_net]]+inventory[[#This Row],[CH4_net]]*CH4_GTP+inventory[[#This Row],[N2O_net]]*N2O_GTP</f>
        <v>239.59564412968101</v>
      </c>
      <c r="G184" s="77">
        <f t="shared" si="4"/>
        <v>249.76479112967058</v>
      </c>
      <c r="H184" s="77">
        <f t="shared" si="5"/>
        <v>161.10942861791548</v>
      </c>
      <c r="I184" s="77" cm="1">
        <f t="array" ref="I184">B184/INDEX($N$5:$N$505,time_horizon+1)</f>
        <v>393.85067313169185</v>
      </c>
      <c r="J184" s="77" cm="1">
        <f t="array" ref="J184">C184/INDEX($Q$5:$Q$505,time_horizon+1)</f>
        <v>154.24104274615712</v>
      </c>
      <c r="K184" s="78">
        <f>K183+(U183*inventory!B183+V183*inventory!C183+W183*inventory!D183)/$U$5</f>
        <v>294.44043736440517</v>
      </c>
      <c r="L184" s="78">
        <f>L183+(X183*inventory!B183+Y183*inventory!C183+Z183*inventory!D183)/$X$5</f>
        <v>239.59564412968098</v>
      </c>
      <c r="N184" s="71">
        <v>1.4461771408105619E-13</v>
      </c>
      <c r="O184" s="71">
        <v>2.6186844579202786E-12</v>
      </c>
      <c r="P184" s="71">
        <v>3.3357110979104081E-11</v>
      </c>
      <c r="Q184" s="71">
        <v>5.2354830604491984E-16</v>
      </c>
      <c r="R184" s="71">
        <v>1.8274903101714045E-15</v>
      </c>
      <c r="S184" s="71">
        <v>8.1997529824558263E-14</v>
      </c>
      <c r="U184" s="73" cm="1">
        <f t="array" ref="U184">IF($A184&lt;=time_horizon,INDEX(N$5:N$505,time_horizon-$A184+1),0)</f>
        <v>0</v>
      </c>
      <c r="V184" s="73" cm="1">
        <f t="array" ref="V184">IF($A184&lt;=time_horizon,INDEX(O$5:O$505,time_horizon-$A184+1),0)</f>
        <v>0</v>
      </c>
      <c r="W184" s="73" cm="1">
        <f t="array" ref="W184">IF($A184&lt;=time_horizon,INDEX(P$5:P$505,time_horizon-$A184+1),0)</f>
        <v>0</v>
      </c>
      <c r="X184" s="73" cm="1">
        <f t="array" ref="X184">IF($A184&lt;=time_horizon,INDEX(Q$5:Q$505,time_horizon-$A184+1),0)</f>
        <v>0</v>
      </c>
      <c r="Y184" s="73" cm="1">
        <f t="array" ref="Y184">IF($A184&lt;=time_horizon,INDEX(R$5:R$505,time_horizon-$A184+1),0)</f>
        <v>0</v>
      </c>
      <c r="Z184" s="73" cm="1">
        <f t="array" ref="Z184">IF($A184&lt;=time_horizon,INDEX(S$5:S$505,time_horizon-$A184+1),0)</f>
        <v>0</v>
      </c>
    </row>
    <row r="185" spans="1:26">
      <c r="A185">
        <v>180</v>
      </c>
      <c r="B185" s="83">
        <f>inventory[[#This Row],[Integrated_rad_forcing]]</f>
        <v>3.620203145746357E-11</v>
      </c>
      <c r="C185" s="83">
        <f>inventory[[#This Row],[Temp_change]]</f>
        <v>8.3909378358695032E-14</v>
      </c>
      <c r="E185" s="95">
        <f>inventory[[#This Row],[CO2_net]]+inventory[[#This Row],[CH4_net]]*CH4_GWP+inventory[[#This Row],[N2O_net]]*N2O_GWP</f>
        <v>294.44043736440517</v>
      </c>
      <c r="F185" s="95">
        <f>inventory[[#This Row],[CO2_net]]+inventory[[#This Row],[CH4_net]]*CH4_GTP+inventory[[#This Row],[N2O_net]]*N2O_GTP</f>
        <v>239.59564412968101</v>
      </c>
      <c r="G185" s="77">
        <f t="shared" si="4"/>
        <v>249.23789473634025</v>
      </c>
      <c r="H185" s="77">
        <f t="shared" si="5"/>
        <v>160.30662113410276</v>
      </c>
      <c r="I185" s="77" cm="1">
        <f t="array" ref="I185">B185/INDEX($N$5:$N$505,time_horizon+1)</f>
        <v>394.74062488181579</v>
      </c>
      <c r="J185" s="77" cm="1">
        <f t="array" ref="J185">C185/INDEX($Q$5:$Q$505,time_horizon+1)</f>
        <v>153.43793325092858</v>
      </c>
      <c r="K185" s="78">
        <f>K184+(U184*inventory!B184+V184*inventory!C184+W184*inventory!D184)/$U$5</f>
        <v>294.44043736440517</v>
      </c>
      <c r="L185" s="78">
        <f>L184+(X184*inventory!B184+Y184*inventory!C184+Z184*inventory!D184)/$X$5</f>
        <v>239.59564412968098</v>
      </c>
      <c r="N185" s="71">
        <v>1.4525091176749182E-13</v>
      </c>
      <c r="O185" s="71">
        <v>2.6186845670684682E-12</v>
      </c>
      <c r="P185" s="71">
        <v>3.3438095978627607E-11</v>
      </c>
      <c r="Q185" s="71">
        <v>5.2343052186535422E-16</v>
      </c>
      <c r="R185" s="71">
        <v>1.8230164822811818E-15</v>
      </c>
      <c r="S185" s="71">
        <v>8.1562931354548502E-14</v>
      </c>
      <c r="U185" s="73" cm="1">
        <f t="array" ref="U185">IF($A185&lt;=time_horizon,INDEX(N$5:N$505,time_horizon-$A185+1),0)</f>
        <v>0</v>
      </c>
      <c r="V185" s="73" cm="1">
        <f t="array" ref="V185">IF($A185&lt;=time_horizon,INDEX(O$5:O$505,time_horizon-$A185+1),0)</f>
        <v>0</v>
      </c>
      <c r="W185" s="73" cm="1">
        <f t="array" ref="W185">IF($A185&lt;=time_horizon,INDEX(P$5:P$505,time_horizon-$A185+1),0)</f>
        <v>0</v>
      </c>
      <c r="X185" s="73" cm="1">
        <f t="array" ref="X185">IF($A185&lt;=time_horizon,INDEX(Q$5:Q$505,time_horizon-$A185+1),0)</f>
        <v>0</v>
      </c>
      <c r="Y185" s="73" cm="1">
        <f t="array" ref="Y185">IF($A185&lt;=time_horizon,INDEX(R$5:R$505,time_horizon-$A185+1),0)</f>
        <v>0</v>
      </c>
      <c r="Z185" s="73" cm="1">
        <f t="array" ref="Z185">IF($A185&lt;=time_horizon,INDEX(S$5:S$505,time_horizon-$A185+1),0)</f>
        <v>0</v>
      </c>
    </row>
    <row r="186" spans="1:26">
      <c r="A186">
        <v>181</v>
      </c>
      <c r="B186" s="83">
        <f>inventory[[#This Row],[Integrated_rad_forcing]]</f>
        <v>3.6282982487393214E-11</v>
      </c>
      <c r="C186" s="83">
        <f>inventory[[#This Row],[Temp_change]]</f>
        <v>8.3473192920407276E-14</v>
      </c>
      <c r="E186" s="95">
        <f>inventory[[#This Row],[CO2_net]]+inventory[[#This Row],[CH4_net]]*CH4_GWP+inventory[[#This Row],[N2O_net]]*N2O_GWP</f>
        <v>294.44043736440517</v>
      </c>
      <c r="F186" s="95">
        <f>inventory[[#This Row],[CO2_net]]+inventory[[#This Row],[CH4_net]]*CH4_GTP+inventory[[#This Row],[N2O_net]]*N2O_GTP</f>
        <v>239.59564412968101</v>
      </c>
      <c r="G186" s="77">
        <f t="shared" si="4"/>
        <v>248.71224029146998</v>
      </c>
      <c r="H186" s="77">
        <f t="shared" si="5"/>
        <v>159.5087164078486</v>
      </c>
      <c r="I186" s="77" cm="1">
        <f t="array" ref="I186">B186/INDEX($N$5:$N$505,time_horizon+1)</f>
        <v>395.62330076636664</v>
      </c>
      <c r="J186" s="77" cm="1">
        <f t="array" ref="J186">C186/INDEX($Q$5:$Q$505,time_horizon+1)</f>
        <v>152.64031809188256</v>
      </c>
      <c r="K186" s="78">
        <f>K185+(U185*inventory!B185+V185*inventory!C185+W185*inventory!D185)/$U$5</f>
        <v>294.44043736440517</v>
      </c>
      <c r="L186" s="78">
        <f>L185+(X185*inventory!B185+Y185*inventory!C185+Z185*inventory!D185)/$X$5</f>
        <v>239.59564412968098</v>
      </c>
      <c r="N186" s="71">
        <v>1.4588338090989244E-13</v>
      </c>
      <c r="O186" s="71">
        <v>2.6186846677599629E-12</v>
      </c>
      <c r="P186" s="71">
        <v>3.3518414438723355E-11</v>
      </c>
      <c r="Q186" s="71">
        <v>5.2331430407210022E-16</v>
      </c>
      <c r="R186" s="71">
        <v>1.8185548465282412E-15</v>
      </c>
      <c r="S186" s="71">
        <v>8.1131323769806935E-14</v>
      </c>
      <c r="U186" s="73" cm="1">
        <f t="array" ref="U186">IF($A186&lt;=time_horizon,INDEX(N$5:N$505,time_horizon-$A186+1),0)</f>
        <v>0</v>
      </c>
      <c r="V186" s="73" cm="1">
        <f t="array" ref="V186">IF($A186&lt;=time_horizon,INDEX(O$5:O$505,time_horizon-$A186+1),0)</f>
        <v>0</v>
      </c>
      <c r="W186" s="73" cm="1">
        <f t="array" ref="W186">IF($A186&lt;=time_horizon,INDEX(P$5:P$505,time_horizon-$A186+1),0)</f>
        <v>0</v>
      </c>
      <c r="X186" s="73" cm="1">
        <f t="array" ref="X186">IF($A186&lt;=time_horizon,INDEX(Q$5:Q$505,time_horizon-$A186+1),0)</f>
        <v>0</v>
      </c>
      <c r="Y186" s="73" cm="1">
        <f t="array" ref="Y186">IF($A186&lt;=time_horizon,INDEX(R$5:R$505,time_horizon-$A186+1),0)</f>
        <v>0</v>
      </c>
      <c r="Z186" s="73" cm="1">
        <f t="array" ref="Z186">IF($A186&lt;=time_horizon,INDEX(S$5:S$505,time_horizon-$A186+1),0)</f>
        <v>0</v>
      </c>
    </row>
    <row r="187" spans="1:26">
      <c r="A187">
        <v>182</v>
      </c>
      <c r="B187" s="83">
        <f>inventory[[#This Row],[Integrated_rad_forcing]]</f>
        <v>3.6363271731687418E-11</v>
      </c>
      <c r="C187" s="83">
        <f>inventory[[#This Row],[Temp_change]]</f>
        <v>8.303998875684303E-14</v>
      </c>
      <c r="E187" s="95">
        <f>inventory[[#This Row],[CO2_net]]+inventory[[#This Row],[CH4_net]]*CH4_GWP+inventory[[#This Row],[N2O_net]]*N2O_GWP</f>
        <v>294.44043736440517</v>
      </c>
      <c r="F187" s="95">
        <f>inventory[[#This Row],[CO2_net]]+inventory[[#This Row],[CH4_net]]*CH4_GTP+inventory[[#This Row],[N2O_net]]*N2O_GTP</f>
        <v>239.59564412968101</v>
      </c>
      <c r="G187" s="77">
        <f t="shared" si="4"/>
        <v>248.18783415063643</v>
      </c>
      <c r="H187" s="77">
        <f t="shared" si="5"/>
        <v>158.71569645403787</v>
      </c>
      <c r="I187" s="77" cm="1">
        <f t="array" ref="I187">B187/INDEX($N$5:$N$505,time_horizon+1)</f>
        <v>396.4987606559925</v>
      </c>
      <c r="J187" s="77" cm="1">
        <f t="array" ref="J187">C187/INDEX($Q$5:$Q$505,time_horizon+1)</f>
        <v>151.84815453599433</v>
      </c>
      <c r="K187" s="78">
        <f>K186+(U186*inventory!B186+V186*inventory!C186+W186*inventory!D186)/$U$5</f>
        <v>294.44043736440517</v>
      </c>
      <c r="L187" s="78">
        <f>L186+(X186*inventory!B186+Y186*inventory!C186+Z186*inventory!D186)/$X$5</f>
        <v>239.59564412968098</v>
      </c>
      <c r="N187" s="71">
        <v>1.4651512575599053E-13</v>
      </c>
      <c r="O187" s="71">
        <v>2.6186847606499793E-12</v>
      </c>
      <c r="P187" s="71">
        <v>3.3598071845281447E-11</v>
      </c>
      <c r="Q187" s="71">
        <v>5.2319959910764338E-16</v>
      </c>
      <c r="R187" s="71">
        <v>1.8141052740725093E-15</v>
      </c>
      <c r="S187" s="71">
        <v>8.0702683883662879E-14</v>
      </c>
      <c r="U187" s="73" cm="1">
        <f t="array" ref="U187">IF($A187&lt;=time_horizon,INDEX(N$5:N$505,time_horizon-$A187+1),0)</f>
        <v>0</v>
      </c>
      <c r="V187" s="73" cm="1">
        <f t="array" ref="V187">IF($A187&lt;=time_horizon,INDEX(O$5:O$505,time_horizon-$A187+1),0)</f>
        <v>0</v>
      </c>
      <c r="W187" s="73" cm="1">
        <f t="array" ref="W187">IF($A187&lt;=time_horizon,INDEX(P$5:P$505,time_horizon-$A187+1),0)</f>
        <v>0</v>
      </c>
      <c r="X187" s="73" cm="1">
        <f t="array" ref="X187">IF($A187&lt;=time_horizon,INDEX(Q$5:Q$505,time_horizon-$A187+1),0)</f>
        <v>0</v>
      </c>
      <c r="Y187" s="73" cm="1">
        <f t="array" ref="Y187">IF($A187&lt;=time_horizon,INDEX(R$5:R$505,time_horizon-$A187+1),0)</f>
        <v>0</v>
      </c>
      <c r="Z187" s="73" cm="1">
        <f t="array" ref="Z187">IF($A187&lt;=time_horizon,INDEX(S$5:S$505,time_horizon-$A187+1),0)</f>
        <v>0</v>
      </c>
    </row>
    <row r="188" spans="1:26">
      <c r="A188">
        <v>183</v>
      </c>
      <c r="B188" s="83">
        <f>inventory[[#This Row],[Integrated_rad_forcing]]</f>
        <v>3.6442904635861765E-11</v>
      </c>
      <c r="C188" s="83">
        <f>inventory[[#This Row],[Temp_change]]</f>
        <v>8.260974269575719E-14</v>
      </c>
      <c r="E188" s="95">
        <f>inventory[[#This Row],[CO2_net]]+inventory[[#This Row],[CH4_net]]*CH4_GWP+inventory[[#This Row],[N2O_net]]*N2O_GWP</f>
        <v>294.44043736440517</v>
      </c>
      <c r="F188" s="95">
        <f>inventory[[#This Row],[CO2_net]]+inventory[[#This Row],[CH4_net]]*CH4_GTP+inventory[[#This Row],[N2O_net]]*N2O_GTP</f>
        <v>239.59564412968101</v>
      </c>
      <c r="G188" s="77">
        <f t="shared" si="4"/>
        <v>247.66468247728014</v>
      </c>
      <c r="H188" s="77">
        <f t="shared" si="5"/>
        <v>157.92754278096214</v>
      </c>
      <c r="I188" s="77" cm="1">
        <f t="array" ref="I188">B188/INDEX($N$5:$N$505,time_horizon+1)</f>
        <v>397.3670639276437</v>
      </c>
      <c r="J188" s="77" cm="1">
        <f t="array" ref="J188">C188/INDEX($Q$5:$Q$505,time_horizon+1)</f>
        <v>151.06140021015295</v>
      </c>
      <c r="K188" s="78">
        <f>K187+(U187*inventory!B187+V187*inventory!C187+W187*inventory!D187)/$U$5</f>
        <v>294.44043736440517</v>
      </c>
      <c r="L188" s="78">
        <f>L187+(X187*inventory!B187+Y187*inventory!C187+Z187*inventory!D187)/$X$5</f>
        <v>239.59564412968098</v>
      </c>
      <c r="N188" s="71">
        <v>1.4714615047789427E-13</v>
      </c>
      <c r="O188" s="71">
        <v>2.6186848463429681E-12</v>
      </c>
      <c r="P188" s="71">
        <v>3.36770736390409E-11</v>
      </c>
      <c r="Q188" s="71">
        <v>5.2308635492627725E-16</v>
      </c>
      <c r="R188" s="71">
        <v>1.8096676440555257E-15</v>
      </c>
      <c r="S188" s="71">
        <v>8.0276988696775391E-14</v>
      </c>
      <c r="U188" s="73" cm="1">
        <f t="array" ref="U188">IF($A188&lt;=time_horizon,INDEX(N$5:N$505,time_horizon-$A188+1),0)</f>
        <v>0</v>
      </c>
      <c r="V188" s="73" cm="1">
        <f t="array" ref="V188">IF($A188&lt;=time_horizon,INDEX(O$5:O$505,time_horizon-$A188+1),0)</f>
        <v>0</v>
      </c>
      <c r="W188" s="73" cm="1">
        <f t="array" ref="W188">IF($A188&lt;=time_horizon,INDEX(P$5:P$505,time_horizon-$A188+1),0)</f>
        <v>0</v>
      </c>
      <c r="X188" s="73" cm="1">
        <f t="array" ref="X188">IF($A188&lt;=time_horizon,INDEX(Q$5:Q$505,time_horizon-$A188+1),0)</f>
        <v>0</v>
      </c>
      <c r="Y188" s="73" cm="1">
        <f t="array" ref="Y188">IF($A188&lt;=time_horizon,INDEX(R$5:R$505,time_horizon-$A188+1),0)</f>
        <v>0</v>
      </c>
      <c r="Z188" s="73" cm="1">
        <f t="array" ref="Z188">IF($A188&lt;=time_horizon,INDEX(S$5:S$505,time_horizon-$A188+1),0)</f>
        <v>0</v>
      </c>
    </row>
    <row r="189" spans="1:26">
      <c r="A189">
        <v>184</v>
      </c>
      <c r="B189" s="83">
        <f>inventory[[#This Row],[Integrated_rad_forcing]]</f>
        <v>3.6521886600531816E-11</v>
      </c>
      <c r="C189" s="83">
        <f>inventory[[#This Row],[Temp_change]]</f>
        <v>8.2182431759543256E-14</v>
      </c>
      <c r="E189" s="95">
        <f>inventory[[#This Row],[CO2_net]]+inventory[[#This Row],[CH4_net]]*CH4_GWP+inventory[[#This Row],[N2O_net]]*N2O_GWP</f>
        <v>294.44043736440517</v>
      </c>
      <c r="F189" s="95">
        <f>inventory[[#This Row],[CO2_net]]+inventory[[#This Row],[CH4_net]]*CH4_GTP+inventory[[#This Row],[N2O_net]]*N2O_GTP</f>
        <v>239.59564412968101</v>
      </c>
      <c r="G189" s="77">
        <f t="shared" si="4"/>
        <v>247.14279124472372</v>
      </c>
      <c r="H189" s="77">
        <f t="shared" si="5"/>
        <v>157.14423641476691</v>
      </c>
      <c r="I189" s="77" cm="1">
        <f t="array" ref="I189">B189/INDEX($N$5:$N$505,time_horizon+1)</f>
        <v>398.22826946868861</v>
      </c>
      <c r="J189" s="77" cm="1">
        <f t="array" ref="J189">C189/INDEX($Q$5:$Q$505,time_horizon+1)</f>
        <v>150.28001309716652</v>
      </c>
      <c r="K189" s="78">
        <f>K188+(U188*inventory!B188+V188*inventory!C188+W188*inventory!D188)/$U$5</f>
        <v>294.44043736440517</v>
      </c>
      <c r="L189" s="78">
        <f>L188+(X188*inventory!B188+Y188*inventory!C188+Z188*inventory!D188)/$X$5</f>
        <v>239.59564412968098</v>
      </c>
      <c r="N189" s="71">
        <v>1.4777645917403033E-13</v>
      </c>
      <c r="O189" s="71">
        <v>2.6186849253965482E-12</v>
      </c>
      <c r="P189" s="71">
        <v>3.3755425215961236E-11</v>
      </c>
      <c r="Q189" s="71">
        <v>5.2297452095303535E-16</v>
      </c>
      <c r="R189" s="71">
        <v>1.8052418429881536E-15</v>
      </c>
      <c r="S189" s="71">
        <v>7.9854215395602069E-14</v>
      </c>
      <c r="U189" s="73" cm="1">
        <f t="array" ref="U189">IF($A189&lt;=time_horizon,INDEX(N$5:N$505,time_horizon-$A189+1),0)</f>
        <v>0</v>
      </c>
      <c r="V189" s="73" cm="1">
        <f t="array" ref="V189">IF($A189&lt;=time_horizon,INDEX(O$5:O$505,time_horizon-$A189+1),0)</f>
        <v>0</v>
      </c>
      <c r="W189" s="73" cm="1">
        <f t="array" ref="W189">IF($A189&lt;=time_horizon,INDEX(P$5:P$505,time_horizon-$A189+1),0)</f>
        <v>0</v>
      </c>
      <c r="X189" s="73" cm="1">
        <f t="array" ref="X189">IF($A189&lt;=time_horizon,INDEX(Q$5:Q$505,time_horizon-$A189+1),0)</f>
        <v>0</v>
      </c>
      <c r="Y189" s="73" cm="1">
        <f t="array" ref="Y189">IF($A189&lt;=time_horizon,INDEX(R$5:R$505,time_horizon-$A189+1),0)</f>
        <v>0</v>
      </c>
      <c r="Z189" s="73" cm="1">
        <f t="array" ref="Z189">IF($A189&lt;=time_horizon,INDEX(S$5:S$505,time_horizon-$A189+1),0)</f>
        <v>0</v>
      </c>
    </row>
    <row r="190" spans="1:26">
      <c r="A190">
        <v>185</v>
      </c>
      <c r="B190" s="83">
        <f>inventory[[#This Row],[Integrated_rad_forcing]]</f>
        <v>3.6600222981787222E-11</v>
      </c>
      <c r="C190" s="83">
        <f>inventory[[#This Row],[Temp_change]]</f>
        <v>8.1758033163109769E-14</v>
      </c>
      <c r="E190" s="95">
        <f>inventory[[#This Row],[CO2_net]]+inventory[[#This Row],[CH4_net]]*CH4_GWP+inventory[[#This Row],[N2O_net]]*N2O_GWP</f>
        <v>294.44043736440517</v>
      </c>
      <c r="F190" s="95">
        <f>inventory[[#This Row],[CO2_net]]+inventory[[#This Row],[CH4_net]]*CH4_GTP+inventory[[#This Row],[N2O_net]]*N2O_GTP</f>
        <v>239.59564412968101</v>
      </c>
      <c r="G190" s="77">
        <f t="shared" si="4"/>
        <v>246.62216623823656</v>
      </c>
      <c r="H190" s="77">
        <f t="shared" si="5"/>
        <v>156.36575792312132</v>
      </c>
      <c r="I190" s="77" cm="1">
        <f t="array" ref="I190">B190/INDEX($N$5:$N$505,time_horizon+1)</f>
        <v>399.08243568099277</v>
      </c>
      <c r="J190" s="77" cm="1">
        <f t="array" ref="J190">C190/INDEX($Q$5:$Q$505,time_horizon+1)</f>
        <v>149.50395153187904</v>
      </c>
      <c r="K190" s="78">
        <f>K189+(U189*inventory!B189+V189*inventory!C189+W189*inventory!D189)/$U$5</f>
        <v>294.44043736440517</v>
      </c>
      <c r="L190" s="78">
        <f>L189+(X189*inventory!B189+Y189*inventory!C189+Z189*inventory!D189)/$X$5</f>
        <v>239.59564412968098</v>
      </c>
      <c r="N190" s="71">
        <v>1.4840605587103422E-13</v>
      </c>
      <c r="O190" s="71">
        <v>2.6186849983251345E-12</v>
      </c>
      <c r="P190" s="71">
        <v>3.3833131927591052E-11</v>
      </c>
      <c r="Q190" s="71">
        <v>5.2286404804373386E-16</v>
      </c>
      <c r="R190" s="71">
        <v>1.8008277641855789E-15</v>
      </c>
      <c r="S190" s="71">
        <v>7.9434341350880462E-14</v>
      </c>
      <c r="U190" s="73" cm="1">
        <f t="array" ref="U190">IF($A190&lt;=time_horizon,INDEX(N$5:N$505,time_horizon-$A190+1),0)</f>
        <v>0</v>
      </c>
      <c r="V190" s="73" cm="1">
        <f t="array" ref="V190">IF($A190&lt;=time_horizon,INDEX(O$5:O$505,time_horizon-$A190+1),0)</f>
        <v>0</v>
      </c>
      <c r="W190" s="73" cm="1">
        <f t="array" ref="W190">IF($A190&lt;=time_horizon,INDEX(P$5:P$505,time_horizon-$A190+1),0)</f>
        <v>0</v>
      </c>
      <c r="X190" s="73" cm="1">
        <f t="array" ref="X190">IF($A190&lt;=time_horizon,INDEX(Q$5:Q$505,time_horizon-$A190+1),0)</f>
        <v>0</v>
      </c>
      <c r="Y190" s="73" cm="1">
        <f t="array" ref="Y190">IF($A190&lt;=time_horizon,INDEX(R$5:R$505,time_horizon-$A190+1),0)</f>
        <v>0</v>
      </c>
      <c r="Z190" s="73" cm="1">
        <f t="array" ref="Z190">IF($A190&lt;=time_horizon,INDEX(S$5:S$505,time_horizon-$A190+1),0)</f>
        <v>0</v>
      </c>
    </row>
    <row r="191" spans="1:26">
      <c r="A191">
        <v>186</v>
      </c>
      <c r="B191" s="83">
        <f>inventory[[#This Row],[Integrated_rad_forcing]]</f>
        <v>3.6677919091562383E-11</v>
      </c>
      <c r="C191" s="83">
        <f>inventory[[#This Row],[Temp_change]]</f>
        <v>8.1336524311813471E-14</v>
      </c>
      <c r="E191" s="95">
        <f>inventory[[#This Row],[CO2_net]]+inventory[[#This Row],[CH4_net]]*CH4_GWP+inventory[[#This Row],[N2O_net]]*N2O_GWP</f>
        <v>294.44043736440517</v>
      </c>
      <c r="F191" s="95">
        <f>inventory[[#This Row],[CO2_net]]+inventory[[#This Row],[CH4_net]]*CH4_GTP+inventory[[#This Row],[N2O_net]]*N2O_GTP</f>
        <v>239.59564412968101</v>
      </c>
      <c r="G191" s="77">
        <f t="shared" si="4"/>
        <v>246.10281305713903</v>
      </c>
      <c r="H191" s="77">
        <f t="shared" si="5"/>
        <v>155.59208743812849</v>
      </c>
      <c r="I191" s="77" cm="1">
        <f t="array" ref="I191">B191/INDEX($N$5:$N$505,time_horizon+1)</f>
        <v>399.92962048496076</v>
      </c>
      <c r="J191" s="77" cm="1">
        <f t="array" ref="J191">C191/INDEX($Q$5:$Q$505,time_horizon+1)</f>
        <v>148.73317419739084</v>
      </c>
      <c r="K191" s="78">
        <f>K190+(U190*inventory!B190+V190*inventory!C190+W190*inventory!D190)/$U$5</f>
        <v>294.44043736440517</v>
      </c>
      <c r="L191" s="78">
        <f>L190+(X190*inventory!B190+Y190*inventory!C190+Z190*inventory!D190)/$X$5</f>
        <v>239.59564412968098</v>
      </c>
      <c r="N191" s="71">
        <v>1.4903494452559009E-13</v>
      </c>
      <c r="O191" s="71">
        <v>2.6186850656032852E-12</v>
      </c>
      <c r="P191" s="71">
        <v>3.3910199081433509E-11</v>
      </c>
      <c r="Q191" s="71">
        <v>5.227548884460921E-16</v>
      </c>
      <c r="R191" s="71">
        <v>1.7964253072459441E-15</v>
      </c>
      <c r="S191" s="71">
        <v>7.9017344116121435E-14</v>
      </c>
      <c r="U191" s="73" cm="1">
        <f t="array" ref="U191">IF($A191&lt;=time_horizon,INDEX(N$5:N$505,time_horizon-$A191+1),0)</f>
        <v>0</v>
      </c>
      <c r="V191" s="73" cm="1">
        <f t="array" ref="V191">IF($A191&lt;=time_horizon,INDEX(O$5:O$505,time_horizon-$A191+1),0)</f>
        <v>0</v>
      </c>
      <c r="W191" s="73" cm="1">
        <f t="array" ref="W191">IF($A191&lt;=time_horizon,INDEX(P$5:P$505,time_horizon-$A191+1),0)</f>
        <v>0</v>
      </c>
      <c r="X191" s="73" cm="1">
        <f t="array" ref="X191">IF($A191&lt;=time_horizon,INDEX(Q$5:Q$505,time_horizon-$A191+1),0)</f>
        <v>0</v>
      </c>
      <c r="Y191" s="73" cm="1">
        <f t="array" ref="Y191">IF($A191&lt;=time_horizon,INDEX(R$5:R$505,time_horizon-$A191+1),0)</f>
        <v>0</v>
      </c>
      <c r="Z191" s="73" cm="1">
        <f t="array" ref="Z191">IF($A191&lt;=time_horizon,INDEX(S$5:S$505,time_horizon-$A191+1),0)</f>
        <v>0</v>
      </c>
    </row>
    <row r="192" spans="1:26">
      <c r="A192">
        <v>187</v>
      </c>
      <c r="B192" s="83">
        <f>inventory[[#This Row],[Integrated_rad_forcing]]</f>
        <v>3.6754980198003892E-11</v>
      </c>
      <c r="C192" s="83">
        <f>inventory[[#This Row],[Temp_change]]</f>
        <v>8.0917882799446119E-14</v>
      </c>
      <c r="E192" s="95">
        <f>inventory[[#This Row],[CO2_net]]+inventory[[#This Row],[CH4_net]]*CH4_GWP+inventory[[#This Row],[N2O_net]]*N2O_GWP</f>
        <v>294.44043736440517</v>
      </c>
      <c r="F192" s="95">
        <f>inventory[[#This Row],[CO2_net]]+inventory[[#This Row],[CH4_net]]*CH4_GTP+inventory[[#This Row],[N2O_net]]*N2O_GTP</f>
        <v>239.59564412968101</v>
      </c>
      <c r="G192" s="77">
        <f t="shared" si="4"/>
        <v>245.58473711694489</v>
      </c>
      <c r="H192" s="77">
        <f t="shared" si="5"/>
        <v>154.8232046784957</v>
      </c>
      <c r="I192" s="77" cm="1">
        <f t="array" ref="I192">B192/INDEX($N$5:$N$505,time_horizon+1)</f>
        <v>400.76988132354234</v>
      </c>
      <c r="J192" s="77" cm="1">
        <f t="array" ref="J192">C192/INDEX($Q$5:$Q$505,time_horizon+1)</f>
        <v>147.96764012137734</v>
      </c>
      <c r="K192" s="78">
        <f>K191+(U191*inventory!B191+V191*inventory!C191+W191*inventory!D191)/$U$5</f>
        <v>294.44043736440517</v>
      </c>
      <c r="L192" s="78">
        <f>L191+(X191*inventory!B191+Y191*inventory!C191+Z191*inventory!D191)/$X$5</f>
        <v>239.59564412968098</v>
      </c>
      <c r="N192" s="71">
        <v>1.4966312902622101E-13</v>
      </c>
      <c r="O192" s="71">
        <v>2.6186851276687908E-12</v>
      </c>
      <c r="P192" s="71">
        <v>3.3986631941308878E-11</v>
      </c>
      <c r="Q192" s="71">
        <v>5.2264699576190392E-16</v>
      </c>
      <c r="R192" s="71">
        <v>1.7920343775692577E-15</v>
      </c>
      <c r="S192" s="71">
        <v>7.8603201426114955E-14</v>
      </c>
      <c r="U192" s="73" cm="1">
        <f t="array" ref="U192">IF($A192&lt;=time_horizon,INDEX(N$5:N$505,time_horizon-$A192+1),0)</f>
        <v>0</v>
      </c>
      <c r="V192" s="73" cm="1">
        <f t="array" ref="V192">IF($A192&lt;=time_horizon,INDEX(O$5:O$505,time_horizon-$A192+1),0)</f>
        <v>0</v>
      </c>
      <c r="W192" s="73" cm="1">
        <f t="array" ref="W192">IF($A192&lt;=time_horizon,INDEX(P$5:P$505,time_horizon-$A192+1),0)</f>
        <v>0</v>
      </c>
      <c r="X192" s="73" cm="1">
        <f t="array" ref="X192">IF($A192&lt;=time_horizon,INDEX(Q$5:Q$505,time_horizon-$A192+1),0)</f>
        <v>0</v>
      </c>
      <c r="Y192" s="73" cm="1">
        <f t="array" ref="Y192">IF($A192&lt;=time_horizon,INDEX(R$5:R$505,time_horizon-$A192+1),0)</f>
        <v>0</v>
      </c>
      <c r="Z192" s="73" cm="1">
        <f t="array" ref="Z192">IF($A192&lt;=time_horizon,INDEX(S$5:S$505,time_horizon-$A192+1),0)</f>
        <v>0</v>
      </c>
    </row>
    <row r="193" spans="1:26">
      <c r="A193">
        <v>188</v>
      </c>
      <c r="B193" s="83">
        <f>inventory[[#This Row],[Integrated_rad_forcing]]</f>
        <v>3.6831411525834596E-11</v>
      </c>
      <c r="C193" s="83">
        <f>inventory[[#This Row],[Temp_change]]</f>
        <v>8.0502086406271571E-14</v>
      </c>
      <c r="E193" s="95">
        <f>inventory[[#This Row],[CO2_net]]+inventory[[#This Row],[CH4_net]]*CH4_GWP+inventory[[#This Row],[N2O_net]]*N2O_GWP</f>
        <v>294.44043736440517</v>
      </c>
      <c r="F193" s="95">
        <f>inventory[[#This Row],[CO2_net]]+inventory[[#This Row],[CH4_net]]*CH4_GTP+inventory[[#This Row],[N2O_net]]*N2O_GTP</f>
        <v>239.59564412968101</v>
      </c>
      <c r="G193" s="77">
        <f t="shared" si="4"/>
        <v>245.06794365153547</v>
      </c>
      <c r="H193" s="77">
        <f t="shared" si="5"/>
        <v>154.05908897098303</v>
      </c>
      <c r="I193" s="77" cm="1">
        <f t="array" ref="I193">B193/INDEX($N$5:$N$505,time_horizon+1)</f>
        <v>401.60327516620248</v>
      </c>
      <c r="J193" s="77" cm="1">
        <f t="array" ref="J193">C193/INDEX($Q$5:$Q$505,time_horizon+1)</f>
        <v>147.20730867249966</v>
      </c>
      <c r="K193" s="78">
        <f>K192+(U192*inventory!B192+V192*inventory!C192+W192*inventory!D192)/$U$5</f>
        <v>294.44043736440517</v>
      </c>
      <c r="L193" s="78">
        <f>L192+(X192*inventory!B192+Y192*inventory!C192+Z192*inventory!D192)/$X$5</f>
        <v>239.59564412968098</v>
      </c>
      <c r="N193" s="71">
        <v>1.502906131950311E-13</v>
      </c>
      <c r="O193" s="71">
        <v>2.618685184925522E-12</v>
      </c>
      <c r="P193" s="71">
        <v>3.4062435727714044E-11</v>
      </c>
      <c r="Q193" s="71">
        <v>5.2254032491023044E-16</v>
      </c>
      <c r="R193" s="71">
        <v>1.7876548859134604E-15</v>
      </c>
      <c r="S193" s="71">
        <v>7.8191891195447875E-14</v>
      </c>
      <c r="U193" s="73" cm="1">
        <f t="array" ref="U193">IF($A193&lt;=time_horizon,INDEX(N$5:N$505,time_horizon-$A193+1),0)</f>
        <v>0</v>
      </c>
      <c r="V193" s="73" cm="1">
        <f t="array" ref="V193">IF($A193&lt;=time_horizon,INDEX(O$5:O$505,time_horizon-$A193+1),0)</f>
        <v>0</v>
      </c>
      <c r="W193" s="73" cm="1">
        <f t="array" ref="W193">IF($A193&lt;=time_horizon,INDEX(P$5:P$505,time_horizon-$A193+1),0)</f>
        <v>0</v>
      </c>
      <c r="X193" s="73" cm="1">
        <f t="array" ref="X193">IF($A193&lt;=time_horizon,INDEX(Q$5:Q$505,time_horizon-$A193+1),0)</f>
        <v>0</v>
      </c>
      <c r="Y193" s="73" cm="1">
        <f t="array" ref="Y193">IF($A193&lt;=time_horizon,INDEX(R$5:R$505,time_horizon-$A193+1),0)</f>
        <v>0</v>
      </c>
      <c r="Z193" s="73" cm="1">
        <f t="array" ref="Z193">IF($A193&lt;=time_horizon,INDEX(S$5:S$505,time_horizon-$A193+1),0)</f>
        <v>0</v>
      </c>
    </row>
    <row r="194" spans="1:26">
      <c r="A194">
        <v>189</v>
      </c>
      <c r="B194" s="83">
        <f>inventory[[#This Row],[Integrated_rad_forcing]]</f>
        <v>3.6907218256714548E-11</v>
      </c>
      <c r="C194" s="83">
        <f>inventory[[#This Row],[Temp_change]]</f>
        <v>8.0089113097110132E-14</v>
      </c>
      <c r="E194" s="95">
        <f>inventory[[#This Row],[CO2_net]]+inventory[[#This Row],[CH4_net]]*CH4_GWP+inventory[[#This Row],[N2O_net]]*N2O_GWP</f>
        <v>294.44043736440517</v>
      </c>
      <c r="F194" s="95">
        <f>inventory[[#This Row],[CO2_net]]+inventory[[#This Row],[CH4_net]]*CH4_GTP+inventory[[#This Row],[N2O_net]]*N2O_GTP</f>
        <v>239.59564412968101</v>
      </c>
      <c r="G194" s="77">
        <f t="shared" si="4"/>
        <v>244.55243771536348</v>
      </c>
      <c r="H194" s="77">
        <f t="shared" si="5"/>
        <v>153.29971927114889</v>
      </c>
      <c r="I194" s="77" cm="1">
        <f t="array" ref="I194">B194/INDEX($N$5:$N$505,time_horizon+1)</f>
        <v>402.42985851285692</v>
      </c>
      <c r="J194" s="77" cm="1">
        <f t="array" ref="J194">C194/INDEX($Q$5:$Q$505,time_horizon+1)</f>
        <v>146.4521395569015</v>
      </c>
      <c r="K194" s="78">
        <f>K193+(U193*inventory!B193+V193*inventory!C193+W193*inventory!D193)/$U$5</f>
        <v>294.44043736440517</v>
      </c>
      <c r="L194" s="78">
        <f>L193+(X193*inventory!B193+Y193*inventory!C193+Z193*inventory!D193)/$X$5</f>
        <v>239.59564412968098</v>
      </c>
      <c r="N194" s="71">
        <v>1.5091740078940106E-13</v>
      </c>
      <c r="O194" s="71">
        <v>2.6186852377460577E-12</v>
      </c>
      <c r="P194" s="71">
        <v>3.4137615618179088E-11</v>
      </c>
      <c r="Q194" s="71">
        <v>5.2243483209158729E-16</v>
      </c>
      <c r="R194" s="71">
        <v>1.7832867479847929E-15</v>
      </c>
      <c r="S194" s="71">
        <v>7.778339151703375E-14</v>
      </c>
      <c r="U194" s="73" cm="1">
        <f t="array" ref="U194">IF($A194&lt;=time_horizon,INDEX(N$5:N$505,time_horizon-$A194+1),0)</f>
        <v>0</v>
      </c>
      <c r="V194" s="73" cm="1">
        <f t="array" ref="V194">IF($A194&lt;=time_horizon,INDEX(O$5:O$505,time_horizon-$A194+1),0)</f>
        <v>0</v>
      </c>
      <c r="W194" s="73" cm="1">
        <f t="array" ref="W194">IF($A194&lt;=time_horizon,INDEX(P$5:P$505,time_horizon-$A194+1),0)</f>
        <v>0</v>
      </c>
      <c r="X194" s="73" cm="1">
        <f t="array" ref="X194">IF($A194&lt;=time_horizon,INDEX(Q$5:Q$505,time_horizon-$A194+1),0)</f>
        <v>0</v>
      </c>
      <c r="Y194" s="73" cm="1">
        <f t="array" ref="Y194">IF($A194&lt;=time_horizon,INDEX(R$5:R$505,time_horizon-$A194+1),0)</f>
        <v>0</v>
      </c>
      <c r="Z194" s="73" cm="1">
        <f t="array" ref="Z194">IF($A194&lt;=time_horizon,INDEX(S$5:S$505,time_horizon-$A194+1),0)</f>
        <v>0</v>
      </c>
    </row>
    <row r="195" spans="1:26">
      <c r="A195">
        <v>190</v>
      </c>
      <c r="B195" s="83">
        <f>inventory[[#This Row],[Integrated_rad_forcing]]</f>
        <v>3.6982405529598655E-11</v>
      </c>
      <c r="C195" s="83">
        <f>inventory[[#This Row],[Temp_change]]</f>
        <v>7.9678941019467524E-14</v>
      </c>
      <c r="E195" s="95">
        <f>inventory[[#This Row],[CO2_net]]+inventory[[#This Row],[CH4_net]]*CH4_GWP+inventory[[#This Row],[N2O_net]]*N2O_GWP</f>
        <v>294.44043736440517</v>
      </c>
      <c r="F195" s="95">
        <f>inventory[[#This Row],[CO2_net]]+inventory[[#This Row],[CH4_net]]*CH4_GTP+inventory[[#This Row],[N2O_net]]*N2O_GTP</f>
        <v>239.59564412968101</v>
      </c>
      <c r="G195" s="77">
        <f t="shared" si="4"/>
        <v>244.03822418568174</v>
      </c>
      <c r="H195" s="77">
        <f t="shared" si="5"/>
        <v>152.54507418341055</v>
      </c>
      <c r="I195" s="77" cm="1">
        <f t="array" ref="I195">B195/INDEX($N$5:$N$505,time_horizon+1)</f>
        <v>403.24968739777199</v>
      </c>
      <c r="J195" s="77" cm="1">
        <f t="array" ref="J195">C195/INDEX($Q$5:$Q$505,time_horizon+1)</f>
        <v>145.70209281478785</v>
      </c>
      <c r="K195" s="78">
        <f>K194+(U194*inventory!B194+V194*inventory!C194+W194*inventory!D194)/$U$5</f>
        <v>294.44043736440517</v>
      </c>
      <c r="L195" s="78">
        <f>L194+(X194*inventory!B194+Y194*inventory!C194+Z194*inventory!D194)/$X$5</f>
        <v>239.59564412968098</v>
      </c>
      <c r="N195" s="71">
        <v>1.5154349550363797E-13</v>
      </c>
      <c r="O195" s="71">
        <v>2.61868528647411E-12</v>
      </c>
      <c r="P195" s="71">
        <v>3.4212176747620908E-11</v>
      </c>
      <c r="Q195" s="71">
        <v>5.2233047475309892E-16</v>
      </c>
      <c r="R195" s="71">
        <v>1.7789298840598079E-15</v>
      </c>
      <c r="S195" s="71">
        <v>7.7377680660654621E-14</v>
      </c>
      <c r="U195" s="73" cm="1">
        <f t="array" ref="U195">IF($A195&lt;=time_horizon,INDEX(N$5:N$505,time_horizon-$A195+1),0)</f>
        <v>0</v>
      </c>
      <c r="V195" s="73" cm="1">
        <f t="array" ref="V195">IF($A195&lt;=time_horizon,INDEX(O$5:O$505,time_horizon-$A195+1),0)</f>
        <v>0</v>
      </c>
      <c r="W195" s="73" cm="1">
        <f t="array" ref="W195">IF($A195&lt;=time_horizon,INDEX(P$5:P$505,time_horizon-$A195+1),0)</f>
        <v>0</v>
      </c>
      <c r="X195" s="73" cm="1">
        <f t="array" ref="X195">IF($A195&lt;=time_horizon,INDEX(Q$5:Q$505,time_horizon-$A195+1),0)</f>
        <v>0</v>
      </c>
      <c r="Y195" s="73" cm="1">
        <f t="array" ref="Y195">IF($A195&lt;=time_horizon,INDEX(R$5:R$505,time_horizon-$A195+1),0)</f>
        <v>0</v>
      </c>
      <c r="Z195" s="73" cm="1">
        <f t="array" ref="Z195">IF($A195&lt;=time_horizon,INDEX(S$5:S$505,time_horizon-$A195+1),0)</f>
        <v>0</v>
      </c>
    </row>
    <row r="196" spans="1:26">
      <c r="A196">
        <v>191</v>
      </c>
      <c r="B196" s="83">
        <f>inventory[[#This Row],[Integrated_rad_forcing]]</f>
        <v>3.7056978441091295E-11</v>
      </c>
      <c r="C196" s="83">
        <f>inventory[[#This Row],[Temp_change]]</f>
        <v>7.9271548501705778E-14</v>
      </c>
      <c r="E196" s="95">
        <f>inventory[[#This Row],[CO2_net]]+inventory[[#This Row],[CH4_net]]*CH4_GWP+inventory[[#This Row],[N2O_net]]*N2O_GWP</f>
        <v>294.44043736440517</v>
      </c>
      <c r="F196" s="95">
        <f>inventory[[#This Row],[CO2_net]]+inventory[[#This Row],[CH4_net]]*CH4_GTP+inventory[[#This Row],[N2O_net]]*N2O_GTP</f>
        <v>239.59564412968101</v>
      </c>
      <c r="G196" s="77">
        <f t="shared" si="4"/>
        <v>243.52530776479466</v>
      </c>
      <c r="H196" s="77">
        <f t="shared" si="5"/>
        <v>151.7951319804379</v>
      </c>
      <c r="I196" s="77" cm="1">
        <f t="array" ref="I196">B196/INDEX($N$5:$N$505,time_horizon+1)</f>
        <v>404.0628173934312</v>
      </c>
      <c r="J196" s="77" cm="1">
        <f t="array" ref="J196">C196/INDEX($Q$5:$Q$505,time_horizon+1)</f>
        <v>144.95712881708022</v>
      </c>
      <c r="K196" s="78">
        <f>K195+(U195*inventory!B195+V195*inventory!C195+W195*inventory!D195)/$U$5</f>
        <v>294.44043736440517</v>
      </c>
      <c r="L196" s="78">
        <f>L195+(X195*inventory!B195+Y195*inventory!C195+Z195*inventory!D195)/$X$5</f>
        <v>239.59564412968098</v>
      </c>
      <c r="N196" s="71">
        <v>1.5216890097058098E-13</v>
      </c>
      <c r="O196" s="71">
        <v>2.6186853314267605E-12</v>
      </c>
      <c r="P196" s="71">
        <v>3.4286124208693956E-11</v>
      </c>
      <c r="Q196" s="71">
        <v>5.2222721155459479E-16</v>
      </c>
      <c r="R196" s="71">
        <v>1.7745842186365884E-15</v>
      </c>
      <c r="S196" s="71">
        <v>7.6974737071514594E-14</v>
      </c>
      <c r="U196" s="73" cm="1">
        <f t="array" ref="U196">IF($A196&lt;=time_horizon,INDEX(N$5:N$505,time_horizon-$A196+1),0)</f>
        <v>0</v>
      </c>
      <c r="V196" s="73" cm="1">
        <f t="array" ref="V196">IF($A196&lt;=time_horizon,INDEX(O$5:O$505,time_horizon-$A196+1),0)</f>
        <v>0</v>
      </c>
      <c r="W196" s="73" cm="1">
        <f t="array" ref="W196">IF($A196&lt;=time_horizon,INDEX(P$5:P$505,time_horizon-$A196+1),0)</f>
        <v>0</v>
      </c>
      <c r="X196" s="73" cm="1">
        <f t="array" ref="X196">IF($A196&lt;=time_horizon,INDEX(Q$5:Q$505,time_horizon-$A196+1),0)</f>
        <v>0</v>
      </c>
      <c r="Y196" s="73" cm="1">
        <f t="array" ref="Y196">IF($A196&lt;=time_horizon,INDEX(R$5:R$505,time_horizon-$A196+1),0)</f>
        <v>0</v>
      </c>
      <c r="Z196" s="73" cm="1">
        <f t="array" ref="Z196">IF($A196&lt;=time_horizon,INDEX(S$5:S$505,time_horizon-$A196+1),0)</f>
        <v>0</v>
      </c>
    </row>
    <row r="197" spans="1:26">
      <c r="A197">
        <v>192</v>
      </c>
      <c r="B197" s="83">
        <f>inventory[[#This Row],[Integrated_rad_forcing]]</f>
        <v>3.7130942045797759E-11</v>
      </c>
      <c r="C197" s="83">
        <f>inventory[[#This Row],[Temp_change]]</f>
        <v>7.8866914051253817E-14</v>
      </c>
      <c r="E197" s="95">
        <f>inventory[[#This Row],[CO2_net]]+inventory[[#This Row],[CH4_net]]*CH4_GWP+inventory[[#This Row],[N2O_net]]*N2O_GWP</f>
        <v>294.44043736440517</v>
      </c>
      <c r="F197" s="95">
        <f>inventory[[#This Row],[CO2_net]]+inventory[[#This Row],[CH4_net]]*CH4_GTP+inventory[[#This Row],[N2O_net]]*N2O_GTP</f>
        <v>239.59564412968101</v>
      </c>
      <c r="G197" s="77">
        <f t="shared" si="4"/>
        <v>243.01369298232819</v>
      </c>
      <c r="H197" s="77">
        <f t="shared" si="5"/>
        <v>151.04987062189829</v>
      </c>
      <c r="I197" s="77" cm="1">
        <f t="array" ref="I197">B197/INDEX($N$5:$N$505,time_horizon+1)</f>
        <v>404.86930361436731</v>
      </c>
      <c r="J197" s="77" cm="1">
        <f t="array" ref="J197">C197/INDEX($Q$5:$Q$505,time_horizon+1)</f>
        <v>144.21720826214454</v>
      </c>
      <c r="K197" s="78">
        <f>K196+(U196*inventory!B196+V196*inventory!C196+W196*inventory!D196)/$U$5</f>
        <v>294.44043736440517</v>
      </c>
      <c r="L197" s="78">
        <f>L196+(X196*inventory!B196+Y196*inventory!C196+Z196*inventory!D196)/$X$5</f>
        <v>239.59564412968098</v>
      </c>
      <c r="N197" s="71">
        <v>1.5279362076316373E-13</v>
      </c>
      <c r="O197" s="71">
        <v>2.6186853728965235E-12</v>
      </c>
      <c r="P197" s="71">
        <v>3.4359463052138071E-11</v>
      </c>
      <c r="Q197" s="71">
        <v>5.221250023356205E-16</v>
      </c>
      <c r="R197" s="71">
        <v>1.7702496801129138E-15</v>
      </c>
      <c r="S197" s="71">
        <v>7.6574539368805277E-14</v>
      </c>
      <c r="U197" s="73" cm="1">
        <f t="array" ref="U197">IF($A197&lt;=time_horizon,INDEX(N$5:N$505,time_horizon-$A197+1),0)</f>
        <v>0</v>
      </c>
      <c r="V197" s="73" cm="1">
        <f t="array" ref="V197">IF($A197&lt;=time_horizon,INDEX(O$5:O$505,time_horizon-$A197+1),0)</f>
        <v>0</v>
      </c>
      <c r="W197" s="73" cm="1">
        <f t="array" ref="W197">IF($A197&lt;=time_horizon,INDEX(P$5:P$505,time_horizon-$A197+1),0)</f>
        <v>0</v>
      </c>
      <c r="X197" s="73" cm="1">
        <f t="array" ref="X197">IF($A197&lt;=time_horizon,INDEX(Q$5:Q$505,time_horizon-$A197+1),0)</f>
        <v>0</v>
      </c>
      <c r="Y197" s="73" cm="1">
        <f t="array" ref="Y197">IF($A197&lt;=time_horizon,INDEX(R$5:R$505,time_horizon-$A197+1),0)</f>
        <v>0</v>
      </c>
      <c r="Z197" s="73" cm="1">
        <f t="array" ref="Z197">IF($A197&lt;=time_horizon,INDEX(S$5:S$505,time_horizon-$A197+1),0)</f>
        <v>0</v>
      </c>
    </row>
    <row r="198" spans="1:26">
      <c r="A198">
        <v>193</v>
      </c>
      <c r="B198" s="83">
        <f>inventory[[#This Row],[Integrated_rad_forcing]]</f>
        <v>3.7204301356672635E-11</v>
      </c>
      <c r="C198" s="83">
        <f>inventory[[#This Row],[Temp_change]]</f>
        <v>7.8465016352855546E-14</v>
      </c>
      <c r="E198" s="95">
        <f>inventory[[#This Row],[CO2_net]]+inventory[[#This Row],[CH4_net]]*CH4_GWP+inventory[[#This Row],[N2O_net]]*N2O_GWP</f>
        <v>294.44043736440517</v>
      </c>
      <c r="F198" s="95">
        <f>inventory[[#This Row],[CO2_net]]+inventory[[#This Row],[CH4_net]]*CH4_GTP+inventory[[#This Row],[N2O_net]]*N2O_GTP</f>
        <v>239.59564412968101</v>
      </c>
      <c r="G198" s="77">
        <f t="shared" ref="G198:G261" si="6">B198/N198</f>
        <v>242.50338419751566</v>
      </c>
      <c r="H198" s="77">
        <f t="shared" ref="H198:H261" si="7">C198/Q198</f>
        <v>150.30926777256985</v>
      </c>
      <c r="I198" s="77" cm="1">
        <f t="array" ref="I198">B198/INDEX($N$5:$N$505,time_horizon+1)</f>
        <v>405.66920072096127</v>
      </c>
      <c r="J198" s="77" cm="1">
        <f t="array" ref="J198">C198/INDEX($Q$5:$Q$505,time_horizon+1)</f>
        <v>143.48229217258748</v>
      </c>
      <c r="K198" s="78">
        <f>K197+(U197*inventory!B197+V197*inventory!C197+W197*inventory!D197)/$U$5</f>
        <v>294.44043736440517</v>
      </c>
      <c r="L198" s="78">
        <f>L197+(X197*inventory!B197+Y197*inventory!C197+Z197*inventory!D197)/$X$5</f>
        <v>239.59564412968098</v>
      </c>
      <c r="N198" s="71">
        <v>1.5341765839593499E-13</v>
      </c>
      <c r="O198" s="71">
        <v>2.61868541115325E-12</v>
      </c>
      <c r="P198" s="71">
        <v>3.4432198287123451E-11</v>
      </c>
      <c r="Q198" s="71">
        <v>5.220238080833412E-16</v>
      </c>
      <c r="R198" s="71">
        <v>1.7659262004892984E-15</v>
      </c>
      <c r="S198" s="71">
        <v>7.6177066344282901E-14</v>
      </c>
      <c r="U198" s="73" cm="1">
        <f t="array" ref="U198">IF($A198&lt;=time_horizon,INDEX(N$5:N$505,time_horizon-$A198+1),0)</f>
        <v>0</v>
      </c>
      <c r="V198" s="73" cm="1">
        <f t="array" ref="V198">IF($A198&lt;=time_horizon,INDEX(O$5:O$505,time_horizon-$A198+1),0)</f>
        <v>0</v>
      </c>
      <c r="W198" s="73" cm="1">
        <f t="array" ref="W198">IF($A198&lt;=time_horizon,INDEX(P$5:P$505,time_horizon-$A198+1),0)</f>
        <v>0</v>
      </c>
      <c r="X198" s="73" cm="1">
        <f t="array" ref="X198">IF($A198&lt;=time_horizon,INDEX(Q$5:Q$505,time_horizon-$A198+1),0)</f>
        <v>0</v>
      </c>
      <c r="Y198" s="73" cm="1">
        <f t="array" ref="Y198">IF($A198&lt;=time_horizon,INDEX(R$5:R$505,time_horizon-$A198+1),0)</f>
        <v>0</v>
      </c>
      <c r="Z198" s="73" cm="1">
        <f t="array" ref="Z198">IF($A198&lt;=time_horizon,INDEX(S$5:S$505,time_horizon-$A198+1),0)</f>
        <v>0</v>
      </c>
    </row>
    <row r="199" spans="1:26">
      <c r="A199">
        <v>194</v>
      </c>
      <c r="B199" s="83">
        <f>inventory[[#This Row],[Integrated_rad_forcing]]</f>
        <v>3.7277061345365214E-11</v>
      </c>
      <c r="C199" s="83">
        <f>inventory[[#This Row],[Temp_change]]</f>
        <v>7.8065834266853237E-14</v>
      </c>
      <c r="E199" s="95">
        <f>inventory[[#This Row],[CO2_net]]+inventory[[#This Row],[CH4_net]]*CH4_GWP+inventory[[#This Row],[N2O_net]]*N2O_GWP</f>
        <v>294.44043736440517</v>
      </c>
      <c r="F199" s="95">
        <f>inventory[[#This Row],[CO2_net]]+inventory[[#This Row],[CH4_net]]*CH4_GTP+inventory[[#This Row],[N2O_net]]*N2O_GTP</f>
        <v>239.59564412968101</v>
      </c>
      <c r="G199" s="77">
        <f t="shared" si="6"/>
        <v>241.99438560149702</v>
      </c>
      <c r="H199" s="77">
        <f t="shared" si="7"/>
        <v>149.57330081984043</v>
      </c>
      <c r="I199" s="77" cm="1">
        <f t="array" ref="I199">B199/INDEX($N$5:$N$505,time_horizon+1)</f>
        <v>406.46256292320811</v>
      </c>
      <c r="J199" s="77" cm="1">
        <f t="array" ref="J199">C199/INDEX($Q$5:$Q$505,time_horizon+1)</f>
        <v>142.75234189211753</v>
      </c>
      <c r="K199" s="78">
        <f>K198+(U198*inventory!B198+V198*inventory!C198+W198*inventory!D198)/$U$5</f>
        <v>294.44043736440517</v>
      </c>
      <c r="L199" s="78">
        <f>L198+(X198*inventory!B198+Y198*inventory!C198+Z198*inventory!D198)/$X$5</f>
        <v>239.59564412968098</v>
      </c>
      <c r="N199" s="71">
        <v>1.5404101732653839E-13</v>
      </c>
      <c r="O199" s="71">
        <v>2.6186854464458826E-12</v>
      </c>
      <c r="P199" s="71">
        <v>3.450433488159279E-11</v>
      </c>
      <c r="Q199" s="71">
        <v>5.219235909013118E-16</v>
      </c>
      <c r="R199" s="71">
        <v>1.7616137150949743E-15</v>
      </c>
      <c r="S199" s="71">
        <v>7.5782296960856952E-14</v>
      </c>
      <c r="U199" s="73" cm="1">
        <f t="array" ref="U199">IF($A199&lt;=time_horizon,INDEX(N$5:N$505,time_horizon-$A199+1),0)</f>
        <v>0</v>
      </c>
      <c r="V199" s="73" cm="1">
        <f t="array" ref="V199">IF($A199&lt;=time_horizon,INDEX(O$5:O$505,time_horizon-$A199+1),0)</f>
        <v>0</v>
      </c>
      <c r="W199" s="73" cm="1">
        <f t="array" ref="W199">IF($A199&lt;=time_horizon,INDEX(P$5:P$505,time_horizon-$A199+1),0)</f>
        <v>0</v>
      </c>
      <c r="X199" s="73" cm="1">
        <f t="array" ref="X199">IF($A199&lt;=time_horizon,INDEX(Q$5:Q$505,time_horizon-$A199+1),0)</f>
        <v>0</v>
      </c>
      <c r="Y199" s="73" cm="1">
        <f t="array" ref="Y199">IF($A199&lt;=time_horizon,INDEX(R$5:R$505,time_horizon-$A199+1),0)</f>
        <v>0</v>
      </c>
      <c r="Z199" s="73" cm="1">
        <f t="array" ref="Z199">IF($A199&lt;=time_horizon,INDEX(S$5:S$505,time_horizon-$A199+1),0)</f>
        <v>0</v>
      </c>
    </row>
    <row r="200" spans="1:26">
      <c r="A200">
        <v>195</v>
      </c>
      <c r="B200" s="83">
        <f>inventory[[#This Row],[Integrated_rad_forcing]]</f>
        <v>3.7349226942561824E-11</v>
      </c>
      <c r="C200" s="83">
        <f>inventory[[#This Row],[Temp_change]]</f>
        <v>7.7669346827504591E-14</v>
      </c>
      <c r="E200" s="95">
        <f>inventory[[#This Row],[CO2_net]]+inventory[[#This Row],[CH4_net]]*CH4_GWP+inventory[[#This Row],[N2O_net]]*N2O_GWP</f>
        <v>294.44043736440517</v>
      </c>
      <c r="F200" s="95">
        <f>inventory[[#This Row],[CO2_net]]+inventory[[#This Row],[CH4_net]]*CH4_GTP+inventory[[#This Row],[N2O_net]]*N2O_GTP</f>
        <v>239.59564412968101</v>
      </c>
      <c r="G200" s="77">
        <f t="shared" si="6"/>
        <v>241.48670121962832</v>
      </c>
      <c r="H200" s="77">
        <f t="shared" si="7"/>
        <v>148.84194689060959</v>
      </c>
      <c r="I200" s="77" cm="1">
        <f t="array" ref="I200">B200/INDEX($N$5:$N$505,time_horizon+1)</f>
        <v>407.24944398444995</v>
      </c>
      <c r="J200" s="77" cm="1">
        <f t="array" ref="J200">C200/INDEX($Q$5:$Q$505,time_horizon+1)</f>
        <v>142.02731908246747</v>
      </c>
      <c r="K200" s="78">
        <f>K199+(U199*inventory!B199+V199*inventory!C199+W199*inventory!D199)/$U$5</f>
        <v>294.44043736440517</v>
      </c>
      <c r="L200" s="78">
        <f>L199+(X199*inventory!B199+Y199*inventory!C199+Z199*inventory!D199)/$X$5</f>
        <v>239.59564412968098</v>
      </c>
      <c r="N200" s="71">
        <v>1.5466370095715249E-13</v>
      </c>
      <c r="O200" s="71">
        <v>2.6186854790040766E-12</v>
      </c>
      <c r="P200" s="71">
        <v>3.4575877762600596E-11</v>
      </c>
      <c r="Q200" s="71">
        <v>5.2182431397909061E-16</v>
      </c>
      <c r="R200" s="71">
        <v>1.7573121623350525E-15</v>
      </c>
      <c r="S200" s="71">
        <v>7.5390210351190444E-14</v>
      </c>
      <c r="U200" s="73" cm="1">
        <f t="array" ref="U200">IF($A200&lt;=time_horizon,INDEX(N$5:N$505,time_horizon-$A200+1),0)</f>
        <v>0</v>
      </c>
      <c r="V200" s="73" cm="1">
        <f t="array" ref="V200">IF($A200&lt;=time_horizon,INDEX(O$5:O$505,time_horizon-$A200+1),0)</f>
        <v>0</v>
      </c>
      <c r="W200" s="73" cm="1">
        <f t="array" ref="W200">IF($A200&lt;=time_horizon,INDEX(P$5:P$505,time_horizon-$A200+1),0)</f>
        <v>0</v>
      </c>
      <c r="X200" s="73" cm="1">
        <f t="array" ref="X200">IF($A200&lt;=time_horizon,INDEX(Q$5:Q$505,time_horizon-$A200+1),0)</f>
        <v>0</v>
      </c>
      <c r="Y200" s="73" cm="1">
        <f t="array" ref="Y200">IF($A200&lt;=time_horizon,INDEX(R$5:R$505,time_horizon-$A200+1),0)</f>
        <v>0</v>
      </c>
      <c r="Z200" s="73" cm="1">
        <f t="array" ref="Z200">IF($A200&lt;=time_horizon,INDEX(S$5:S$505,time_horizon-$A200+1),0)</f>
        <v>0</v>
      </c>
    </row>
    <row r="201" spans="1:26">
      <c r="A201">
        <v>196</v>
      </c>
      <c r="B201" s="83">
        <f>inventory[[#This Row],[Integrated_rad_forcing]]</f>
        <v>3.7420803038325304E-11</v>
      </c>
      <c r="C201" s="83">
        <f>inventory[[#This Row],[Temp_change]]</f>
        <v>7.727553324133141E-14</v>
      </c>
      <c r="E201" s="95">
        <f>inventory[[#This Row],[CO2_net]]+inventory[[#This Row],[CH4_net]]*CH4_GWP+inventory[[#This Row],[N2O_net]]*N2O_GWP</f>
        <v>294.44043736440517</v>
      </c>
      <c r="F201" s="95">
        <f>inventory[[#This Row],[CO2_net]]+inventory[[#This Row],[CH4_net]]*CH4_GTP+inventory[[#This Row],[N2O_net]]*N2O_GTP</f>
        <v>239.59564412968101</v>
      </c>
      <c r="G201" s="77">
        <f t="shared" si="6"/>
        <v>240.98033491379937</v>
      </c>
      <c r="H201" s="77">
        <f t="shared" si="7"/>
        <v>148.11518286760975</v>
      </c>
      <c r="I201" s="77" cm="1">
        <f t="array" ref="I201">B201/INDEX($N$5:$N$505,time_horizon+1)</f>
        <v>408.02989722507743</v>
      </c>
      <c r="J201" s="77" cm="1">
        <f t="array" ref="J201">C201/INDEX($Q$5:$Q$505,time_horizon+1)</f>
        <v>141.30718572037486</v>
      </c>
      <c r="K201" s="78">
        <f>K200+(U200*inventory!B200+V200*inventory!C200+W200*inventory!D200)/$U$5</f>
        <v>294.44043736440517</v>
      </c>
      <c r="L201" s="78">
        <f>L200+(X200*inventory!B200+Y200*inventory!C200+Z200*inventory!D200)/$X$5</f>
        <v>239.59564412968098</v>
      </c>
      <c r="N201" s="71">
        <v>1.5528571263589217E-13</v>
      </c>
      <c r="O201" s="71">
        <v>2.6186855090396937E-12</v>
      </c>
      <c r="P201" s="71">
        <v>3.4646831816649715E-11</v>
      </c>
      <c r="Q201" s="71">
        <v>5.2172594156267453E-16</v>
      </c>
      <c r="R201" s="71">
        <v>1.7530214834572221E-15</v>
      </c>
      <c r="S201" s="71">
        <v>7.500078581631151E-14</v>
      </c>
      <c r="U201" s="73" cm="1">
        <f t="array" ref="U201">IF($A201&lt;=time_horizon,INDEX(N$5:N$505,time_horizon-$A201+1),0)</f>
        <v>0</v>
      </c>
      <c r="V201" s="73" cm="1">
        <f t="array" ref="V201">IF($A201&lt;=time_horizon,INDEX(O$5:O$505,time_horizon-$A201+1),0)</f>
        <v>0</v>
      </c>
      <c r="W201" s="73" cm="1">
        <f t="array" ref="W201">IF($A201&lt;=time_horizon,INDEX(P$5:P$505,time_horizon-$A201+1),0)</f>
        <v>0</v>
      </c>
      <c r="X201" s="73" cm="1">
        <f t="array" ref="X201">IF($A201&lt;=time_horizon,INDEX(Q$5:Q$505,time_horizon-$A201+1),0)</f>
        <v>0</v>
      </c>
      <c r="Y201" s="73" cm="1">
        <f t="array" ref="Y201">IF($A201&lt;=time_horizon,INDEX(R$5:R$505,time_horizon-$A201+1),0)</f>
        <v>0</v>
      </c>
      <c r="Z201" s="73" cm="1">
        <f t="array" ref="Z201">IF($A201&lt;=time_horizon,INDEX(S$5:S$505,time_horizon-$A201+1),0)</f>
        <v>0</v>
      </c>
    </row>
    <row r="202" spans="1:26">
      <c r="A202">
        <v>197</v>
      </c>
      <c r="B202" s="83">
        <f>inventory[[#This Row],[Integrated_rad_forcing]]</f>
        <v>3.7491794482431456E-11</v>
      </c>
      <c r="C202" s="83">
        <f>inventory[[#This Row],[Temp_change]]</f>
        <v>7.688437288549868E-14</v>
      </c>
      <c r="E202" s="95">
        <f>inventory[[#This Row],[CO2_net]]+inventory[[#This Row],[CH4_net]]*CH4_GWP+inventory[[#This Row],[N2O_net]]*N2O_GWP</f>
        <v>294.44043736440517</v>
      </c>
      <c r="F202" s="95">
        <f>inventory[[#This Row],[CO2_net]]+inventory[[#This Row],[CH4_net]]*CH4_GTP+inventory[[#This Row],[N2O_net]]*N2O_GTP</f>
        <v>239.59564412968101</v>
      </c>
      <c r="G202" s="77">
        <f t="shared" si="6"/>
        <v>240.4752903847567</v>
      </c>
      <c r="H202" s="77">
        <f t="shared" si="7"/>
        <v>147.39298540516342</v>
      </c>
      <c r="I202" s="77" cm="1">
        <f t="array" ref="I202">B202/INDEX($N$5:$N$505,time_horizon+1)</f>
        <v>408.80397552619854</v>
      </c>
      <c r="J202" s="77" cm="1">
        <f t="array" ref="J202">C202/INDEX($Q$5:$Q$505,time_horizon+1)</f>
        <v>140.5919040946178</v>
      </c>
      <c r="K202" s="78">
        <f>K201+(U201*inventory!B201+V201*inventory!C201+W201*inventory!D201)/$U$5</f>
        <v>294.44043736440517</v>
      </c>
      <c r="L202" s="78">
        <f>L201+(X201*inventory!B201+Y201*inventory!C201+Z201*inventory!D201)/$X$5</f>
        <v>239.59564412968098</v>
      </c>
      <c r="N202" s="71">
        <v>1.559070556581725E-13</v>
      </c>
      <c r="O202" s="71">
        <v>2.6186855367481807E-12</v>
      </c>
      <c r="P202" s="71">
        <v>3.4717201890025101E-11</v>
      </c>
      <c r="Q202" s="71">
        <v>5.2162843892573261E-16</v>
      </c>
      <c r="R202" s="71">
        <v>1.7487416223364816E-15</v>
      </c>
      <c r="S202" s="71">
        <v>7.4614002824236466E-14</v>
      </c>
      <c r="U202" s="73" cm="1">
        <f t="array" ref="U202">IF($A202&lt;=time_horizon,INDEX(N$5:N$505,time_horizon-$A202+1),0)</f>
        <v>0</v>
      </c>
      <c r="V202" s="73" cm="1">
        <f t="array" ref="V202">IF($A202&lt;=time_horizon,INDEX(O$5:O$505,time_horizon-$A202+1),0)</f>
        <v>0</v>
      </c>
      <c r="W202" s="73" cm="1">
        <f t="array" ref="W202">IF($A202&lt;=time_horizon,INDEX(P$5:P$505,time_horizon-$A202+1),0)</f>
        <v>0</v>
      </c>
      <c r="X202" s="73" cm="1">
        <f t="array" ref="X202">IF($A202&lt;=time_horizon,INDEX(Q$5:Q$505,time_horizon-$A202+1),0)</f>
        <v>0</v>
      </c>
      <c r="Y202" s="73" cm="1">
        <f t="array" ref="Y202">IF($A202&lt;=time_horizon,INDEX(R$5:R$505,time_horizon-$A202+1),0)</f>
        <v>0</v>
      </c>
      <c r="Z202" s="73" cm="1">
        <f t="array" ref="Z202">IF($A202&lt;=time_horizon,INDEX(S$5:S$505,time_horizon-$A202+1),0)</f>
        <v>0</v>
      </c>
    </row>
    <row r="203" spans="1:26">
      <c r="A203">
        <v>198</v>
      </c>
      <c r="B203" s="83">
        <f>inventory[[#This Row],[Integrated_rad_forcing]]</f>
        <v>3.7562206084702679E-11</v>
      </c>
      <c r="C203" s="83">
        <f>inventory[[#This Row],[Temp_change]]</f>
        <v>7.6495845306222133E-14</v>
      </c>
      <c r="E203" s="95">
        <f>inventory[[#This Row],[CO2_net]]+inventory[[#This Row],[CH4_net]]*CH4_GWP+inventory[[#This Row],[N2O_net]]*N2O_GWP</f>
        <v>294.44043736440517</v>
      </c>
      <c r="F203" s="95">
        <f>inventory[[#This Row],[CO2_net]]+inventory[[#This Row],[CH4_net]]*CH4_GTP+inventory[[#This Row],[N2O_net]]*N2O_GTP</f>
        <v>239.59564412968101</v>
      </c>
      <c r="G203" s="77">
        <f t="shared" si="6"/>
        <v>239.97157117442984</v>
      </c>
      <c r="H203" s="77">
        <f t="shared" si="7"/>
        <v>146.67533094439213</v>
      </c>
      <c r="I203" s="77" cm="1">
        <f t="array" ref="I203">B203/INDEX($N$5:$N$505,time_horizon+1)</f>
        <v>409.57173133327609</v>
      </c>
      <c r="J203" s="77" cm="1">
        <f t="array" ref="J203">C203/INDEX($Q$5:$Q$505,time_horizon+1)</f>
        <v>139.88143680310316</v>
      </c>
      <c r="K203" s="78">
        <f>K202+(U202*inventory!B202+V202*inventory!C202+W202*inventory!D202)/$U$5</f>
        <v>294.44043736440517</v>
      </c>
      <c r="L203" s="78">
        <f>L202+(X202*inventory!B202+Y202*inventory!C202+Z202*inventory!D202)/$X$5</f>
        <v>239.59564412968098</v>
      </c>
      <c r="N203" s="71">
        <v>1.5652773326803604E-13</v>
      </c>
      <c r="O203" s="71">
        <v>2.6186855623098412E-12</v>
      </c>
      <c r="P203" s="71">
        <v>3.4786992789124804E-11</v>
      </c>
      <c r="Q203" s="71">
        <v>5.2153177234161763E-16</v>
      </c>
      <c r="R203" s="71">
        <v>1.7444725252765051E-15</v>
      </c>
      <c r="S203" s="71">
        <v>7.4229841008604011E-14</v>
      </c>
      <c r="U203" s="73" cm="1">
        <f t="array" ref="U203">IF($A203&lt;=time_horizon,INDEX(N$5:N$505,time_horizon-$A203+1),0)</f>
        <v>0</v>
      </c>
      <c r="V203" s="73" cm="1">
        <f t="array" ref="V203">IF($A203&lt;=time_horizon,INDEX(O$5:O$505,time_horizon-$A203+1),0)</f>
        <v>0</v>
      </c>
      <c r="W203" s="73" cm="1">
        <f t="array" ref="W203">IF($A203&lt;=time_horizon,INDEX(P$5:P$505,time_horizon-$A203+1),0)</f>
        <v>0</v>
      </c>
      <c r="X203" s="73" cm="1">
        <f t="array" ref="X203">IF($A203&lt;=time_horizon,INDEX(Q$5:Q$505,time_horizon-$A203+1),0)</f>
        <v>0</v>
      </c>
      <c r="Y203" s="73" cm="1">
        <f t="array" ref="Y203">IF($A203&lt;=time_horizon,INDEX(R$5:R$505,time_horizon-$A203+1),0)</f>
        <v>0</v>
      </c>
      <c r="Z203" s="73" cm="1">
        <f t="array" ref="Z203">IF($A203&lt;=time_horizon,INDEX(S$5:S$505,time_horizon-$A203+1),0)</f>
        <v>0</v>
      </c>
    </row>
    <row r="204" spans="1:26">
      <c r="A204">
        <v>199</v>
      </c>
      <c r="B204" s="83">
        <f>inventory[[#This Row],[Integrated_rad_forcing]]</f>
        <v>3.763204261533872E-11</v>
      </c>
      <c r="C204" s="83">
        <f>inventory[[#This Row],[Temp_change]]</f>
        <v>7.6109930217203185E-14</v>
      </c>
      <c r="E204" s="95">
        <f>inventory[[#This Row],[CO2_net]]+inventory[[#This Row],[CH4_net]]*CH4_GWP+inventory[[#This Row],[N2O_net]]*N2O_GWP</f>
        <v>294.44043736440517</v>
      </c>
      <c r="F204" s="95">
        <f>inventory[[#This Row],[CO2_net]]+inventory[[#This Row],[CH4_net]]*CH4_GTP+inventory[[#This Row],[N2O_net]]*N2O_GTP</f>
        <v>239.59564412968101</v>
      </c>
      <c r="G204" s="77">
        <f t="shared" si="6"/>
        <v>239.46918066825944</v>
      </c>
      <c r="H204" s="77">
        <f t="shared" si="7"/>
        <v>145.96219572789309</v>
      </c>
      <c r="I204" s="77" cm="1">
        <f t="array" ref="I204">B204/INDEX($N$5:$N$505,time_horizon+1)</f>
        <v>410.3332166597346</v>
      </c>
      <c r="J204" s="77" cm="1">
        <f t="array" ref="J204">C204/INDEX($Q$5:$Q$505,time_horizon+1)</f>
        <v>139.17574675000458</v>
      </c>
      <c r="K204" s="78">
        <f>K203+(U203*inventory!B203+V203*inventory!C203+W203*inventory!D203)/$U$5</f>
        <v>294.44043736440517</v>
      </c>
      <c r="L204" s="78">
        <f>L203+(X203*inventory!B203+Y203*inventory!C203+Z203*inventory!D203)/$X$5</f>
        <v>239.59564412968098</v>
      </c>
      <c r="N204" s="71">
        <v>1.5714774865944442E-13</v>
      </c>
      <c r="O204" s="71">
        <v>2.6186855858910092E-12</v>
      </c>
      <c r="P204" s="71">
        <v>3.4856209280788267E-11</v>
      </c>
      <c r="Q204" s="71">
        <v>5.2143590905613325E-16</v>
      </c>
      <c r="R204" s="71">
        <v>1.7402141408263623E-15</v>
      </c>
      <c r="S204" s="71">
        <v>7.3848280167320695E-14</v>
      </c>
      <c r="U204" s="73" cm="1">
        <f t="array" ref="U204">IF($A204&lt;=time_horizon,INDEX(N$5:N$505,time_horizon-$A204+1),0)</f>
        <v>0</v>
      </c>
      <c r="V204" s="73" cm="1">
        <f t="array" ref="V204">IF($A204&lt;=time_horizon,INDEX(O$5:O$505,time_horizon-$A204+1),0)</f>
        <v>0</v>
      </c>
      <c r="W204" s="73" cm="1">
        <f t="array" ref="W204">IF($A204&lt;=time_horizon,INDEX(P$5:P$505,time_horizon-$A204+1),0)</f>
        <v>0</v>
      </c>
      <c r="X204" s="73" cm="1">
        <f t="array" ref="X204">IF($A204&lt;=time_horizon,INDEX(Q$5:Q$505,time_horizon-$A204+1),0)</f>
        <v>0</v>
      </c>
      <c r="Y204" s="73" cm="1">
        <f t="array" ref="Y204">IF($A204&lt;=time_horizon,INDEX(R$5:R$505,time_horizon-$A204+1),0)</f>
        <v>0</v>
      </c>
      <c r="Z204" s="73" cm="1">
        <f t="array" ref="Z204">IF($A204&lt;=time_horizon,INDEX(S$5:S$505,time_horizon-$A204+1),0)</f>
        <v>0</v>
      </c>
    </row>
    <row r="205" spans="1:26">
      <c r="A205">
        <v>200</v>
      </c>
      <c r="B205" s="83">
        <f>inventory[[#This Row],[Integrated_rad_forcing]]</f>
        <v>3.7701308805244586E-11</v>
      </c>
      <c r="C205" s="83">
        <f>inventory[[#This Row],[Temp_change]]</f>
        <v>7.5726607498089863E-14</v>
      </c>
      <c r="E205" s="95">
        <f>inventory[[#This Row],[CO2_net]]+inventory[[#This Row],[CH4_net]]*CH4_GWP+inventory[[#This Row],[N2O_net]]*N2O_GWP</f>
        <v>294.44043736440517</v>
      </c>
      <c r="F205" s="95">
        <f>inventory[[#This Row],[CO2_net]]+inventory[[#This Row],[CH4_net]]*CH4_GTP+inventory[[#This Row],[N2O_net]]*N2O_GTP</f>
        <v>239.59564412968101</v>
      </c>
      <c r="G205" s="77">
        <f t="shared" si="6"/>
        <v>238.96812209752403</v>
      </c>
      <c r="H205" s="77">
        <f t="shared" si="7"/>
        <v>145.25355581389906</v>
      </c>
      <c r="I205" s="77" cm="1">
        <f t="array" ref="I205">B205/INDEX($N$5:$N$505,time_horizon+1)</f>
        <v>411.08848309053565</v>
      </c>
      <c r="J205" s="77" cm="1">
        <f t="array" ref="J205">C205/INDEX($Q$5:$Q$505,time_horizon+1)</f>
        <v>138.47479714294818</v>
      </c>
      <c r="K205" s="78">
        <f>K204+(U204*inventory!B204+V204*inventory!C204+W204*inventory!D204)/$U$5</f>
        <v>294.44043736440517</v>
      </c>
      <c r="L205" s="78">
        <f>L204+(X204*inventory!B204+Y204*inventory!C204+Z204*inventory!D204)/$X$5</f>
        <v>239.59564412968098</v>
      </c>
      <c r="N205" s="71">
        <v>1.5776710497753547E-13</v>
      </c>
      <c r="O205" s="71">
        <v>2.6186856076451315E-12</v>
      </c>
      <c r="P205" s="71">
        <v>3.492485609262192E-11</v>
      </c>
      <c r="Q205" s="71">
        <v>5.2134081726103752E-16</v>
      </c>
      <c r="R205" s="71">
        <v>1.7359664196114025E-15</v>
      </c>
      <c r="S205" s="71">
        <v>7.3469300261217419E-14</v>
      </c>
      <c r="U205" s="73" cm="1">
        <f t="array" ref="U205">IF($A205&lt;=time_horizon,INDEX(N$5:N$505,time_horizon-$A205+1),0)</f>
        <v>0</v>
      </c>
      <c r="V205" s="73" cm="1">
        <f t="array" ref="V205">IF($A205&lt;=time_horizon,INDEX(O$5:O$505,time_horizon-$A205+1),0)</f>
        <v>0</v>
      </c>
      <c r="W205" s="73" cm="1">
        <f t="array" ref="W205">IF($A205&lt;=time_horizon,INDEX(P$5:P$505,time_horizon-$A205+1),0)</f>
        <v>0</v>
      </c>
      <c r="X205" s="73" cm="1">
        <f t="array" ref="X205">IF($A205&lt;=time_horizon,INDEX(Q$5:Q$505,time_horizon-$A205+1),0)</f>
        <v>0</v>
      </c>
      <c r="Y205" s="73" cm="1">
        <f t="array" ref="Y205">IF($A205&lt;=time_horizon,INDEX(R$5:R$505,time_horizon-$A205+1),0)</f>
        <v>0</v>
      </c>
      <c r="Z205" s="73" cm="1">
        <f t="array" ref="Z205">IF($A205&lt;=time_horizon,INDEX(S$5:S$505,time_horizon-$A205+1),0)</f>
        <v>0</v>
      </c>
    </row>
    <row r="206" spans="1:26">
      <c r="A206">
        <v>201</v>
      </c>
      <c r="B206" s="83">
        <f>inventory[[#This Row],[Integrated_rad_forcing]]</f>
        <v>3.7770009346355671E-11</v>
      </c>
      <c r="C206" s="83">
        <f>inventory[[#This Row],[Temp_change]]</f>
        <v>7.534585719296243E-14</v>
      </c>
      <c r="E206" s="95">
        <f>inventory[[#This Row],[CO2_net]]+inventory[[#This Row],[CH4_net]]*CH4_GWP+inventory[[#This Row],[N2O_net]]*N2O_GWP</f>
        <v>294.44043736440517</v>
      </c>
      <c r="F206" s="95">
        <f>inventory[[#This Row],[CO2_net]]+inventory[[#This Row],[CH4_net]]*CH4_GTP+inventory[[#This Row],[N2O_net]]*N2O_GTP</f>
        <v>239.59564412968101</v>
      </c>
      <c r="G206" s="77">
        <f t="shared" si="6"/>
        <v>238.46839854166473</v>
      </c>
      <c r="H206" s="77">
        <f t="shared" si="7"/>
        <v>144.54938708993598</v>
      </c>
      <c r="I206" s="77" cm="1">
        <f t="array" ref="I206">B206/INDEX($N$5:$N$505,time_horizon+1)</f>
        <v>411.83758178572276</v>
      </c>
      <c r="J206" s="77" cm="1">
        <f t="array" ref="J206">C206/INDEX($Q$5:$Q$505,time_horizon+1)</f>
        <v>137.77855149024325</v>
      </c>
      <c r="K206" s="78">
        <f>K205+(U205*inventory!B205+V205*inventory!C205+W205*inventory!D205)/$U$5</f>
        <v>294.44043736440517</v>
      </c>
      <c r="L206" s="78">
        <f>L205+(X205*inventory!B205+Y205*inventory!C205+Z205*inventory!D205)/$X$5</f>
        <v>239.59564412968098</v>
      </c>
      <c r="N206" s="71">
        <v>1.5838580531984648E-13</v>
      </c>
      <c r="O206" s="71">
        <v>2.6186856277137658E-12</v>
      </c>
      <c r="P206" s="71">
        <v>3.499293791332206E-11</v>
      </c>
      <c r="Q206" s="71">
        <v>5.2124646606826231E-16</v>
      </c>
      <c r="R206" s="71">
        <v>1.7317293141772084E-15</v>
      </c>
      <c r="S206" s="71">
        <v>7.3092881412716955E-14</v>
      </c>
      <c r="U206" s="73" cm="1">
        <f t="array" ref="U206">IF($A206&lt;=time_horizon,INDEX(N$5:N$505,time_horizon-$A206+1),0)</f>
        <v>0</v>
      </c>
      <c r="V206" s="73" cm="1">
        <f t="array" ref="V206">IF($A206&lt;=time_horizon,INDEX(O$5:O$505,time_horizon-$A206+1),0)</f>
        <v>0</v>
      </c>
      <c r="W206" s="73" cm="1">
        <f t="array" ref="W206">IF($A206&lt;=time_horizon,INDEX(P$5:P$505,time_horizon-$A206+1),0)</f>
        <v>0</v>
      </c>
      <c r="X206" s="73" cm="1">
        <f t="array" ref="X206">IF($A206&lt;=time_horizon,INDEX(Q$5:Q$505,time_horizon-$A206+1),0)</f>
        <v>0</v>
      </c>
      <c r="Y206" s="73" cm="1">
        <f t="array" ref="Y206">IF($A206&lt;=time_horizon,INDEX(R$5:R$505,time_horizon-$A206+1),0)</f>
        <v>0</v>
      </c>
      <c r="Z206" s="73" cm="1">
        <f t="array" ref="Z206">IF($A206&lt;=time_horizon,INDEX(S$5:S$505,time_horizon-$A206+1),0)</f>
        <v>0</v>
      </c>
    </row>
    <row r="207" spans="1:26">
      <c r="A207">
        <v>202</v>
      </c>
      <c r="B207" s="83">
        <f>inventory[[#This Row],[Integrated_rad_forcing]]</f>
        <v>3.7838148891960124E-11</v>
      </c>
      <c r="C207" s="83">
        <f>inventory[[#This Row],[Temp_change]]</f>
        <v>7.4967659508842806E-14</v>
      </c>
      <c r="E207" s="95">
        <f>inventory[[#This Row],[CO2_net]]+inventory[[#This Row],[CH4_net]]*CH4_GWP+inventory[[#This Row],[N2O_net]]*N2O_GWP</f>
        <v>294.44043736440517</v>
      </c>
      <c r="F207" s="95">
        <f>inventory[[#This Row],[CO2_net]]+inventory[[#This Row],[CH4_net]]*CH4_GTP+inventory[[#This Row],[N2O_net]]*N2O_GTP</f>
        <v>239.59564412968101</v>
      </c>
      <c r="G207" s="77">
        <f t="shared" si="6"/>
        <v>237.97001293060549</v>
      </c>
      <c r="H207" s="77">
        <f t="shared" si="7"/>
        <v>143.84966528599401</v>
      </c>
      <c r="I207" s="77" cm="1">
        <f t="array" ref="I207">B207/INDEX($N$5:$N$505,time_horizon+1)</f>
        <v>412.58056348393677</v>
      </c>
      <c r="J207" s="77" cm="1">
        <f t="array" ref="J207">C207/INDEX($Q$5:$Q$505,time_horizon+1)</f>
        <v>137.08697359815665</v>
      </c>
      <c r="K207" s="78">
        <f>K206+(U206*inventory!B206+V206*inventory!C206+W206*inventory!D206)/$U$5</f>
        <v>294.44043736440517</v>
      </c>
      <c r="L207" s="78">
        <f>L206+(X206*inventory!B206+Y206*inventory!C206+Z206*inventory!D206)/$X$5</f>
        <v>239.59564412968098</v>
      </c>
      <c r="N207" s="71">
        <v>1.5900385273750487E-13</v>
      </c>
      <c r="O207" s="71">
        <v>2.6186856462275018E-12</v>
      </c>
      <c r="P207" s="71">
        <v>3.5060459392995118E-11</v>
      </c>
      <c r="Q207" s="71">
        <v>5.2115282548482975E-16</v>
      </c>
      <c r="R207" s="71">
        <v>1.7275027788456118E-15</v>
      </c>
      <c r="S207" s="71">
        <v>7.2719003904512371E-14</v>
      </c>
      <c r="U207" s="73" cm="1">
        <f t="array" ref="U207">IF($A207&lt;=time_horizon,INDEX(N$5:N$505,time_horizon-$A207+1),0)</f>
        <v>0</v>
      </c>
      <c r="V207" s="73" cm="1">
        <f t="array" ref="V207">IF($A207&lt;=time_horizon,INDEX(O$5:O$505,time_horizon-$A207+1),0)</f>
        <v>0</v>
      </c>
      <c r="W207" s="73" cm="1">
        <f t="array" ref="W207">IF($A207&lt;=time_horizon,INDEX(P$5:P$505,time_horizon-$A207+1),0)</f>
        <v>0</v>
      </c>
      <c r="X207" s="73" cm="1">
        <f t="array" ref="X207">IF($A207&lt;=time_horizon,INDEX(Q$5:Q$505,time_horizon-$A207+1),0)</f>
        <v>0</v>
      </c>
      <c r="Y207" s="73" cm="1">
        <f t="array" ref="Y207">IF($A207&lt;=time_horizon,INDEX(R$5:R$505,time_horizon-$A207+1),0)</f>
        <v>0</v>
      </c>
      <c r="Z207" s="73" cm="1">
        <f t="array" ref="Z207">IF($A207&lt;=time_horizon,INDEX(S$5:S$505,time_horizon-$A207+1),0)</f>
        <v>0</v>
      </c>
    </row>
    <row r="208" spans="1:26">
      <c r="A208">
        <v>203</v>
      </c>
      <c r="B208" s="83">
        <f>inventory[[#This Row],[Integrated_rad_forcing]]</f>
        <v>3.7905732057018451E-11</v>
      </c>
      <c r="C208" s="83">
        <f>inventory[[#This Row],[Temp_change]]</f>
        <v>7.4591994814226578E-14</v>
      </c>
      <c r="E208" s="95">
        <f>inventory[[#This Row],[CO2_net]]+inventory[[#This Row],[CH4_net]]*CH4_GWP+inventory[[#This Row],[N2O_net]]*N2O_GWP</f>
        <v>294.44043736440517</v>
      </c>
      <c r="F208" s="95">
        <f>inventory[[#This Row],[CO2_net]]+inventory[[#This Row],[CH4_net]]*CH4_GTP+inventory[[#This Row],[N2O_net]]*N2O_GTP</f>
        <v>239.59564412968101</v>
      </c>
      <c r="G208" s="77">
        <f t="shared" si="6"/>
        <v>237.47296804706764</v>
      </c>
      <c r="H208" s="77">
        <f t="shared" si="7"/>
        <v>143.15436598722576</v>
      </c>
      <c r="I208" s="77" cm="1">
        <f t="array" ref="I208">B208/INDEX($N$5:$N$505,time_horizon+1)</f>
        <v>413.31747850590068</v>
      </c>
      <c r="J208" s="77" cm="1">
        <f t="array" ref="J208">C208/INDEX($Q$5:$Q$505,time_horizon+1)</f>
        <v>136.40002756822838</v>
      </c>
      <c r="K208" s="78">
        <f>K207+(U207*inventory!B207+V207*inventory!C207+W207*inventory!D207)/$U$5</f>
        <v>294.44043736440517</v>
      </c>
      <c r="L208" s="78">
        <f>L207+(X207*inventory!B207+Y207*inventory!C207+Z207*inventory!D207)/$X$5</f>
        <v>239.59564412968098</v>
      </c>
      <c r="N208" s="71">
        <v>1.5962125023638672E-13</v>
      </c>
      <c r="O208" s="71">
        <v>2.6186856633068116E-12</v>
      </c>
      <c r="P208" s="71">
        <v>3.5127425143475252E-11</v>
      </c>
      <c r="Q208" s="71">
        <v>5.2105986638844613E-16</v>
      </c>
      <c r="R208" s="71">
        <v>1.7232867695818351E-15</v>
      </c>
      <c r="S208" s="71">
        <v>7.2347648178256295E-14</v>
      </c>
      <c r="U208" s="73" cm="1">
        <f t="array" ref="U208">IF($A208&lt;=time_horizon,INDEX(N$5:N$505,time_horizon-$A208+1),0)</f>
        <v>0</v>
      </c>
      <c r="V208" s="73" cm="1">
        <f t="array" ref="V208">IF($A208&lt;=time_horizon,INDEX(O$5:O$505,time_horizon-$A208+1),0)</f>
        <v>0</v>
      </c>
      <c r="W208" s="73" cm="1">
        <f t="array" ref="W208">IF($A208&lt;=time_horizon,INDEX(P$5:P$505,time_horizon-$A208+1),0)</f>
        <v>0</v>
      </c>
      <c r="X208" s="73" cm="1">
        <f t="array" ref="X208">IF($A208&lt;=time_horizon,INDEX(Q$5:Q$505,time_horizon-$A208+1),0)</f>
        <v>0</v>
      </c>
      <c r="Y208" s="73" cm="1">
        <f t="array" ref="Y208">IF($A208&lt;=time_horizon,INDEX(R$5:R$505,time_horizon-$A208+1),0)</f>
        <v>0</v>
      </c>
      <c r="Z208" s="73" cm="1">
        <f t="array" ref="Z208">IF($A208&lt;=time_horizon,INDEX(S$5:S$505,time_horizon-$A208+1),0)</f>
        <v>0</v>
      </c>
    </row>
    <row r="209" spans="1:26">
      <c r="A209">
        <v>204</v>
      </c>
      <c r="B209" s="83">
        <f>inventory[[#This Row],[Integrated_rad_forcing]]</f>
        <v>3.7972763418480441E-11</v>
      </c>
      <c r="C209" s="83">
        <f>inventory[[#This Row],[Temp_change]]</f>
        <v>7.4218843637636584E-14</v>
      </c>
      <c r="E209" s="95">
        <f>inventory[[#This Row],[CO2_net]]+inventory[[#This Row],[CH4_net]]*CH4_GWP+inventory[[#This Row],[N2O_net]]*N2O_GWP</f>
        <v>294.44043736440517</v>
      </c>
      <c r="F209" s="95">
        <f>inventory[[#This Row],[CO2_net]]+inventory[[#This Row],[CH4_net]]*CH4_GTP+inventory[[#This Row],[N2O_net]]*N2O_GTP</f>
        <v>239.59564412968101</v>
      </c>
      <c r="G209" s="77">
        <f t="shared" si="6"/>
        <v>236.9772665288769</v>
      </c>
      <c r="H209" s="77">
        <f t="shared" si="7"/>
        <v>142.46346464618605</v>
      </c>
      <c r="I209" s="77" cm="1">
        <f t="array" ref="I209">B209/INDEX($N$5:$N$505,time_horizon+1)</f>
        <v>414.04837675787513</v>
      </c>
      <c r="J209" s="77" cm="1">
        <f t="array" ref="J209">C209/INDEX($Q$5:$Q$505,time_horizon+1)</f>
        <v>135.71767779462661</v>
      </c>
      <c r="K209" s="78">
        <f>K208+(U208*inventory!B208+V208*inventory!C208+W208*inventory!D208)/$U$5</f>
        <v>294.44043736440517</v>
      </c>
      <c r="L209" s="78">
        <f>L208+(X208*inventory!B208+Y208*inventory!C208+Z208*inventory!D208)/$X$5</f>
        <v>239.59564412968098</v>
      </c>
      <c r="N209" s="71">
        <v>1.6023800077824454E-13</v>
      </c>
      <c r="O209" s="71">
        <v>2.6186856790628332E-12</v>
      </c>
      <c r="P209" s="71">
        <v>3.5193839738639364E-11</v>
      </c>
      <c r="Q209" s="71">
        <v>5.2096756050375564E-16</v>
      </c>
      <c r="R209" s="71">
        <v>1.7190812438719018E-15</v>
      </c>
      <c r="S209" s="71">
        <v>7.1978794833260928E-14</v>
      </c>
      <c r="U209" s="73" cm="1">
        <f t="array" ref="U209">IF($A209&lt;=time_horizon,INDEX(N$5:N$505,time_horizon-$A209+1),0)</f>
        <v>0</v>
      </c>
      <c r="V209" s="73" cm="1">
        <f t="array" ref="V209">IF($A209&lt;=time_horizon,INDEX(O$5:O$505,time_horizon-$A209+1),0)</f>
        <v>0</v>
      </c>
      <c r="W209" s="73" cm="1">
        <f t="array" ref="W209">IF($A209&lt;=time_horizon,INDEX(P$5:P$505,time_horizon-$A209+1),0)</f>
        <v>0</v>
      </c>
      <c r="X209" s="73" cm="1">
        <f t="array" ref="X209">IF($A209&lt;=time_horizon,INDEX(Q$5:Q$505,time_horizon-$A209+1),0)</f>
        <v>0</v>
      </c>
      <c r="Y209" s="73" cm="1">
        <f t="array" ref="Y209">IF($A209&lt;=time_horizon,INDEX(R$5:R$505,time_horizon-$A209+1),0)</f>
        <v>0</v>
      </c>
      <c r="Z209" s="73" cm="1">
        <f t="array" ref="Z209">IF($A209&lt;=time_horizon,INDEX(S$5:S$505,time_horizon-$A209+1),0)</f>
        <v>0</v>
      </c>
    </row>
    <row r="210" spans="1:26">
      <c r="A210">
        <v>205</v>
      </c>
      <c r="B210" s="83">
        <f>inventory[[#This Row],[Integrated_rad_forcing]]</f>
        <v>3.803924751559938E-11</v>
      </c>
      <c r="C210" s="83">
        <f>inventory[[#This Row],[Temp_change]]</f>
        <v>7.3848186666197459E-14</v>
      </c>
      <c r="E210" s="95">
        <f>inventory[[#This Row],[CO2_net]]+inventory[[#This Row],[CH4_net]]*CH4_GWP+inventory[[#This Row],[N2O_net]]*N2O_GWP</f>
        <v>294.44043736440517</v>
      </c>
      <c r="F210" s="95">
        <f>inventory[[#This Row],[CO2_net]]+inventory[[#This Row],[CH4_net]]*CH4_GTP+inventory[[#This Row],[N2O_net]]*N2O_GTP</f>
        <v>239.59564412968101</v>
      </c>
      <c r="G210" s="77">
        <f t="shared" si="6"/>
        <v>236.48291087126188</v>
      </c>
      <c r="H210" s="77">
        <f t="shared" si="7"/>
        <v>141.77693659462679</v>
      </c>
      <c r="I210" s="77" cm="1">
        <f t="array" ref="I210">B210/INDEX($N$5:$N$505,time_horizon+1)</f>
        <v>414.77330773508481</v>
      </c>
      <c r="J210" s="77" cm="1">
        <f t="array" ref="J210">C210/INDEX($Q$5:$Q$505,time_horizon+1)</f>
        <v>135.03988896154112</v>
      </c>
      <c r="K210" s="78">
        <f>K209+(U209*inventory!B209+V209*inventory!C209+W209*inventory!D209)/$U$5</f>
        <v>294.44043736440517</v>
      </c>
      <c r="L210" s="78">
        <f>L209+(X209*inventory!B209+Y209*inventory!C209+Z209*inventory!D209)/$X$5</f>
        <v>239.59564412968098</v>
      </c>
      <c r="N210" s="71">
        <v>1.6085410728180453E-13</v>
      </c>
      <c r="O210" s="71">
        <v>2.6186856935980938E-12</v>
      </c>
      <c r="P210" s="71">
        <v>3.5259707714719484E-11</v>
      </c>
      <c r="Q210" s="71">
        <v>5.2087588037923674E-16</v>
      </c>
      <c r="R210" s="71">
        <v>1.7148861606095203E-15</v>
      </c>
      <c r="S210" s="71">
        <v>7.1612424625208696E-14</v>
      </c>
      <c r="U210" s="73" cm="1">
        <f t="array" ref="U210">IF($A210&lt;=time_horizon,INDEX(N$5:N$505,time_horizon-$A210+1),0)</f>
        <v>0</v>
      </c>
      <c r="V210" s="73" cm="1">
        <f t="array" ref="V210">IF($A210&lt;=time_horizon,INDEX(O$5:O$505,time_horizon-$A210+1),0)</f>
        <v>0</v>
      </c>
      <c r="W210" s="73" cm="1">
        <f t="array" ref="W210">IF($A210&lt;=time_horizon,INDEX(P$5:P$505,time_horizon-$A210+1),0)</f>
        <v>0</v>
      </c>
      <c r="X210" s="73" cm="1">
        <f t="array" ref="X210">IF($A210&lt;=time_horizon,INDEX(Q$5:Q$505,time_horizon-$A210+1),0)</f>
        <v>0</v>
      </c>
      <c r="Y210" s="73" cm="1">
        <f t="array" ref="Y210">IF($A210&lt;=time_horizon,INDEX(R$5:R$505,time_horizon-$A210+1),0)</f>
        <v>0</v>
      </c>
      <c r="Z210" s="73" cm="1">
        <f t="array" ref="Z210">IF($A210&lt;=time_horizon,INDEX(S$5:S$505,time_horizon-$A210+1),0)</f>
        <v>0</v>
      </c>
    </row>
    <row r="211" spans="1:26">
      <c r="A211">
        <v>206</v>
      </c>
      <c r="B211" s="83">
        <f>inventory[[#This Row],[Integrated_rad_forcing]]</f>
        <v>3.8105188850243622E-11</v>
      </c>
      <c r="C211" s="83">
        <f>inventory[[#This Row],[Temp_change]]</f>
        <v>7.3480004744229887E-14</v>
      </c>
      <c r="E211" s="95">
        <f>inventory[[#This Row],[CO2_net]]+inventory[[#This Row],[CH4_net]]*CH4_GWP+inventory[[#This Row],[N2O_net]]*N2O_GWP</f>
        <v>294.44043736440517</v>
      </c>
      <c r="F211" s="95">
        <f>inventory[[#This Row],[CO2_net]]+inventory[[#This Row],[CH4_net]]*CH4_GTP+inventory[[#This Row],[N2O_net]]*N2O_GTP</f>
        <v>239.59564412968101</v>
      </c>
      <c r="G211" s="77">
        <f t="shared" si="6"/>
        <v>235.9899034291422</v>
      </c>
      <c r="H211" s="77">
        <f t="shared" si="7"/>
        <v>141.09475705486105</v>
      </c>
      <c r="I211" s="77" cm="1">
        <f t="array" ref="I211">B211/INDEX($N$5:$N$505,time_horizon+1)</f>
        <v>415.49232052511547</v>
      </c>
      <c r="J211" s="77" cm="1">
        <f t="array" ref="J211">C211/INDEX($Q$5:$Q$505,time_horizon+1)</f>
        <v>134.36662604061277</v>
      </c>
      <c r="K211" s="78">
        <f>K210+(U210*inventory!B210+V210*inventory!C210+W210*inventory!D210)/$U$5</f>
        <v>294.44043736440517</v>
      </c>
      <c r="L211" s="78">
        <f>L210+(X210*inventory!B210+Y210*inventory!C210+Z210*inventory!D210)/$X$5</f>
        <v>239.59564412968098</v>
      </c>
      <c r="N211" s="71">
        <v>1.6146957262383473E-13</v>
      </c>
      <c r="O211" s="71">
        <v>2.6186857070071766E-12</v>
      </c>
      <c r="P211" s="71">
        <v>3.532503357061261E-11</v>
      </c>
      <c r="Q211" s="71">
        <v>5.2078479936472112E-16</v>
      </c>
      <c r="R211" s="71">
        <v>1.7107014799917088E-15</v>
      </c>
      <c r="S211" s="71">
        <v>7.1248518464873461E-14</v>
      </c>
      <c r="U211" s="73" cm="1">
        <f t="array" ref="U211">IF($A211&lt;=time_horizon,INDEX(N$5:N$505,time_horizon-$A211+1),0)</f>
        <v>0</v>
      </c>
      <c r="V211" s="73" cm="1">
        <f t="array" ref="V211">IF($A211&lt;=time_horizon,INDEX(O$5:O$505,time_horizon-$A211+1),0)</f>
        <v>0</v>
      </c>
      <c r="W211" s="73" cm="1">
        <f t="array" ref="W211">IF($A211&lt;=time_horizon,INDEX(P$5:P$505,time_horizon-$A211+1),0)</f>
        <v>0</v>
      </c>
      <c r="X211" s="73" cm="1">
        <f t="array" ref="X211">IF($A211&lt;=time_horizon,INDEX(Q$5:Q$505,time_horizon-$A211+1),0)</f>
        <v>0</v>
      </c>
      <c r="Y211" s="73" cm="1">
        <f t="array" ref="Y211">IF($A211&lt;=time_horizon,INDEX(R$5:R$505,time_horizon-$A211+1),0)</f>
        <v>0</v>
      </c>
      <c r="Z211" s="73" cm="1">
        <f t="array" ref="Z211">IF($A211&lt;=time_horizon,INDEX(S$5:S$505,time_horizon-$A211+1),0)</f>
        <v>0</v>
      </c>
    </row>
    <row r="212" spans="1:26">
      <c r="A212">
        <v>207</v>
      </c>
      <c r="B212" s="83">
        <f>inventory[[#This Row],[Integrated_rad_forcing]]</f>
        <v>3.8170591887205518E-11</v>
      </c>
      <c r="C212" s="83">
        <f>inventory[[#This Row],[Temp_change]]</f>
        <v>7.3114278871864285E-14</v>
      </c>
      <c r="E212" s="95">
        <f>inventory[[#This Row],[CO2_net]]+inventory[[#This Row],[CH4_net]]*CH4_GWP+inventory[[#This Row],[N2O_net]]*N2O_GWP</f>
        <v>294.44043736440517</v>
      </c>
      <c r="F212" s="95">
        <f>inventory[[#This Row],[CO2_net]]+inventory[[#This Row],[CH4_net]]*CH4_GTP+inventory[[#This Row],[N2O_net]]*N2O_GTP</f>
        <v>239.59564412968101</v>
      </c>
      <c r="G212" s="77">
        <f t="shared" si="6"/>
        <v>235.49824641940535</v>
      </c>
      <c r="H212" s="77">
        <f t="shared" si="7"/>
        <v>140.41690115070875</v>
      </c>
      <c r="I212" s="77" cm="1">
        <f t="array" ref="I212">B212/INDEX($N$5:$N$505,time_horizon+1)</f>
        <v>416.20546381128275</v>
      </c>
      <c r="J212" s="77" cm="1">
        <f t="array" ref="J212">C212/INDEX($Q$5:$Q$505,time_horizon+1)</f>
        <v>133.6978542883983</v>
      </c>
      <c r="K212" s="78">
        <f>K211+(U211*inventory!B211+V211*inventory!C211+W211*inventory!D211)/$U$5</f>
        <v>294.44043736440517</v>
      </c>
      <c r="L212" s="78">
        <f>L211+(X211*inventory!B211+Y211*inventory!C211+Z211*inventory!D211)/$X$5</f>
        <v>239.59564412968098</v>
      </c>
      <c r="N212" s="71">
        <v>1.6208439964018438E-13</v>
      </c>
      <c r="O212" s="71">
        <v>2.6186857193773367E-12</v>
      </c>
      <c r="P212" s="71">
        <v>3.5389821768187998E-11</v>
      </c>
      <c r="Q212" s="71">
        <v>5.2069429158952238E-16</v>
      </c>
      <c r="R212" s="71">
        <v>1.7065271634224849E-15</v>
      </c>
      <c r="S212" s="71">
        <v>7.0887057416852272E-14</v>
      </c>
      <c r="U212" s="73" cm="1">
        <f t="array" ref="U212">IF($A212&lt;=time_horizon,INDEX(N$5:N$505,time_horizon-$A212+1),0)</f>
        <v>0</v>
      </c>
      <c r="V212" s="73" cm="1">
        <f t="array" ref="V212">IF($A212&lt;=time_horizon,INDEX(O$5:O$505,time_horizon-$A212+1),0)</f>
        <v>0</v>
      </c>
      <c r="W212" s="73" cm="1">
        <f t="array" ref="W212">IF($A212&lt;=time_horizon,INDEX(P$5:P$505,time_horizon-$A212+1),0)</f>
        <v>0</v>
      </c>
      <c r="X212" s="73" cm="1">
        <f t="array" ref="X212">IF($A212&lt;=time_horizon,INDEX(Q$5:Q$505,time_horizon-$A212+1),0)</f>
        <v>0</v>
      </c>
      <c r="Y212" s="73" cm="1">
        <f t="array" ref="Y212">IF($A212&lt;=time_horizon,INDEX(R$5:R$505,time_horizon-$A212+1),0)</f>
        <v>0</v>
      </c>
      <c r="Z212" s="73" cm="1">
        <f t="array" ref="Z212">IF($A212&lt;=time_horizon,INDEX(S$5:S$505,time_horizon-$A212+1),0)</f>
        <v>0</v>
      </c>
    </row>
    <row r="213" spans="1:26">
      <c r="A213">
        <v>208</v>
      </c>
      <c r="B213" s="83">
        <f>inventory[[#This Row],[Integrated_rad_forcing]]</f>
        <v>3.8235461054507763E-11</v>
      </c>
      <c r="C213" s="83">
        <f>inventory[[#This Row],[Temp_change]]</f>
        <v>7.2750990203672593E-14</v>
      </c>
      <c r="E213" s="95">
        <f>inventory[[#This Row],[CO2_net]]+inventory[[#This Row],[CH4_net]]*CH4_GWP+inventory[[#This Row],[N2O_net]]*N2O_GWP</f>
        <v>294.44043736440517</v>
      </c>
      <c r="F213" s="95">
        <f>inventory[[#This Row],[CO2_net]]+inventory[[#This Row],[CH4_net]]*CH4_GTP+inventory[[#This Row],[N2O_net]]*N2O_GTP</f>
        <v>239.59564412968101</v>
      </c>
      <c r="G213" s="77">
        <f t="shared" si="6"/>
        <v>235.00794192317133</v>
      </c>
      <c r="H213" s="77">
        <f t="shared" si="7"/>
        <v>139.74334391803677</v>
      </c>
      <c r="I213" s="77" cm="1">
        <f t="array" ref="I213">B213/INDEX($N$5:$N$505,time_horizon+1)</f>
        <v>416.91278587597236</v>
      </c>
      <c r="J213" s="77" cm="1">
        <f t="array" ref="J213">C213/INDEX($Q$5:$Q$505,time_horizon+1)</f>
        <v>133.0335392438686</v>
      </c>
      <c r="K213" s="78">
        <f>K212+(U212*inventory!B212+V212*inventory!C212+W212*inventory!D212)/$U$5</f>
        <v>294.44043736440517</v>
      </c>
      <c r="L213" s="78">
        <f>L212+(X212*inventory!B212+Y212*inventory!C212+Z212*inventory!D212)/$X$5</f>
        <v>239.59564412968098</v>
      </c>
      <c r="N213" s="71">
        <v>1.6269859112679553E-13</v>
      </c>
      <c r="O213" s="71">
        <v>2.6186857307890691E-12</v>
      </c>
      <c r="P213" s="71">
        <v>3.54540767325919E-11</v>
      </c>
      <c r="Q213" s="71">
        <v>5.2060433194115499E-16</v>
      </c>
      <c r="R213" s="71">
        <v>1.7023631734239986E-15</v>
      </c>
      <c r="S213" s="71">
        <v>7.0528022698307442E-14</v>
      </c>
      <c r="U213" s="73" cm="1">
        <f t="array" ref="U213">IF($A213&lt;=time_horizon,INDEX(N$5:N$505,time_horizon-$A213+1),0)</f>
        <v>0</v>
      </c>
      <c r="V213" s="73" cm="1">
        <f t="array" ref="V213">IF($A213&lt;=time_horizon,INDEX(O$5:O$505,time_horizon-$A213+1),0)</f>
        <v>0</v>
      </c>
      <c r="W213" s="73" cm="1">
        <f t="array" ref="W213">IF($A213&lt;=time_horizon,INDEX(P$5:P$505,time_horizon-$A213+1),0)</f>
        <v>0</v>
      </c>
      <c r="X213" s="73" cm="1">
        <f t="array" ref="X213">IF($A213&lt;=time_horizon,INDEX(Q$5:Q$505,time_horizon-$A213+1),0)</f>
        <v>0</v>
      </c>
      <c r="Y213" s="73" cm="1">
        <f t="array" ref="Y213">IF($A213&lt;=time_horizon,INDEX(R$5:R$505,time_horizon-$A213+1),0)</f>
        <v>0</v>
      </c>
      <c r="Z213" s="73" cm="1">
        <f t="array" ref="Z213">IF($A213&lt;=time_horizon,INDEX(S$5:S$505,time_horizon-$A213+1),0)</f>
        <v>0</v>
      </c>
    </row>
    <row r="214" spans="1:26">
      <c r="A214">
        <v>209</v>
      </c>
      <c r="B214" s="83">
        <f>inventory[[#This Row],[Integrated_rad_forcing]]</f>
        <v>3.8299800743707142E-11</v>
      </c>
      <c r="C214" s="83">
        <f>inventory[[#This Row],[Temp_change]]</f>
        <v>7.2390120047318173E-14</v>
      </c>
      <c r="E214" s="95">
        <f>inventory[[#This Row],[CO2_net]]+inventory[[#This Row],[CH4_net]]*CH4_GWP+inventory[[#This Row],[N2O_net]]*N2O_GWP</f>
        <v>294.44043736440517</v>
      </c>
      <c r="F214" s="95">
        <f>inventory[[#This Row],[CO2_net]]+inventory[[#This Row],[CH4_net]]*CH4_GTP+inventory[[#This Row],[N2O_net]]*N2O_GTP</f>
        <v>239.59564412968101</v>
      </c>
      <c r="G214" s="77">
        <f t="shared" si="6"/>
        <v>234.5189918880433</v>
      </c>
      <c r="H214" s="77">
        <f t="shared" si="7"/>
        <v>139.07406031490694</v>
      </c>
      <c r="I214" s="77" cm="1">
        <f t="array" ref="I214">B214/INDEX($N$5:$N$505,time_horizon+1)</f>
        <v>417.6143346039521</v>
      </c>
      <c r="J214" s="77" cm="1">
        <f t="array" ref="J214">C214/INDEX($Q$5:$Q$505,time_horizon+1)</f>
        <v>132.37364672593978</v>
      </c>
      <c r="K214" s="78">
        <f>K213+(U213*inventory!B213+V213*inventory!C213+W213*inventory!D213)/$U$5</f>
        <v>294.44043736440517</v>
      </c>
      <c r="L214" s="78">
        <f>L213+(X213*inventory!B213+Y213*inventory!C213+Z213*inventory!D213)/$X$5</f>
        <v>239.59564412968098</v>
      </c>
      <c r="N214" s="71">
        <v>1.6331214984068765E-13</v>
      </c>
      <c r="O214" s="71">
        <v>2.6186857413166315E-12</v>
      </c>
      <c r="P214" s="71">
        <v>3.5517802852549823E-11</v>
      </c>
      <c r="Q214" s="71">
        <v>5.205148960446284E-16</v>
      </c>
      <c r="R214" s="71">
        <v>1.6982094735545291E-15</v>
      </c>
      <c r="S214" s="71">
        <v>7.0171395677719012E-14</v>
      </c>
      <c r="U214" s="73" cm="1">
        <f t="array" ref="U214">IF($A214&lt;=time_horizon,INDEX(N$5:N$505,time_horizon-$A214+1),0)</f>
        <v>0</v>
      </c>
      <c r="V214" s="73" cm="1">
        <f t="array" ref="V214">IF($A214&lt;=time_horizon,INDEX(O$5:O$505,time_horizon-$A214+1),0)</f>
        <v>0</v>
      </c>
      <c r="W214" s="73" cm="1">
        <f t="array" ref="W214">IF($A214&lt;=time_horizon,INDEX(P$5:P$505,time_horizon-$A214+1),0)</f>
        <v>0</v>
      </c>
      <c r="X214" s="73" cm="1">
        <f t="array" ref="X214">IF($A214&lt;=time_horizon,INDEX(Q$5:Q$505,time_horizon-$A214+1),0)</f>
        <v>0</v>
      </c>
      <c r="Y214" s="73" cm="1">
        <f t="array" ref="Y214">IF($A214&lt;=time_horizon,INDEX(R$5:R$505,time_horizon-$A214+1),0)</f>
        <v>0</v>
      </c>
      <c r="Z214" s="73" cm="1">
        <f t="array" ref="Z214">IF($A214&lt;=time_horizon,INDEX(S$5:S$505,time_horizon-$A214+1),0)</f>
        <v>0</v>
      </c>
    </row>
    <row r="215" spans="1:26">
      <c r="A215">
        <v>210</v>
      </c>
      <c r="B215" s="83">
        <f>inventory[[#This Row],[Integrated_rad_forcing]]</f>
        <v>3.8363615310195725E-11</v>
      </c>
      <c r="C215" s="83">
        <f>inventory[[#This Row],[Temp_change]]</f>
        <v>7.2031649862222581E-14</v>
      </c>
      <c r="E215" s="95">
        <f>inventory[[#This Row],[CO2_net]]+inventory[[#This Row],[CH4_net]]*CH4_GWP+inventory[[#This Row],[N2O_net]]*N2O_GWP</f>
        <v>294.44043736440517</v>
      </c>
      <c r="F215" s="95">
        <f>inventory[[#This Row],[CO2_net]]+inventory[[#This Row],[CH4_net]]*CH4_GTP+inventory[[#This Row],[N2O_net]]*N2O_GTP</f>
        <v>239.59564412968101</v>
      </c>
      <c r="G215" s="77">
        <f t="shared" si="6"/>
        <v>234.03139813034414</v>
      </c>
      <c r="H215" s="77">
        <f t="shared" si="7"/>
        <v>138.40902523134304</v>
      </c>
      <c r="I215" s="77" cm="1">
        <f t="array" ref="I215">B215/INDEX($N$5:$N$505,time_horizon+1)</f>
        <v>418.31015748565591</v>
      </c>
      <c r="J215" s="77" cm="1">
        <f t="array" ref="J215">C215/INDEX($Q$5:$Q$505,time_horizon+1)</f>
        <v>131.71814283103521</v>
      </c>
      <c r="K215" s="78">
        <f>K214+(U214*inventory!B214+V214*inventory!C214+W214*inventory!D214)/$U$5</f>
        <v>294.44043736440517</v>
      </c>
      <c r="L215" s="78">
        <f>L214+(X214*inventory!B214+Y214*inventory!C214+Z214*inventory!D214)/$X$5</f>
        <v>239.59564412968098</v>
      </c>
      <c r="N215" s="71">
        <v>1.6392507850091572E-13</v>
      </c>
      <c r="O215" s="71">
        <v>2.6186857510285288E-12</v>
      </c>
      <c r="P215" s="71">
        <v>3.5581004480666278E-11</v>
      </c>
      <c r="Q215" s="71">
        <v>5.2042596024230109E-16</v>
      </c>
      <c r="R215" s="71">
        <v>1.6940660283328187E-15</v>
      </c>
      <c r="S215" s="71">
        <v>6.9817157873647461E-14</v>
      </c>
      <c r="U215" s="73" cm="1">
        <f t="array" ref="U215">IF($A215&lt;=time_horizon,INDEX(N$5:N$505,time_horizon-$A215+1),0)</f>
        <v>0</v>
      </c>
      <c r="V215" s="73" cm="1">
        <f t="array" ref="V215">IF($A215&lt;=time_horizon,INDEX(O$5:O$505,time_horizon-$A215+1),0)</f>
        <v>0</v>
      </c>
      <c r="W215" s="73" cm="1">
        <f t="array" ref="W215">IF($A215&lt;=time_horizon,INDEX(P$5:P$505,time_horizon-$A215+1),0)</f>
        <v>0</v>
      </c>
      <c r="X215" s="73" cm="1">
        <f t="array" ref="X215">IF($A215&lt;=time_horizon,INDEX(Q$5:Q$505,time_horizon-$A215+1),0)</f>
        <v>0</v>
      </c>
      <c r="Y215" s="73" cm="1">
        <f t="array" ref="Y215">IF($A215&lt;=time_horizon,INDEX(R$5:R$505,time_horizon-$A215+1),0)</f>
        <v>0</v>
      </c>
      <c r="Z215" s="73" cm="1">
        <f t="array" ref="Z215">IF($A215&lt;=time_horizon,INDEX(S$5:S$505,time_horizon-$A215+1),0)</f>
        <v>0</v>
      </c>
    </row>
    <row r="216" spans="1:26">
      <c r="A216">
        <v>211</v>
      </c>
      <c r="B216" s="83">
        <f>inventory[[#This Row],[Integrated_rad_forcing]]</f>
        <v>3.8426909073499537E-11</v>
      </c>
      <c r="C216" s="83">
        <f>inventory[[#This Row],[Temp_change]]</f>
        <v>7.1675561258248979E-14</v>
      </c>
      <c r="E216" s="95">
        <f>inventory[[#This Row],[CO2_net]]+inventory[[#This Row],[CH4_net]]*CH4_GWP+inventory[[#This Row],[N2O_net]]*N2O_GWP</f>
        <v>294.44043736440517</v>
      </c>
      <c r="F216" s="95">
        <f>inventory[[#This Row],[CO2_net]]+inventory[[#This Row],[CH4_net]]*CH4_GTP+inventory[[#This Row],[N2O_net]]*N2O_GTP</f>
        <v>239.59564412968101</v>
      </c>
      <c r="G216" s="77">
        <f t="shared" si="6"/>
        <v>233.54516233733713</v>
      </c>
      <c r="H216" s="77">
        <f t="shared" si="7"/>
        <v>137.74821349872877</v>
      </c>
      <c r="I216" s="77" cm="1">
        <f t="array" ref="I216">B216/INDEX($N$5:$N$505,time_horizon+1)</f>
        <v>419.00030162044084</v>
      </c>
      <c r="J216" s="77" cm="1">
        <f t="array" ref="J216">C216/INDEX($Q$5:$Q$505,time_horizon+1)</f>
        <v>131.06699393067805</v>
      </c>
      <c r="K216" s="78">
        <f>K215+(U215*inventory!B215+V215*inventory!C215+W215*inventory!D215)/$U$5</f>
        <v>294.44043736440517</v>
      </c>
      <c r="L216" s="78">
        <f>L215+(X215*inventory!B215+Y215*inventory!C215+Z215*inventory!D215)/$X$5</f>
        <v>239.59564412968098</v>
      </c>
      <c r="N216" s="71">
        <v>1.6453737978950285E-13</v>
      </c>
      <c r="O216" s="71">
        <v>2.6186857599879579E-12</v>
      </c>
      <c r="P216" s="71">
        <v>3.5643685933722077E-11</v>
      </c>
      <c r="Q216" s="71">
        <v>5.2033750157427956E-16</v>
      </c>
      <c r="R216" s="71">
        <v>1.6899328031682499E-15</v>
      </c>
      <c r="S216" s="71">
        <v>6.9465290953506446E-14</v>
      </c>
      <c r="U216" s="73" cm="1">
        <f t="array" ref="U216">IF($A216&lt;=time_horizon,INDEX(N$5:N$505,time_horizon-$A216+1),0)</f>
        <v>0</v>
      </c>
      <c r="V216" s="73" cm="1">
        <f t="array" ref="V216">IF($A216&lt;=time_horizon,INDEX(O$5:O$505,time_horizon-$A216+1),0)</f>
        <v>0</v>
      </c>
      <c r="W216" s="73" cm="1">
        <f t="array" ref="W216">IF($A216&lt;=time_horizon,INDEX(P$5:P$505,time_horizon-$A216+1),0)</f>
        <v>0</v>
      </c>
      <c r="X216" s="73" cm="1">
        <f t="array" ref="X216">IF($A216&lt;=time_horizon,INDEX(Q$5:Q$505,time_horizon-$A216+1),0)</f>
        <v>0</v>
      </c>
      <c r="Y216" s="73" cm="1">
        <f t="array" ref="Y216">IF($A216&lt;=time_horizon,INDEX(R$5:R$505,time_horizon-$A216+1),0)</f>
        <v>0</v>
      </c>
      <c r="Z216" s="73" cm="1">
        <f t="array" ref="Z216">IF($A216&lt;=time_horizon,INDEX(S$5:S$505,time_horizon-$A216+1),0)</f>
        <v>0</v>
      </c>
    </row>
    <row r="217" spans="1:26">
      <c r="A217">
        <v>212</v>
      </c>
      <c r="B217" s="83">
        <f>inventory[[#This Row],[Integrated_rad_forcing]]</f>
        <v>3.8489686317574742E-11</v>
      </c>
      <c r="C217" s="83">
        <f>inventory[[#This Row],[Temp_change]]</f>
        <v>7.1321835994401539E-14</v>
      </c>
      <c r="E217" s="95">
        <f>inventory[[#This Row],[CO2_net]]+inventory[[#This Row],[CH4_net]]*CH4_GWP+inventory[[#This Row],[N2O_net]]*N2O_GWP</f>
        <v>294.44043736440517</v>
      </c>
      <c r="F217" s="95">
        <f>inventory[[#This Row],[CO2_net]]+inventory[[#This Row],[CH4_net]]*CH4_GTP+inventory[[#This Row],[N2O_net]]*N2O_GTP</f>
        <v>239.59564412968101</v>
      </c>
      <c r="G217" s="77">
        <f t="shared" si="6"/>
        <v>233.06028606943084</v>
      </c>
      <c r="H217" s="77">
        <f t="shared" si="7"/>
        <v>137.09159989884904</v>
      </c>
      <c r="I217" s="77" cm="1">
        <f t="array" ref="I217">B217/INDEX($N$5:$N$505,time_horizon+1)</f>
        <v>419.6848137198163</v>
      </c>
      <c r="J217" s="77" cm="1">
        <f t="array" ref="J217">C217/INDEX($Q$5:$Q$505,time_horizon+1)</f>
        <v>130.42016666911286</v>
      </c>
      <c r="K217" s="78">
        <f>K216+(U216*inventory!B216+V216*inventory!C216+W216*inventory!D216)/$U$5</f>
        <v>294.44043736440517</v>
      </c>
      <c r="L217" s="78">
        <f>L216+(X216*inventory!B216+Y216*inventory!C216+Z216*inventory!D216)/$X$5</f>
        <v>239.59564412968098</v>
      </c>
      <c r="N217" s="71">
        <v>1.6514905635234784E-13</v>
      </c>
      <c r="O217" s="71">
        <v>2.6186857682532193E-12</v>
      </c>
      <c r="P217" s="71">
        <v>3.5705851492969176E-11</v>
      </c>
      <c r="Q217" s="71">
        <v>5.2024949775934681E-16</v>
      </c>
      <c r="R217" s="71">
        <v>1.6858097642964176E-15</v>
      </c>
      <c r="S217" s="71">
        <v>6.9115776732345777E-14</v>
      </c>
      <c r="U217" s="73" cm="1">
        <f t="array" ref="U217">IF($A217&lt;=time_horizon,INDEX(N$5:N$505,time_horizon-$A217+1),0)</f>
        <v>0</v>
      </c>
      <c r="V217" s="73" cm="1">
        <f t="array" ref="V217">IF($A217&lt;=time_horizon,INDEX(O$5:O$505,time_horizon-$A217+1),0)</f>
        <v>0</v>
      </c>
      <c r="W217" s="73" cm="1">
        <f t="array" ref="W217">IF($A217&lt;=time_horizon,INDEX(P$5:P$505,time_horizon-$A217+1),0)</f>
        <v>0</v>
      </c>
      <c r="X217" s="73" cm="1">
        <f t="array" ref="X217">IF($A217&lt;=time_horizon,INDEX(Q$5:Q$505,time_horizon-$A217+1),0)</f>
        <v>0</v>
      </c>
      <c r="Y217" s="73" cm="1">
        <f t="array" ref="Y217">IF($A217&lt;=time_horizon,INDEX(R$5:R$505,time_horizon-$A217+1),0)</f>
        <v>0</v>
      </c>
      <c r="Z217" s="73" cm="1">
        <f t="array" ref="Z217">IF($A217&lt;=time_horizon,INDEX(S$5:S$505,time_horizon-$A217+1),0)</f>
        <v>0</v>
      </c>
    </row>
    <row r="218" spans="1:26">
      <c r="A218">
        <v>213</v>
      </c>
      <c r="B218" s="83">
        <f>inventory[[#This Row],[Integrated_rad_forcing]]</f>
        <v>3.8551951291101285E-11</v>
      </c>
      <c r="C218" s="83">
        <f>inventory[[#This Row],[Temp_change]]</f>
        <v>7.0970455977540353E-14</v>
      </c>
      <c r="E218" s="95">
        <f>inventory[[#This Row],[CO2_net]]+inventory[[#This Row],[CH4_net]]*CH4_GWP+inventory[[#This Row],[N2O_net]]*N2O_GWP</f>
        <v>294.44043736440517</v>
      </c>
      <c r="F218" s="95">
        <f>inventory[[#This Row],[CO2_net]]+inventory[[#This Row],[CH4_net]]*CH4_GTP+inventory[[#This Row],[N2O_net]]*N2O_GTP</f>
        <v>239.59564412968101</v>
      </c>
      <c r="G218" s="77">
        <f t="shared" si="6"/>
        <v>232.57677076236621</v>
      </c>
      <c r="H218" s="77">
        <f t="shared" si="7"/>
        <v>136.43915917258497</v>
      </c>
      <c r="I218" s="77" cm="1">
        <f t="array" ref="I218">B218/INDEX($N$5:$N$505,time_horizon+1)</f>
        <v>420.36374011064595</v>
      </c>
      <c r="J218" s="77" cm="1">
        <f t="array" ref="J218">C218/INDEX($Q$5:$Q$505,time_horizon+1)</f>
        <v>129.77762796095581</v>
      </c>
      <c r="K218" s="78">
        <f>K217+(U217*inventory!B217+V217*inventory!C217+W217*inventory!D217)/$U$5</f>
        <v>294.44043736440517</v>
      </c>
      <c r="L218" s="78">
        <f>L217+(X217*inventory!B217+Y217*inventory!C217+Z217*inventory!D217)/$X$5</f>
        <v>239.59564412968098</v>
      </c>
      <c r="N218" s="71">
        <v>1.6576011080010861E-13</v>
      </c>
      <c r="O218" s="71">
        <v>2.6186857758780963E-12</v>
      </c>
      <c r="P218" s="71">
        <v>3.5767505404423081E-11</v>
      </c>
      <c r="Q218" s="71">
        <v>5.2016192717640709E-16</v>
      </c>
      <c r="R218" s="71">
        <v>1.6816968787196747E-15</v>
      </c>
      <c r="S218" s="71">
        <v>6.8768597171644269E-14</v>
      </c>
      <c r="U218" s="73" cm="1">
        <f t="array" ref="U218">IF($A218&lt;=time_horizon,INDEX(N$5:N$505,time_horizon-$A218+1),0)</f>
        <v>0</v>
      </c>
      <c r="V218" s="73" cm="1">
        <f t="array" ref="V218">IF($A218&lt;=time_horizon,INDEX(O$5:O$505,time_horizon-$A218+1),0)</f>
        <v>0</v>
      </c>
      <c r="W218" s="73" cm="1">
        <f t="array" ref="W218">IF($A218&lt;=time_horizon,INDEX(P$5:P$505,time_horizon-$A218+1),0)</f>
        <v>0</v>
      </c>
      <c r="X218" s="73" cm="1">
        <f t="array" ref="X218">IF($A218&lt;=time_horizon,INDEX(Q$5:Q$505,time_horizon-$A218+1),0)</f>
        <v>0</v>
      </c>
      <c r="Y218" s="73" cm="1">
        <f t="array" ref="Y218">IF($A218&lt;=time_horizon,INDEX(R$5:R$505,time_horizon-$A218+1),0)</f>
        <v>0</v>
      </c>
      <c r="Z218" s="73" cm="1">
        <f t="array" ref="Z218">IF($A218&lt;=time_horizon,INDEX(S$5:S$505,time_horizon-$A218+1),0)</f>
        <v>0</v>
      </c>
    </row>
    <row r="219" spans="1:26">
      <c r="A219">
        <v>214</v>
      </c>
      <c r="B219" s="83">
        <f>inventory[[#This Row],[Integrated_rad_forcing]]</f>
        <v>3.8613708207774139E-11</v>
      </c>
      <c r="C219" s="83">
        <f>inventory[[#This Row],[Temp_change]]</f>
        <v>7.0621403261111243E-14</v>
      </c>
      <c r="E219" s="95">
        <f>inventory[[#This Row],[CO2_net]]+inventory[[#This Row],[CH4_net]]*CH4_GWP+inventory[[#This Row],[N2O_net]]*N2O_GWP</f>
        <v>294.44043736440517</v>
      </c>
      <c r="F219" s="95">
        <f>inventory[[#This Row],[CO2_net]]+inventory[[#This Row],[CH4_net]]*CH4_GTP+inventory[[#This Row],[N2O_net]]*N2O_GTP</f>
        <v>239.59564412968101</v>
      </c>
      <c r="G219" s="77">
        <f t="shared" si="6"/>
        <v>232.09461772938656</v>
      </c>
      <c r="H219" s="77">
        <f t="shared" si="7"/>
        <v>135.79086602827388</v>
      </c>
      <c r="I219" s="77" cm="1">
        <f t="array" ref="I219">B219/INDEX($N$5:$N$505,time_horizon+1)</f>
        <v>421.03712673832348</v>
      </c>
      <c r="J219" s="77" cm="1">
        <f t="array" ref="J219">C219/INDEX($Q$5:$Q$505,time_horizon+1)</f>
        <v>129.13934498887187</v>
      </c>
      <c r="K219" s="78">
        <f>K218+(U218*inventory!B218+V218*inventory!C218+W218*inventory!D218)/$U$5</f>
        <v>294.44043736440517</v>
      </c>
      <c r="L219" s="78">
        <f>L218+(X218*inventory!B218+Y218*inventory!C218+Z218*inventory!D218)/$X$5</f>
        <v>239.59564412968098</v>
      </c>
      <c r="N219" s="71">
        <v>1.6637054570906183E-13</v>
      </c>
      <c r="O219" s="71">
        <v>2.6186857829122051E-12</v>
      </c>
      <c r="P219" s="71">
        <v>3.5828651879152872E-11</v>
      </c>
      <c r="Q219" s="71">
        <v>5.2007476884643116E-16</v>
      </c>
      <c r="R219" s="71">
        <v>1.6775941141522699E-15</v>
      </c>
      <c r="S219" s="71">
        <v>6.842373437811254E-14</v>
      </c>
      <c r="U219" s="73" cm="1">
        <f t="array" ref="U219">IF($A219&lt;=time_horizon,INDEX(N$5:N$505,time_horizon-$A219+1),0)</f>
        <v>0</v>
      </c>
      <c r="V219" s="73" cm="1">
        <f t="array" ref="V219">IF($A219&lt;=time_horizon,INDEX(O$5:O$505,time_horizon-$A219+1),0)</f>
        <v>0</v>
      </c>
      <c r="W219" s="73" cm="1">
        <f t="array" ref="W219">IF($A219&lt;=time_horizon,INDEX(P$5:P$505,time_horizon-$A219+1),0)</f>
        <v>0</v>
      </c>
      <c r="X219" s="73" cm="1">
        <f t="array" ref="X219">IF($A219&lt;=time_horizon,INDEX(Q$5:Q$505,time_horizon-$A219+1),0)</f>
        <v>0</v>
      </c>
      <c r="Y219" s="73" cm="1">
        <f t="array" ref="Y219">IF($A219&lt;=time_horizon,INDEX(R$5:R$505,time_horizon-$A219+1),0)</f>
        <v>0</v>
      </c>
      <c r="Z219" s="73" cm="1">
        <f t="array" ref="Z219">IF($A219&lt;=time_horizon,INDEX(S$5:S$505,time_horizon-$A219+1),0)</f>
        <v>0</v>
      </c>
    </row>
    <row r="220" spans="1:26">
      <c r="A220">
        <v>215</v>
      </c>
      <c r="B220" s="83">
        <f>inventory[[#This Row],[Integrated_rad_forcing]]</f>
        <v>3.8674961246592074E-11</v>
      </c>
      <c r="C220" s="83">
        <f>inventory[[#This Row],[Temp_change]]</f>
        <v>7.0274660043890258E-14</v>
      </c>
      <c r="E220" s="95">
        <f>inventory[[#This Row],[CO2_net]]+inventory[[#This Row],[CH4_net]]*CH4_GWP+inventory[[#This Row],[N2O_net]]*N2O_GWP</f>
        <v>294.44043736440517</v>
      </c>
      <c r="F220" s="95">
        <f>inventory[[#This Row],[CO2_net]]+inventory[[#This Row],[CH4_net]]*CH4_GTP+inventory[[#This Row],[N2O_net]]*N2O_GTP</f>
        <v>239.59564412968101</v>
      </c>
      <c r="G220" s="77">
        <f t="shared" si="6"/>
        <v>231.61382816338843</v>
      </c>
      <c r="H220" s="77">
        <f t="shared" si="7"/>
        <v>135.14669514974511</v>
      </c>
      <c r="I220" s="77" cm="1">
        <f t="array" ref="I220">B220/INDEX($N$5:$N$505,time_horizon+1)</f>
        <v>421.70501916992117</v>
      </c>
      <c r="J220" s="77" cm="1">
        <f t="array" ref="J220">C220/INDEX($Q$5:$Q$505,time_horizon+1)</f>
        <v>128.50528520127898</v>
      </c>
      <c r="K220" s="78">
        <f>K219+(U219*inventory!B219+V219*inventory!C219+W219*inventory!D219)/$U$5</f>
        <v>294.44043736440517</v>
      </c>
      <c r="L220" s="78">
        <f>L219+(X219*inventory!B219+Y219*inventory!C219+Z219*inventory!D219)/$X$5</f>
        <v>239.59564412968098</v>
      </c>
      <c r="N220" s="71">
        <v>1.6698036362193976E-13</v>
      </c>
      <c r="O220" s="71">
        <v>2.6186857894013183E-12</v>
      </c>
      <c r="P220" s="71">
        <v>3.5889295093568815E-11</v>
      </c>
      <c r="Q220" s="71">
        <v>5.1998800241489143E-16</v>
      </c>
      <c r="R220" s="71">
        <v>1.6735014389697216E-15</v>
      </c>
      <c r="S220" s="71">
        <v>6.8081170602505646E-14</v>
      </c>
      <c r="U220" s="73" cm="1">
        <f t="array" ref="U220">IF($A220&lt;=time_horizon,INDEX(N$5:N$505,time_horizon-$A220+1),0)</f>
        <v>0</v>
      </c>
      <c r="V220" s="73" cm="1">
        <f t="array" ref="V220">IF($A220&lt;=time_horizon,INDEX(O$5:O$505,time_horizon-$A220+1),0)</f>
        <v>0</v>
      </c>
      <c r="W220" s="73" cm="1">
        <f t="array" ref="W220">IF($A220&lt;=time_horizon,INDEX(P$5:P$505,time_horizon-$A220+1),0)</f>
        <v>0</v>
      </c>
      <c r="X220" s="73" cm="1">
        <f t="array" ref="X220">IF($A220&lt;=time_horizon,INDEX(Q$5:Q$505,time_horizon-$A220+1),0)</f>
        <v>0</v>
      </c>
      <c r="Y220" s="73" cm="1">
        <f t="array" ref="Y220">IF($A220&lt;=time_horizon,INDEX(R$5:R$505,time_horizon-$A220+1),0)</f>
        <v>0</v>
      </c>
      <c r="Z220" s="73" cm="1">
        <f t="array" ref="Z220">IF($A220&lt;=time_horizon,INDEX(S$5:S$505,time_horizon-$A220+1),0)</f>
        <v>0</v>
      </c>
    </row>
    <row r="221" spans="1:26">
      <c r="A221">
        <v>216</v>
      </c>
      <c r="B221" s="83">
        <f>inventory[[#This Row],[Integrated_rad_forcing]]</f>
        <v>3.8735714552144036E-11</v>
      </c>
      <c r="C221" s="83">
        <f>inventory[[#This Row],[Temp_change]]</f>
        <v>6.9930208668742203E-14</v>
      </c>
      <c r="E221" s="95">
        <f>inventory[[#This Row],[CO2_net]]+inventory[[#This Row],[CH4_net]]*CH4_GWP+inventory[[#This Row],[N2O_net]]*N2O_GWP</f>
        <v>294.44043736440517</v>
      </c>
      <c r="F221" s="95">
        <f>inventory[[#This Row],[CO2_net]]+inventory[[#This Row],[CH4_net]]*CH4_GTP+inventory[[#This Row],[N2O_net]]*N2O_GTP</f>
        <v>239.59564412968101</v>
      </c>
      <c r="G221" s="77">
        <f t="shared" si="6"/>
        <v>231.13440313905389</v>
      </c>
      <c r="H221" s="77">
        <f t="shared" si="7"/>
        <v>134.50662120404161</v>
      </c>
      <c r="I221" s="77" cm="1">
        <f t="array" ref="I221">B221/INDEX($N$5:$N$505,time_horizon+1)</f>
        <v>422.36746259731268</v>
      </c>
      <c r="J221" s="77" cm="1">
        <f t="array" ref="J221">C221/INDEX($Q$5:$Q$505,time_horizon+1)</f>
        <v>127.87541631007795</v>
      </c>
      <c r="K221" s="78">
        <f>K220+(U220*inventory!B220+V220*inventory!C220+W220*inventory!D220)/$U$5</f>
        <v>294.44043736440517</v>
      </c>
      <c r="L221" s="78">
        <f>L220+(X220*inventory!B220+Y220*inventory!C220+Z220*inventory!D220)/$X$5</f>
        <v>239.59564412968098</v>
      </c>
      <c r="N221" s="71">
        <v>1.6758956704874459E-13</v>
      </c>
      <c r="O221" s="71">
        <v>2.6186857953876611E-12</v>
      </c>
      <c r="P221" s="71">
        <v>3.5949439189707633E-11</v>
      </c>
      <c r="Q221" s="71">
        <v>5.1990160813467048E-16</v>
      </c>
      <c r="R221" s="71">
        <v>1.669418822162099E-15</v>
      </c>
      <c r="S221" s="71">
        <v>6.7740888238445428E-14</v>
      </c>
      <c r="U221" s="73" cm="1">
        <f t="array" ref="U221">IF($A221&lt;=time_horizon,INDEX(N$5:N$505,time_horizon-$A221+1),0)</f>
        <v>0</v>
      </c>
      <c r="V221" s="73" cm="1">
        <f t="array" ref="V221">IF($A221&lt;=time_horizon,INDEX(O$5:O$505,time_horizon-$A221+1),0)</f>
        <v>0</v>
      </c>
      <c r="W221" s="73" cm="1">
        <f t="array" ref="W221">IF($A221&lt;=time_horizon,INDEX(P$5:P$505,time_horizon-$A221+1),0)</f>
        <v>0</v>
      </c>
      <c r="X221" s="73" cm="1">
        <f t="array" ref="X221">IF($A221&lt;=time_horizon,INDEX(Q$5:Q$505,time_horizon-$A221+1),0)</f>
        <v>0</v>
      </c>
      <c r="Y221" s="73" cm="1">
        <f t="array" ref="Y221">IF($A221&lt;=time_horizon,INDEX(R$5:R$505,time_horizon-$A221+1),0)</f>
        <v>0</v>
      </c>
      <c r="Z221" s="73" cm="1">
        <f t="array" ref="Z221">IF($A221&lt;=time_horizon,INDEX(S$5:S$505,time_horizon-$A221+1),0)</f>
        <v>0</v>
      </c>
    </row>
    <row r="222" spans="1:26">
      <c r="A222">
        <v>217</v>
      </c>
      <c r="B222" s="83">
        <f>inventory[[#This Row],[Integrated_rad_forcing]]</f>
        <v>3.8795972234893127E-11</v>
      </c>
      <c r="C222" s="83">
        <f>inventory[[#This Row],[Temp_change]]</f>
        <v>6.9588031621392896E-14</v>
      </c>
      <c r="E222" s="95">
        <f>inventory[[#This Row],[CO2_net]]+inventory[[#This Row],[CH4_net]]*CH4_GWP+inventory[[#This Row],[N2O_net]]*N2O_GWP</f>
        <v>294.44043736440517</v>
      </c>
      <c r="F222" s="95">
        <f>inventory[[#This Row],[CO2_net]]+inventory[[#This Row],[CH4_net]]*CH4_GTP+inventory[[#This Row],[N2O_net]]*N2O_GTP</f>
        <v>239.59564412968101</v>
      </c>
      <c r="G222" s="77">
        <f t="shared" si="6"/>
        <v>230.65634361496279</v>
      </c>
      <c r="H222" s="77">
        <f t="shared" si="7"/>
        <v>133.87061884883764</v>
      </c>
      <c r="I222" s="77" cm="1">
        <f t="array" ref="I222">B222/INDEX($N$5:$N$505,time_horizon+1)</f>
        <v>423.02450184026941</v>
      </c>
      <c r="J222" s="77" cm="1">
        <f t="array" ref="J222">C222/INDEX($Q$5:$Q$505,time_horizon+1)</f>
        <v>127.2497062884074</v>
      </c>
      <c r="K222" s="78">
        <f>K221+(U221*inventory!B221+V221*inventory!C221+W221*inventory!D221)/$U$5</f>
        <v>294.44043736440517</v>
      </c>
      <c r="L222" s="78">
        <f>L221+(X221*inventory!B221+Y221*inventory!C221+Z221*inventory!D221)/$X$5</f>
        <v>239.59564412968098</v>
      </c>
      <c r="N222" s="71">
        <v>1.6819815846754112E-13</v>
      </c>
      <c r="O222" s="71">
        <v>2.6186858009101879E-12</v>
      </c>
      <c r="P222" s="71">
        <v>3.6009088275515396E-11</v>
      </c>
      <c r="Q222" s="71">
        <v>5.1981556684943277E-16</v>
      </c>
      <c r="R222" s="71">
        <v>1.665346233290908E-15</v>
      </c>
      <c r="S222" s="71">
        <v>6.7402869821252559E-14</v>
      </c>
      <c r="U222" s="73" cm="1">
        <f t="array" ref="U222">IF($A222&lt;=time_horizon,INDEX(N$5:N$505,time_horizon-$A222+1),0)</f>
        <v>0</v>
      </c>
      <c r="V222" s="73" cm="1">
        <f t="array" ref="V222">IF($A222&lt;=time_horizon,INDEX(O$5:O$505,time_horizon-$A222+1),0)</f>
        <v>0</v>
      </c>
      <c r="W222" s="73" cm="1">
        <f t="array" ref="W222">IF($A222&lt;=time_horizon,INDEX(P$5:P$505,time_horizon-$A222+1),0)</f>
        <v>0</v>
      </c>
      <c r="X222" s="73" cm="1">
        <f t="array" ref="X222">IF($A222&lt;=time_horizon,INDEX(Q$5:Q$505,time_horizon-$A222+1),0)</f>
        <v>0</v>
      </c>
      <c r="Y222" s="73" cm="1">
        <f t="array" ref="Y222">IF($A222&lt;=time_horizon,INDEX(R$5:R$505,time_horizon-$A222+1),0)</f>
        <v>0</v>
      </c>
      <c r="Z222" s="73" cm="1">
        <f t="array" ref="Z222">IF($A222&lt;=time_horizon,INDEX(S$5:S$505,time_horizon-$A222+1),0)</f>
        <v>0</v>
      </c>
    </row>
    <row r="223" spans="1:26">
      <c r="A223">
        <v>218</v>
      </c>
      <c r="B223" s="83">
        <f>inventory[[#This Row],[Integrated_rad_forcing]]</f>
        <v>3.8855738371458182E-11</v>
      </c>
      <c r="C223" s="83">
        <f>inventory[[#This Row],[Temp_change]]</f>
        <v>6.924811152921495E-14</v>
      </c>
      <c r="E223" s="95">
        <f>inventory[[#This Row],[CO2_net]]+inventory[[#This Row],[CH4_net]]*CH4_GWP+inventory[[#This Row],[N2O_net]]*N2O_GWP</f>
        <v>294.44043736440517</v>
      </c>
      <c r="F223" s="95">
        <f>inventory[[#This Row],[CO2_net]]+inventory[[#This Row],[CH4_net]]*CH4_GTP+inventory[[#This Row],[N2O_net]]*N2O_GTP</f>
        <v>239.59564412968101</v>
      </c>
      <c r="G223" s="77">
        <f t="shared" si="6"/>
        <v>230.17965043568481</v>
      </c>
      <c r="H223" s="77">
        <f t="shared" si="7"/>
        <v>133.23866273956256</v>
      </c>
      <c r="I223" s="77" cm="1">
        <f t="array" ref="I223">B223/INDEX($N$5:$N$505,time_horizon+1)</f>
        <v>423.67618134953068</v>
      </c>
      <c r="J223" s="77" cm="1">
        <f t="array" ref="J223">C223/INDEX($Q$5:$Q$505,time_horizon+1)</f>
        <v>126.62812336842329</v>
      </c>
      <c r="K223" s="78">
        <f>K222+(U222*inventory!B222+V222*inventory!C222+W222*inventory!D222)/$U$5</f>
        <v>294.44043736440517</v>
      </c>
      <c r="L223" s="78">
        <f>L222+(X222*inventory!B222+Y222*inventory!C222+Z222*inventory!D222)/$X$5</f>
        <v>239.59564412968098</v>
      </c>
      <c r="N223" s="71">
        <v>1.6880614032522819E-13</v>
      </c>
      <c r="O223" s="71">
        <v>2.6186858060048349E-12</v>
      </c>
      <c r="P223" s="71">
        <v>3.6068246425128119E-11</v>
      </c>
      <c r="Q223" s="71">
        <v>5.1972985997744567E-16</v>
      </c>
      <c r="R223" s="71">
        <v>1.6612836424493066E-15</v>
      </c>
      <c r="S223" s="71">
        <v>6.7067098026788193E-14</v>
      </c>
      <c r="U223" s="73" cm="1">
        <f t="array" ref="U223">IF($A223&lt;=time_horizon,INDEX(N$5:N$505,time_horizon-$A223+1),0)</f>
        <v>0</v>
      </c>
      <c r="V223" s="73" cm="1">
        <f t="array" ref="V223">IF($A223&lt;=time_horizon,INDEX(O$5:O$505,time_horizon-$A223+1),0)</f>
        <v>0</v>
      </c>
      <c r="W223" s="73" cm="1">
        <f t="array" ref="W223">IF($A223&lt;=time_horizon,INDEX(P$5:P$505,time_horizon-$A223+1),0)</f>
        <v>0</v>
      </c>
      <c r="X223" s="73" cm="1">
        <f t="array" ref="X223">IF($A223&lt;=time_horizon,INDEX(Q$5:Q$505,time_horizon-$A223+1),0)</f>
        <v>0</v>
      </c>
      <c r="Y223" s="73" cm="1">
        <f t="array" ref="Y223">IF($A223&lt;=time_horizon,INDEX(R$5:R$505,time_horizon-$A223+1),0)</f>
        <v>0</v>
      </c>
      <c r="Z223" s="73" cm="1">
        <f t="array" ref="Z223">IF($A223&lt;=time_horizon,INDEX(S$5:S$505,time_horizon-$A223+1),0)</f>
        <v>0</v>
      </c>
    </row>
    <row r="224" spans="1:26">
      <c r="A224">
        <v>219</v>
      </c>
      <c r="B224" s="83">
        <f>inventory[[#This Row],[Integrated_rad_forcing]]</f>
        <v>3.8915017004893057E-11</v>
      </c>
      <c r="C224" s="83">
        <f>inventory[[#This Row],[Temp_change]]</f>
        <v>6.8910431160026289E-14</v>
      </c>
      <c r="E224" s="95">
        <f>inventory[[#This Row],[CO2_net]]+inventory[[#This Row],[CH4_net]]*CH4_GWP+inventory[[#This Row],[N2O_net]]*N2O_GWP</f>
        <v>294.44043736440517</v>
      </c>
      <c r="F224" s="95">
        <f>inventory[[#This Row],[CO2_net]]+inventory[[#This Row],[CH4_net]]*CH4_GTP+inventory[[#This Row],[N2O_net]]*N2O_GTP</f>
        <v>239.59564412968101</v>
      </c>
      <c r="G224" s="77">
        <f t="shared" si="6"/>
        <v>229.70432433385119</v>
      </c>
      <c r="H224" s="77">
        <f t="shared" si="7"/>
        <v>132.61072753623947</v>
      </c>
      <c r="I224" s="77" cm="1">
        <f t="array" ref="I224">B224/INDEX($N$5:$N$505,time_horizon+1)</f>
        <v>424.3225452098493</v>
      </c>
      <c r="J224" s="77" cm="1">
        <f t="array" ref="J224">C224/INDEX($Q$5:$Q$505,time_horizon+1)</f>
        <v>126.01063603910201</v>
      </c>
      <c r="K224" s="78">
        <f>K223+(U223*inventory!B223+V223*inventory!C223+W223*inventory!D223)/$U$5</f>
        <v>294.44043736440517</v>
      </c>
      <c r="L224" s="78">
        <f>L223+(X223*inventory!B223+Y223*inventory!C223+Z223*inventory!D223)/$X$5</f>
        <v>239.59564412968098</v>
      </c>
      <c r="N224" s="71">
        <v>1.6941351503828963E-13</v>
      </c>
      <c r="O224" s="71">
        <v>2.6186858107047535E-12</v>
      </c>
      <c r="P224" s="71">
        <v>3.6126917679150011E-11</v>
      </c>
      <c r="Q224" s="71">
        <v>5.1964446949583809E-16</v>
      </c>
      <c r="R224" s="71">
        <v>1.6572310202253856E-15</v>
      </c>
      <c r="S224" s="71">
        <v>6.6733555670305064E-14</v>
      </c>
      <c r="U224" s="73" cm="1">
        <f t="array" ref="U224">IF($A224&lt;=time_horizon,INDEX(N$5:N$505,time_horizon-$A224+1),0)</f>
        <v>0</v>
      </c>
      <c r="V224" s="73" cm="1">
        <f t="array" ref="V224">IF($A224&lt;=time_horizon,INDEX(O$5:O$505,time_horizon-$A224+1),0)</f>
        <v>0</v>
      </c>
      <c r="W224" s="73" cm="1">
        <f t="array" ref="W224">IF($A224&lt;=time_horizon,INDEX(P$5:P$505,time_horizon-$A224+1),0)</f>
        <v>0</v>
      </c>
      <c r="X224" s="73" cm="1">
        <f t="array" ref="X224">IF($A224&lt;=time_horizon,INDEX(Q$5:Q$505,time_horizon-$A224+1),0)</f>
        <v>0</v>
      </c>
      <c r="Y224" s="73" cm="1">
        <f t="array" ref="Y224">IF($A224&lt;=time_horizon,INDEX(R$5:R$505,time_horizon-$A224+1),0)</f>
        <v>0</v>
      </c>
      <c r="Z224" s="73" cm="1">
        <f t="array" ref="Z224">IF($A224&lt;=time_horizon,INDEX(S$5:S$505,time_horizon-$A224+1),0)</f>
        <v>0</v>
      </c>
    </row>
    <row r="225" spans="1:26">
      <c r="A225">
        <v>220</v>
      </c>
      <c r="B225" s="83">
        <f>inventory[[#This Row],[Integrated_rad_forcing]]</f>
        <v>3.8973812144963531E-11</v>
      </c>
      <c r="C225" s="83">
        <f>inventory[[#This Row],[Temp_change]]</f>
        <v>6.8574973420901632E-14</v>
      </c>
      <c r="E225" s="95">
        <f>inventory[[#This Row],[CO2_net]]+inventory[[#This Row],[CH4_net]]*CH4_GWP+inventory[[#This Row],[N2O_net]]*N2O_GWP</f>
        <v>294.44043736440517</v>
      </c>
      <c r="F225" s="95">
        <f>inventory[[#This Row],[CO2_net]]+inventory[[#This Row],[CH4_net]]*CH4_GTP+inventory[[#This Row],[N2O_net]]*N2O_GTP</f>
        <v>239.59564412968101</v>
      </c>
      <c r="G225" s="77">
        <f t="shared" si="6"/>
        <v>229.23036593220505</v>
      </c>
      <c r="H225" s="77">
        <f t="shared" si="7"/>
        <v>131.98678791004923</v>
      </c>
      <c r="I225" s="77" cm="1">
        <f t="array" ref="I225">B225/INDEX($N$5:$N$505,time_horizon+1)</f>
        <v>424.96363714301066</v>
      </c>
      <c r="J225" s="77" cm="1">
        <f t="array" ref="J225">C225/INDEX($Q$5:$Q$505,time_horizon+1)</f>
        <v>125.397213044067</v>
      </c>
      <c r="K225" s="78">
        <f>K224+(U224*inventory!B224+V224*inventory!C224+W224*inventory!D224)/$U$5</f>
        <v>294.44043736440517</v>
      </c>
      <c r="L225" s="78">
        <f>L224+(X224*inventory!B224+Y224*inventory!C224+Z224*inventory!D224)/$X$5</f>
        <v>239.59564412968098</v>
      </c>
      <c r="N225" s="71">
        <v>1.7002028499352501E-13</v>
      </c>
      <c r="O225" s="71">
        <v>2.618685815040527E-12</v>
      </c>
      <c r="P225" s="71">
        <v>3.6185106044929477E-11</v>
      </c>
      <c r="Q225" s="71">
        <v>5.195593779252845E-16</v>
      </c>
      <c r="R225" s="71">
        <v>1.6531883376682842E-15</v>
      </c>
      <c r="S225" s="71">
        <v>6.6402225705308062E-14</v>
      </c>
      <c r="U225" s="73" cm="1">
        <f t="array" ref="U225">IF($A225&lt;=time_horizon,INDEX(N$5:N$505,time_horizon-$A225+1),0)</f>
        <v>0</v>
      </c>
      <c r="V225" s="73" cm="1">
        <f t="array" ref="V225">IF($A225&lt;=time_horizon,INDEX(O$5:O$505,time_horizon-$A225+1),0)</f>
        <v>0</v>
      </c>
      <c r="W225" s="73" cm="1">
        <f t="array" ref="W225">IF($A225&lt;=time_horizon,INDEX(P$5:P$505,time_horizon-$A225+1),0)</f>
        <v>0</v>
      </c>
      <c r="X225" s="73" cm="1">
        <f t="array" ref="X225">IF($A225&lt;=time_horizon,INDEX(Q$5:Q$505,time_horizon-$A225+1),0)</f>
        <v>0</v>
      </c>
      <c r="Y225" s="73" cm="1">
        <f t="array" ref="Y225">IF($A225&lt;=time_horizon,INDEX(R$5:R$505,time_horizon-$A225+1),0)</f>
        <v>0</v>
      </c>
      <c r="Z225" s="73" cm="1">
        <f t="array" ref="Z225">IF($A225&lt;=time_horizon,INDEX(S$5:S$505,time_horizon-$A225+1),0)</f>
        <v>0</v>
      </c>
    </row>
    <row r="226" spans="1:26">
      <c r="A226">
        <v>221</v>
      </c>
      <c r="B226" s="83">
        <f>inventory[[#This Row],[Integrated_rad_forcing]]</f>
        <v>3.9032127768421947E-11</v>
      </c>
      <c r="C226" s="83">
        <f>inventory[[#This Row],[Temp_change]]</f>
        <v>6.8241721356996195E-14</v>
      </c>
      <c r="E226" s="95">
        <f>inventory[[#This Row],[CO2_net]]+inventory[[#This Row],[CH4_net]]*CH4_GWP+inventory[[#This Row],[N2O_net]]*N2O_GWP</f>
        <v>294.44043736440517</v>
      </c>
      <c r="F226" s="95">
        <f>inventory[[#This Row],[CO2_net]]+inventory[[#This Row],[CH4_net]]*CH4_GTP+inventory[[#This Row],[N2O_net]]*N2O_GTP</f>
        <v>239.59564412968101</v>
      </c>
      <c r="G226" s="77">
        <f t="shared" si="6"/>
        <v>228.75777574563057</v>
      </c>
      <c r="H226" s="77">
        <f t="shared" si="7"/>
        <v>131.36681854962717</v>
      </c>
      <c r="I226" s="77" cm="1">
        <f t="array" ref="I226">B226/INDEX($N$5:$N$505,time_horizon+1)</f>
        <v>425.59950051082734</v>
      </c>
      <c r="J226" s="77" cm="1">
        <f t="array" ref="J226">C226/INDEX($Q$5:$Q$505,time_horizon+1)</f>
        <v>124.78782337943773</v>
      </c>
      <c r="K226" s="78">
        <f>K225+(U225*inventory!B225+V225*inventory!C225+W225*inventory!D225)/$U$5</f>
        <v>294.44043736440517</v>
      </c>
      <c r="L226" s="78">
        <f>L225+(X225*inventory!B225+Y225*inventory!C225+Z225*inventory!D225)/$X$5</f>
        <v>239.59564412968098</v>
      </c>
      <c r="N226" s="71">
        <v>1.7062645254876101E-13</v>
      </c>
      <c r="O226" s="71">
        <v>2.6186858190403689E-12</v>
      </c>
      <c r="P226" s="71">
        <v>3.6242815496832818E-11</v>
      </c>
      <c r="Q226" s="71">
        <v>5.1947456831510424E-16</v>
      </c>
      <c r="R226" s="71">
        <v>1.6491555662569177E-15</v>
      </c>
      <c r="S226" s="71">
        <v>6.6073091222424174E-14</v>
      </c>
      <c r="U226" s="73" cm="1">
        <f t="array" ref="U226">IF($A226&lt;=time_horizon,INDEX(N$5:N$505,time_horizon-$A226+1),0)</f>
        <v>0</v>
      </c>
      <c r="V226" s="73" cm="1">
        <f t="array" ref="V226">IF($A226&lt;=time_horizon,INDEX(O$5:O$505,time_horizon-$A226+1),0)</f>
        <v>0</v>
      </c>
      <c r="W226" s="73" cm="1">
        <f t="array" ref="W226">IF($A226&lt;=time_horizon,INDEX(P$5:P$505,time_horizon-$A226+1),0)</f>
        <v>0</v>
      </c>
      <c r="X226" s="73" cm="1">
        <f t="array" ref="X226">IF($A226&lt;=time_horizon,INDEX(Q$5:Q$505,time_horizon-$A226+1),0)</f>
        <v>0</v>
      </c>
      <c r="Y226" s="73" cm="1">
        <f t="array" ref="Y226">IF($A226&lt;=time_horizon,INDEX(R$5:R$505,time_horizon-$A226+1),0)</f>
        <v>0</v>
      </c>
      <c r="Z226" s="73" cm="1">
        <f t="array" ref="Z226">IF($A226&lt;=time_horizon,INDEX(S$5:S$505,time_horizon-$A226+1),0)</f>
        <v>0</v>
      </c>
    </row>
    <row r="227" spans="1:26">
      <c r="A227">
        <v>222</v>
      </c>
      <c r="B227" s="83">
        <f>inventory[[#This Row],[Integrated_rad_forcing]]</f>
        <v>3.9089967819279536E-11</v>
      </c>
      <c r="C227" s="83">
        <f>inventory[[#This Row],[Temp_change]]</f>
        <v>6.7910658150381545E-14</v>
      </c>
      <c r="E227" s="95">
        <f>inventory[[#This Row],[CO2_net]]+inventory[[#This Row],[CH4_net]]*CH4_GWP+inventory[[#This Row],[N2O_net]]*N2O_GWP</f>
        <v>294.44043736440517</v>
      </c>
      <c r="F227" s="95">
        <f>inventory[[#This Row],[CO2_net]]+inventory[[#This Row],[CH4_net]]*CH4_GTP+inventory[[#This Row],[N2O_net]]*N2O_GTP</f>
        <v>239.59564412968101</v>
      </c>
      <c r="G227" s="77">
        <f t="shared" si="6"/>
        <v>228.28655418315998</v>
      </c>
      <c r="H227" s="77">
        <f t="shared" si="7"/>
        <v>130.75079416710298</v>
      </c>
      <c r="I227" s="77" cm="1">
        <f t="array" ref="I227">B227/INDEX($N$5:$N$505,time_horizon+1)</f>
        <v>426.23017831810859</v>
      </c>
      <c r="J227" s="77" cm="1">
        <f t="array" ref="J227">C227/INDEX($Q$5:$Q$505,time_horizon+1)</f>
        <v>124.18243629170091</v>
      </c>
      <c r="K227" s="78">
        <f>K226+(U226*inventory!B226+V226*inventory!C226+W226*inventory!D226)/$U$5</f>
        <v>294.44043736440517</v>
      </c>
      <c r="L227" s="78">
        <f>L226+(X226*inventory!B226+Y226*inventory!C226+Z226*inventory!D226)/$X$5</f>
        <v>239.59564412968098</v>
      </c>
      <c r="N227" s="71">
        <v>1.7123202003354381E-13</v>
      </c>
      <c r="O227" s="71">
        <v>2.6186858227303073E-12</v>
      </c>
      <c r="P227" s="71">
        <v>3.6300049976515686E-11</v>
      </c>
      <c r="Q227" s="71">
        <v>5.1939002422876239E-16</v>
      </c>
      <c r="R227" s="71">
        <v>1.6451326778711136E-15</v>
      </c>
      <c r="S227" s="71">
        <v>6.5746135448281663E-14</v>
      </c>
      <c r="U227" s="73" cm="1">
        <f t="array" ref="U227">IF($A227&lt;=time_horizon,INDEX(N$5:N$505,time_horizon-$A227+1),0)</f>
        <v>0</v>
      </c>
      <c r="V227" s="73" cm="1">
        <f t="array" ref="V227">IF($A227&lt;=time_horizon,INDEX(O$5:O$505,time_horizon-$A227+1),0)</f>
        <v>0</v>
      </c>
      <c r="W227" s="73" cm="1">
        <f t="array" ref="W227">IF($A227&lt;=time_horizon,INDEX(P$5:P$505,time_horizon-$A227+1),0)</f>
        <v>0</v>
      </c>
      <c r="X227" s="73" cm="1">
        <f t="array" ref="X227">IF($A227&lt;=time_horizon,INDEX(Q$5:Q$505,time_horizon-$A227+1),0)</f>
        <v>0</v>
      </c>
      <c r="Y227" s="73" cm="1">
        <f t="array" ref="Y227">IF($A227&lt;=time_horizon,INDEX(R$5:R$505,time_horizon-$A227+1),0)</f>
        <v>0</v>
      </c>
      <c r="Z227" s="73" cm="1">
        <f t="array" ref="Z227">IF($A227&lt;=time_horizon,INDEX(S$5:S$505,time_horizon-$A227+1),0)</f>
        <v>0</v>
      </c>
    </row>
    <row r="228" spans="1:26">
      <c r="A228">
        <v>223</v>
      </c>
      <c r="B228" s="83">
        <f>inventory[[#This Row],[Integrated_rad_forcing]]</f>
        <v>3.9147336209076461E-11</v>
      </c>
      <c r="C228" s="83">
        <f>inventory[[#This Row],[Temp_change]]</f>
        <v>6.7581767118893271E-14</v>
      </c>
      <c r="E228" s="95">
        <f>inventory[[#This Row],[CO2_net]]+inventory[[#This Row],[CH4_net]]*CH4_GWP+inventory[[#This Row],[N2O_net]]*N2O_GWP</f>
        <v>294.44043736440517</v>
      </c>
      <c r="F228" s="95">
        <f>inventory[[#This Row],[CO2_net]]+inventory[[#This Row],[CH4_net]]*CH4_GTP+inventory[[#This Row],[N2O_net]]*N2O_GTP</f>
        <v>239.59564412968101</v>
      </c>
      <c r="G228" s="77">
        <f t="shared" si="6"/>
        <v>227.81670154995879</v>
      </c>
      <c r="H228" s="77">
        <f t="shared" si="7"/>
        <v>130.13868950389084</v>
      </c>
      <c r="I228" s="77" cm="1">
        <f t="array" ref="I228">B228/INDEX($N$5:$N$505,time_horizon+1)</f>
        <v>426.85571321560485</v>
      </c>
      <c r="J228" s="77" cm="1">
        <f t="array" ref="J228">C228/INDEX($Q$5:$Q$505,time_horizon+1)</f>
        <v>123.58102127560339</v>
      </c>
      <c r="K228" s="78">
        <f>K227+(U227*inventory!B227+V227*inventory!C227+W227*inventory!D227)/$U$5</f>
        <v>294.44043736440517</v>
      </c>
      <c r="L228" s="78">
        <f>L227+(X227*inventory!B227+Y227*inventory!C227+Z227*inventory!D227)/$X$5</f>
        <v>239.59564412968098</v>
      </c>
      <c r="N228" s="71">
        <v>1.7183698974981293E-13</v>
      </c>
      <c r="O228" s="71">
        <v>2.6186858261343526E-12</v>
      </c>
      <c r="P228" s="71">
        <v>3.6356813393192297E-11</v>
      </c>
      <c r="Q228" s="71">
        <v>5.1930572972976439E-16</v>
      </c>
      <c r="R228" s="71">
        <v>1.6411196447649745E-15</v>
      </c>
      <c r="S228" s="71">
        <v>6.5421341744398526E-14</v>
      </c>
      <c r="U228" s="73" cm="1">
        <f t="array" ref="U228">IF($A228&lt;=time_horizon,INDEX(N$5:N$505,time_horizon-$A228+1),0)</f>
        <v>0</v>
      </c>
      <c r="V228" s="73" cm="1">
        <f t="array" ref="V228">IF($A228&lt;=time_horizon,INDEX(O$5:O$505,time_horizon-$A228+1),0)</f>
        <v>0</v>
      </c>
      <c r="W228" s="73" cm="1">
        <f t="array" ref="W228">IF($A228&lt;=time_horizon,INDEX(P$5:P$505,time_horizon-$A228+1),0)</f>
        <v>0</v>
      </c>
      <c r="X228" s="73" cm="1">
        <f t="array" ref="X228">IF($A228&lt;=time_horizon,INDEX(Q$5:Q$505,time_horizon-$A228+1),0)</f>
        <v>0</v>
      </c>
      <c r="Y228" s="73" cm="1">
        <f t="array" ref="Y228">IF($A228&lt;=time_horizon,INDEX(R$5:R$505,time_horizon-$A228+1),0)</f>
        <v>0</v>
      </c>
      <c r="Z228" s="73" cm="1">
        <f t="array" ref="Z228">IF($A228&lt;=time_horizon,INDEX(S$5:S$505,time_horizon-$A228+1),0)</f>
        <v>0</v>
      </c>
    </row>
    <row r="229" spans="1:26">
      <c r="A229">
        <v>224</v>
      </c>
      <c r="B229" s="83">
        <f>inventory[[#This Row],[Integrated_rad_forcing]]</f>
        <v>3.9204236817149671E-11</v>
      </c>
      <c r="C229" s="83">
        <f>inventory[[#This Row],[Temp_change]]</f>
        <v>6.7255031714990178E-14</v>
      </c>
      <c r="E229" s="95">
        <f>inventory[[#This Row],[CO2_net]]+inventory[[#This Row],[CH4_net]]*CH4_GWP+inventory[[#This Row],[N2O_net]]*N2O_GWP</f>
        <v>294.44043736440517</v>
      </c>
      <c r="F229" s="95">
        <f>inventory[[#This Row],[CO2_net]]+inventory[[#This Row],[CH4_net]]*CH4_GTP+inventory[[#This Row],[N2O_net]]*N2O_GTP</f>
        <v>239.59564412968101</v>
      </c>
      <c r="G229" s="77">
        <f t="shared" si="6"/>
        <v>227.34821804928856</v>
      </c>
      <c r="H229" s="77">
        <f t="shared" si="7"/>
        <v>129.53047933623887</v>
      </c>
      <c r="I229" s="77" cm="1">
        <f t="array" ref="I229">B229/INDEX($N$5:$N$505,time_horizon+1)</f>
        <v>427.47614750292837</v>
      </c>
      <c r="J229" s="77" cm="1">
        <f t="array" ref="J229">C229/INDEX($Q$5:$Q$505,time_horizon+1)</f>
        <v>122.98354807206603</v>
      </c>
      <c r="K229" s="78">
        <f>K228+(U228*inventory!B228+V228*inventory!C228+W228*inventory!D228)/$U$5</f>
        <v>294.44043736440517</v>
      </c>
      <c r="L229" s="78">
        <f>L228+(X228*inventory!B228+Y228*inventory!C228+Z228*inventory!D228)/$X$5</f>
        <v>239.59564412968098</v>
      </c>
      <c r="N229" s="71">
        <v>1.7244136397255721E-13</v>
      </c>
      <c r="O229" s="71">
        <v>2.6186858292746558E-12</v>
      </c>
      <c r="P229" s="71">
        <v>3.6413109623902462E-11</v>
      </c>
      <c r="Q229" s="71">
        <v>5.192216693679305E-16</v>
      </c>
      <c r="R229" s="71">
        <v>1.6371164395422906E-15</v>
      </c>
      <c r="S229" s="71">
        <v>6.5098693606079963E-14</v>
      </c>
      <c r="U229" s="73" cm="1">
        <f t="array" ref="U229">IF($A229&lt;=time_horizon,INDEX(N$5:N$505,time_horizon-$A229+1),0)</f>
        <v>0</v>
      </c>
      <c r="V229" s="73" cm="1">
        <f t="array" ref="V229">IF($A229&lt;=time_horizon,INDEX(O$5:O$505,time_horizon-$A229+1),0)</f>
        <v>0</v>
      </c>
      <c r="W229" s="73" cm="1">
        <f t="array" ref="W229">IF($A229&lt;=time_horizon,INDEX(P$5:P$505,time_horizon-$A229+1),0)</f>
        <v>0</v>
      </c>
      <c r="X229" s="73" cm="1">
        <f t="array" ref="X229">IF($A229&lt;=time_horizon,INDEX(Q$5:Q$505,time_horizon-$A229+1),0)</f>
        <v>0</v>
      </c>
      <c r="Y229" s="73" cm="1">
        <f t="array" ref="Y229">IF($A229&lt;=time_horizon,INDEX(R$5:R$505,time_horizon-$A229+1),0)</f>
        <v>0</v>
      </c>
      <c r="Z229" s="73" cm="1">
        <f t="array" ref="Z229">IF($A229&lt;=time_horizon,INDEX(S$5:S$505,time_horizon-$A229+1),0)</f>
        <v>0</v>
      </c>
    </row>
    <row r="230" spans="1:26">
      <c r="A230">
        <v>225</v>
      </c>
      <c r="B230" s="83">
        <f>inventory[[#This Row],[Integrated_rad_forcing]]</f>
        <v>3.9260673490898473E-11</v>
      </c>
      <c r="C230" s="83">
        <f>inventory[[#This Row],[Temp_change]]</f>
        <v>6.6930435524624866E-14</v>
      </c>
      <c r="E230" s="95">
        <f>inventory[[#This Row],[CO2_net]]+inventory[[#This Row],[CH4_net]]*CH4_GWP+inventory[[#This Row],[N2O_net]]*N2O_GWP</f>
        <v>294.44043736440517</v>
      </c>
      <c r="F230" s="95">
        <f>inventory[[#This Row],[CO2_net]]+inventory[[#This Row],[CH4_net]]*CH4_GTP+inventory[[#This Row],[N2O_net]]*N2O_GTP</f>
        <v>239.59564412968101</v>
      </c>
      <c r="G230" s="77">
        <f t="shared" si="6"/>
        <v>226.88110378444716</v>
      </c>
      <c r="H230" s="77">
        <f t="shared" si="7"/>
        <v>128.92613848054538</v>
      </c>
      <c r="I230" s="77" cm="1">
        <f t="array" ref="I230">B230/INDEX($N$5:$N$505,time_horizon+1)</f>
        <v>428.09152313144881</v>
      </c>
      <c r="J230" s="77" cm="1">
        <f t="array" ref="J230">C230/INDEX($Q$5:$Q$505,time_horizon+1)</f>
        <v>122.3899866661184</v>
      </c>
      <c r="K230" s="78">
        <f>K229+(U229*inventory!B229+V229*inventory!C229+W229*inventory!D229)/$U$5</f>
        <v>294.44043736440517</v>
      </c>
      <c r="L230" s="78">
        <f>L229+(X229*inventory!B229+Y229*inventory!C229+Z229*inventory!D229)/$X$5</f>
        <v>239.59564412968098</v>
      </c>
      <c r="N230" s="71">
        <v>1.7304514495045319E-13</v>
      </c>
      <c r="O230" s="71">
        <v>2.6186858321716515E-12</v>
      </c>
      <c r="P230" s="71">
        <v>3.6468942513776368E-11</v>
      </c>
      <c r="Q230" s="71">
        <v>5.1913782816604324E-16</v>
      </c>
      <c r="R230" s="71">
        <v>1.6331230351338457E-15</v>
      </c>
      <c r="S230" s="71">
        <v>6.4778174661324983E-14</v>
      </c>
      <c r="U230" s="73" cm="1">
        <f t="array" ref="U230">IF($A230&lt;=time_horizon,INDEX(N$5:N$505,time_horizon-$A230+1),0)</f>
        <v>0</v>
      </c>
      <c r="V230" s="73" cm="1">
        <f t="array" ref="V230">IF($A230&lt;=time_horizon,INDEX(O$5:O$505,time_horizon-$A230+1),0)</f>
        <v>0</v>
      </c>
      <c r="W230" s="73" cm="1">
        <f t="array" ref="W230">IF($A230&lt;=time_horizon,INDEX(P$5:P$505,time_horizon-$A230+1),0)</f>
        <v>0</v>
      </c>
      <c r="X230" s="73" cm="1">
        <f t="array" ref="X230">IF($A230&lt;=time_horizon,INDEX(Q$5:Q$505,time_horizon-$A230+1),0)</f>
        <v>0</v>
      </c>
      <c r="Y230" s="73" cm="1">
        <f t="array" ref="Y230">IF($A230&lt;=time_horizon,INDEX(R$5:R$505,time_horizon-$A230+1),0)</f>
        <v>0</v>
      </c>
      <c r="Z230" s="73" cm="1">
        <f t="array" ref="Z230">IF($A230&lt;=time_horizon,INDEX(S$5:S$505,time_horizon-$A230+1),0)</f>
        <v>0</v>
      </c>
    </row>
    <row r="231" spans="1:26">
      <c r="A231">
        <v>226</v>
      </c>
      <c r="B231" s="83">
        <f>inventory[[#This Row],[Integrated_rad_forcing]]</f>
        <v>3.9316650046047902E-11</v>
      </c>
      <c r="C231" s="83">
        <f>inventory[[#This Row],[Temp_change]]</f>
        <v>6.6607962266125326E-14</v>
      </c>
      <c r="E231" s="95">
        <f>inventory[[#This Row],[CO2_net]]+inventory[[#This Row],[CH4_net]]*CH4_GWP+inventory[[#This Row],[N2O_net]]*N2O_GWP</f>
        <v>294.44043736440517</v>
      </c>
      <c r="F231" s="95">
        <f>inventory[[#This Row],[CO2_net]]+inventory[[#This Row],[CH4_net]]*CH4_GTP+inventory[[#This Row],[N2O_net]]*N2O_GTP</f>
        <v>239.59564412968101</v>
      </c>
      <c r="G231" s="77">
        <f t="shared" si="6"/>
        <v>226.41535876068588</v>
      </c>
      <c r="H231" s="77">
        <f t="shared" si="7"/>
        <v>128.32564179844999</v>
      </c>
      <c r="I231" s="77" cm="1">
        <f t="array" ref="I231">B231/INDEX($N$5:$N$505,time_horizon+1)</f>
        <v>428.70188170716517</v>
      </c>
      <c r="J231" s="77" cm="1">
        <f t="array" ref="J231">C231/INDEX($Q$5:$Q$505,time_horizon+1)</f>
        <v>121.80030728485369</v>
      </c>
      <c r="K231" s="78">
        <f>K230+(U230*inventory!B230+V230*inventory!C230+W230*inventory!D230)/$U$5</f>
        <v>294.44043736440517</v>
      </c>
      <c r="L231" s="78">
        <f>L230+(X230*inventory!B230+Y230*inventory!C230+Z230*inventory!D230)/$X$5</f>
        <v>239.59564412968098</v>
      </c>
      <c r="N231" s="71">
        <v>1.7364833490648664E-13</v>
      </c>
      <c r="O231" s="71">
        <v>2.6186858348441909E-12</v>
      </c>
      <c r="P231" s="71">
        <v>3.6524315876297224E-11</v>
      </c>
      <c r="Q231" s="71">
        <v>5.1905419160685519E-16</v>
      </c>
      <c r="R231" s="71">
        <v>1.6291394047764715E-15</v>
      </c>
      <c r="S231" s="71">
        <v>6.4459768669742001E-14</v>
      </c>
      <c r="U231" s="73" cm="1">
        <f t="array" ref="U231">IF($A231&lt;=time_horizon,INDEX(N$5:N$505,time_horizon-$A231+1),0)</f>
        <v>0</v>
      </c>
      <c r="V231" s="73" cm="1">
        <f t="array" ref="V231">IF($A231&lt;=time_horizon,INDEX(O$5:O$505,time_horizon-$A231+1),0)</f>
        <v>0</v>
      </c>
      <c r="W231" s="73" cm="1">
        <f t="array" ref="W231">IF($A231&lt;=time_horizon,INDEX(P$5:P$505,time_horizon-$A231+1),0)</f>
        <v>0</v>
      </c>
      <c r="X231" s="73" cm="1">
        <f t="array" ref="X231">IF($A231&lt;=time_horizon,INDEX(Q$5:Q$505,time_horizon-$A231+1),0)</f>
        <v>0</v>
      </c>
      <c r="Y231" s="73" cm="1">
        <f t="array" ref="Y231">IF($A231&lt;=time_horizon,INDEX(R$5:R$505,time_horizon-$A231+1),0)</f>
        <v>0</v>
      </c>
      <c r="Z231" s="73" cm="1">
        <f t="array" ref="Z231">IF($A231&lt;=time_horizon,INDEX(S$5:S$505,time_horizon-$A231+1),0)</f>
        <v>0</v>
      </c>
    </row>
    <row r="232" spans="1:26">
      <c r="A232">
        <v>227</v>
      </c>
      <c r="B232" s="83">
        <f>inventory[[#This Row],[Integrated_rad_forcing]]</f>
        <v>3.9372170266909949E-11</v>
      </c>
      <c r="C232" s="83">
        <f>inventory[[#This Row],[Temp_change]]</f>
        <v>6.6287595789087414E-14</v>
      </c>
      <c r="E232" s="95">
        <f>inventory[[#This Row],[CO2_net]]+inventory[[#This Row],[CH4_net]]*CH4_GWP+inventory[[#This Row],[N2O_net]]*N2O_GWP</f>
        <v>294.44043736440517</v>
      </c>
      <c r="F232" s="95">
        <f>inventory[[#This Row],[CO2_net]]+inventory[[#This Row],[CH4_net]]*CH4_GTP+inventory[[#This Row],[N2O_net]]*N2O_GTP</f>
        <v>239.59564412968101</v>
      </c>
      <c r="G232" s="77">
        <f t="shared" si="6"/>
        <v>225.95098288710415</v>
      </c>
      <c r="H232" s="77">
        <f t="shared" si="7"/>
        <v>127.728964201707</v>
      </c>
      <c r="I232" s="77" cm="1">
        <f t="array" ref="I232">B232/INDEX($N$5:$N$505,time_horizon+1)</f>
        <v>429.30726449355416</v>
      </c>
      <c r="J232" s="77" cm="1">
        <f t="array" ref="J232">C232/INDEX($Q$5:$Q$505,time_horizon+1)</f>
        <v>121.21448039540344</v>
      </c>
      <c r="K232" s="78">
        <f>K231+(U231*inventory!B231+V231*inventory!C231+W231*inventory!D231)/$U$5</f>
        <v>294.44043736440517</v>
      </c>
      <c r="L232" s="78">
        <f>L231+(X231*inventory!B231+Y231*inventory!C231+Z231*inventory!D231)/$X$5</f>
        <v>239.59564412968098</v>
      </c>
      <c r="N232" s="71">
        <v>1.7425093603855735E-13</v>
      </c>
      <c r="O232" s="71">
        <v>2.6186858373096645E-12</v>
      </c>
      <c r="P232" s="71">
        <v>3.6579233493561728E-11</v>
      </c>
      <c r="Q232" s="71">
        <v>5.1897074562044817E-16</v>
      </c>
      <c r="R232" s="71">
        <v>1.6251655219937092E-15</v>
      </c>
      <c r="S232" s="71">
        <v>6.4143459521473252E-14</v>
      </c>
      <c r="U232" s="73" cm="1">
        <f t="array" ref="U232">IF($A232&lt;=time_horizon,INDEX(N$5:N$505,time_horizon-$A232+1),0)</f>
        <v>0</v>
      </c>
      <c r="V232" s="73" cm="1">
        <f t="array" ref="V232">IF($A232&lt;=time_horizon,INDEX(O$5:O$505,time_horizon-$A232+1),0)</f>
        <v>0</v>
      </c>
      <c r="W232" s="73" cm="1">
        <f t="array" ref="W232">IF($A232&lt;=time_horizon,INDEX(P$5:P$505,time_horizon-$A232+1),0)</f>
        <v>0</v>
      </c>
      <c r="X232" s="73" cm="1">
        <f t="array" ref="X232">IF($A232&lt;=time_horizon,INDEX(Q$5:Q$505,time_horizon-$A232+1),0)</f>
        <v>0</v>
      </c>
      <c r="Y232" s="73" cm="1">
        <f t="array" ref="Y232">IF($A232&lt;=time_horizon,INDEX(R$5:R$505,time_horizon-$A232+1),0)</f>
        <v>0</v>
      </c>
      <c r="Z232" s="73" cm="1">
        <f t="array" ref="Z232">IF($A232&lt;=time_horizon,INDEX(S$5:S$505,time_horizon-$A232+1),0)</f>
        <v>0</v>
      </c>
    </row>
    <row r="233" spans="1:26">
      <c r="A233">
        <v>228</v>
      </c>
      <c r="B233" s="83">
        <f>inventory[[#This Row],[Integrated_rad_forcing]]</f>
        <v>3.9427237906642562E-11</v>
      </c>
      <c r="C233" s="83">
        <f>inventory[[#This Row],[Temp_change]]</f>
        <v>6.5969320073278064E-14</v>
      </c>
      <c r="E233" s="95">
        <f>inventory[[#This Row],[CO2_net]]+inventory[[#This Row],[CH4_net]]*CH4_GWP+inventory[[#This Row],[N2O_net]]*N2O_GWP</f>
        <v>294.44043736440517</v>
      </c>
      <c r="F233" s="95">
        <f>inventory[[#This Row],[CO2_net]]+inventory[[#This Row],[CH4_net]]*CH4_GTP+inventory[[#This Row],[N2O_net]]*N2O_GTP</f>
        <v>239.59564412968101</v>
      </c>
      <c r="G233" s="77">
        <f t="shared" si="6"/>
        <v>225.48797597852072</v>
      </c>
      <c r="H233" s="77">
        <f t="shared" si="7"/>
        <v>127.13608065684842</v>
      </c>
      <c r="I233" s="77" cm="1">
        <f t="array" ref="I233">B233/INDEX($N$5:$N$505,time_horizon+1)</f>
        <v>429.90771241439415</v>
      </c>
      <c r="J233" s="77" cm="1">
        <f t="array" ref="J233">C233/INDEX($Q$5:$Q$505,time_horizon+1)</f>
        <v>120.63247670293197</v>
      </c>
      <c r="K233" s="78">
        <f>K232+(U232*inventory!B232+V232*inventory!C232+W232*inventory!D232)/$U$5</f>
        <v>294.44043736440517</v>
      </c>
      <c r="L233" s="78">
        <f>L232+(X232*inventory!B232+Y232*inventory!C232+Z232*inventory!D232)/$X$5</f>
        <v>239.59564412968098</v>
      </c>
      <c r="N233" s="71">
        <v>1.7485295052006799E-13</v>
      </c>
      <c r="O233" s="71">
        <v>2.6186858395841155E-12</v>
      </c>
      <c r="P233" s="71">
        <v>3.6633699116538378E-11</v>
      </c>
      <c r="Q233" s="71">
        <v>5.1888747657193492E-16</v>
      </c>
      <c r="R233" s="71">
        <v>1.6212013605779628E-15</v>
      </c>
      <c r="S233" s="71">
        <v>6.3829231236128167E-14</v>
      </c>
      <c r="U233" s="73" cm="1">
        <f t="array" ref="U233">IF($A233&lt;=time_horizon,INDEX(N$5:N$505,time_horizon-$A233+1),0)</f>
        <v>0</v>
      </c>
      <c r="V233" s="73" cm="1">
        <f t="array" ref="V233">IF($A233&lt;=time_horizon,INDEX(O$5:O$505,time_horizon-$A233+1),0)</f>
        <v>0</v>
      </c>
      <c r="W233" s="73" cm="1">
        <f t="array" ref="W233">IF($A233&lt;=time_horizon,INDEX(P$5:P$505,time_horizon-$A233+1),0)</f>
        <v>0</v>
      </c>
      <c r="X233" s="73" cm="1">
        <f t="array" ref="X233">IF($A233&lt;=time_horizon,INDEX(Q$5:Q$505,time_horizon-$A233+1),0)</f>
        <v>0</v>
      </c>
      <c r="Y233" s="73" cm="1">
        <f t="array" ref="Y233">IF($A233&lt;=time_horizon,INDEX(R$5:R$505,time_horizon-$A233+1),0)</f>
        <v>0</v>
      </c>
      <c r="Z233" s="73" cm="1">
        <f t="array" ref="Z233">IF($A233&lt;=time_horizon,INDEX(S$5:S$505,time_horizon-$A233+1),0)</f>
        <v>0</v>
      </c>
    </row>
    <row r="234" spans="1:26">
      <c r="A234">
        <v>229</v>
      </c>
      <c r="B234" s="83">
        <f>inventory[[#This Row],[Integrated_rad_forcing]]</f>
        <v>3.9481856687506527E-11</v>
      </c>
      <c r="C234" s="83">
        <f>inventory[[#This Row],[Temp_change]]</f>
        <v>6.5653119227548862E-14</v>
      </c>
      <c r="E234" s="95">
        <f>inventory[[#This Row],[CO2_net]]+inventory[[#This Row],[CH4_net]]*CH4_GWP+inventory[[#This Row],[N2O_net]]*N2O_GWP</f>
        <v>294.44043736440517</v>
      </c>
      <c r="F234" s="95">
        <f>inventory[[#This Row],[CO2_net]]+inventory[[#This Row],[CH4_net]]*CH4_GTP+inventory[[#This Row],[N2O_net]]*N2O_GTP</f>
        <v>239.59564412968101</v>
      </c>
      <c r="G234" s="77">
        <f t="shared" si="6"/>
        <v>225.02633775732176</v>
      </c>
      <c r="H234" s="77">
        <f t="shared" si="7"/>
        <v>126.54696618964348</v>
      </c>
      <c r="I234" s="77" cm="1">
        <f t="array" ref="I234">B234/INDEX($N$5:$N$505,time_horizon+1)</f>
        <v>430.50326605656636</v>
      </c>
      <c r="J234" s="77" cm="1">
        <f t="array" ref="J234">C234/INDEX($Q$5:$Q$505,time_horizon+1)</f>
        <v>120.05426714864969</v>
      </c>
      <c r="K234" s="78">
        <f>K233+(U233*inventory!B233+V233*inventory!C233+W233*inventory!D233)/$U$5</f>
        <v>294.44043736440517</v>
      </c>
      <c r="L234" s="78">
        <f>L233+(X233*inventory!B233+Y233*inventory!C233+Z233*inventory!D233)/$X$5</f>
        <v>239.59564412968098</v>
      </c>
      <c r="N234" s="71">
        <v>1.7545438050049717E-13</v>
      </c>
      <c r="O234" s="71">
        <v>2.6186858416823444E-12</v>
      </c>
      <c r="P234" s="71">
        <v>3.6687716465323686E-11</v>
      </c>
      <c r="Q234" s="71">
        <v>5.1880437124949323E-16</v>
      </c>
      <c r="R234" s="71">
        <v>1.6172468945740194E-15</v>
      </c>
      <c r="S234" s="71">
        <v>6.3517067961725354E-14</v>
      </c>
      <c r="U234" s="73" cm="1">
        <f t="array" ref="U234">IF($A234&lt;=time_horizon,INDEX(N$5:N$505,time_horizon-$A234+1),0)</f>
        <v>0</v>
      </c>
      <c r="V234" s="73" cm="1">
        <f t="array" ref="V234">IF($A234&lt;=time_horizon,INDEX(O$5:O$505,time_horizon-$A234+1),0)</f>
        <v>0</v>
      </c>
      <c r="W234" s="73" cm="1">
        <f t="array" ref="W234">IF($A234&lt;=time_horizon,INDEX(P$5:P$505,time_horizon-$A234+1),0)</f>
        <v>0</v>
      </c>
      <c r="X234" s="73" cm="1">
        <f t="array" ref="X234">IF($A234&lt;=time_horizon,INDEX(Q$5:Q$505,time_horizon-$A234+1),0)</f>
        <v>0</v>
      </c>
      <c r="Y234" s="73" cm="1">
        <f t="array" ref="Y234">IF($A234&lt;=time_horizon,INDEX(R$5:R$505,time_horizon-$A234+1),0)</f>
        <v>0</v>
      </c>
      <c r="Z234" s="73" cm="1">
        <f t="array" ref="Z234">IF($A234&lt;=time_horizon,INDEX(S$5:S$505,time_horizon-$A234+1),0)</f>
        <v>0</v>
      </c>
    </row>
    <row r="235" spans="1:26">
      <c r="A235">
        <v>230</v>
      </c>
      <c r="B235" s="83">
        <f>inventory[[#This Row],[Integrated_rad_forcing]]</f>
        <v>3.9536030301120215E-11</v>
      </c>
      <c r="C235" s="83">
        <f>inventory[[#This Row],[Temp_change]]</f>
        <v>6.5338977488759969E-14</v>
      </c>
      <c r="E235" s="95">
        <f>inventory[[#This Row],[CO2_net]]+inventory[[#This Row],[CH4_net]]*CH4_GWP+inventory[[#This Row],[N2O_net]]*N2O_GWP</f>
        <v>294.44043736440517</v>
      </c>
      <c r="F235" s="95">
        <f>inventory[[#This Row],[CO2_net]]+inventory[[#This Row],[CH4_net]]*CH4_GTP+inventory[[#This Row],[N2O_net]]*N2O_GTP</f>
        <v>239.59564412968101</v>
      </c>
      <c r="G235" s="77">
        <f t="shared" si="6"/>
        <v>224.5660678552857</v>
      </c>
      <c r="H235" s="77">
        <f t="shared" si="7"/>
        <v>125.9615958893617</v>
      </c>
      <c r="I235" s="77" cm="1">
        <f t="array" ref="I235">B235/INDEX($N$5:$N$505,time_horizon+1)</f>
        <v>431.09396567283233</v>
      </c>
      <c r="J235" s="77" cm="1">
        <f t="array" ref="J235">C235/INDEX($Q$5:$Q$505,time_horizon+1)</f>
        <v>119.47982290784539</v>
      </c>
      <c r="K235" s="78">
        <f>K234+(U234*inventory!B234+V234*inventory!C234+W234*inventory!D234)/$U$5</f>
        <v>294.44043736440517</v>
      </c>
      <c r="L235" s="78">
        <f>L234+(X234*inventory!B234+Y234*inventory!C234+Z234*inventory!D234)/$X$5</f>
        <v>239.59564412968098</v>
      </c>
      <c r="N235" s="71">
        <v>1.7605522810595733E-13</v>
      </c>
      <c r="O235" s="71">
        <v>2.6186858436180044E-12</v>
      </c>
      <c r="P235" s="71">
        <v>3.6741289229396256E-11</v>
      </c>
      <c r="Q235" s="71">
        <v>5.1872141685272406E-16</v>
      </c>
      <c r="R235" s="71">
        <v>1.6133020982638387E-15</v>
      </c>
      <c r="S235" s="71">
        <v>6.3206953973643408E-14</v>
      </c>
      <c r="U235" s="73" cm="1">
        <f t="array" ref="U235">IF($A235&lt;=time_horizon,INDEX(N$5:N$505,time_horizon-$A235+1),0)</f>
        <v>0</v>
      </c>
      <c r="V235" s="73" cm="1">
        <f t="array" ref="V235">IF($A235&lt;=time_horizon,INDEX(O$5:O$505,time_horizon-$A235+1),0)</f>
        <v>0</v>
      </c>
      <c r="W235" s="73" cm="1">
        <f t="array" ref="W235">IF($A235&lt;=time_horizon,INDEX(P$5:P$505,time_horizon-$A235+1),0)</f>
        <v>0</v>
      </c>
      <c r="X235" s="73" cm="1">
        <f t="array" ref="X235">IF($A235&lt;=time_horizon,INDEX(Q$5:Q$505,time_horizon-$A235+1),0)</f>
        <v>0</v>
      </c>
      <c r="Y235" s="73" cm="1">
        <f t="array" ref="Y235">IF($A235&lt;=time_horizon,INDEX(R$5:R$505,time_horizon-$A235+1),0)</f>
        <v>0</v>
      </c>
      <c r="Z235" s="73" cm="1">
        <f t="array" ref="Z235">IF($A235&lt;=time_horizon,INDEX(S$5:S$505,time_horizon-$A235+1),0)</f>
        <v>0</v>
      </c>
    </row>
    <row r="236" spans="1:26">
      <c r="A236">
        <v>231</v>
      </c>
      <c r="B236" s="83">
        <f>inventory[[#This Row],[Integrated_rad_forcing]]</f>
        <v>3.958976240871221E-11</v>
      </c>
      <c r="C236" s="83">
        <f>inventory[[#This Row],[Temp_change]]</f>
        <v>6.5026879220714082E-14</v>
      </c>
      <c r="E236" s="95">
        <f>inventory[[#This Row],[CO2_net]]+inventory[[#This Row],[CH4_net]]*CH4_GWP+inventory[[#This Row],[N2O_net]]*N2O_GWP</f>
        <v>294.44043736440517</v>
      </c>
      <c r="F236" s="95">
        <f>inventory[[#This Row],[CO2_net]]+inventory[[#This Row],[CH4_net]]*CH4_GTP+inventory[[#This Row],[N2O_net]]*N2O_GTP</f>
        <v>239.59564412968101</v>
      </c>
      <c r="G236" s="77">
        <f t="shared" si="6"/>
        <v>224.10716581538449</v>
      </c>
      <c r="H236" s="77">
        <f t="shared" si="7"/>
        <v>125.37994491284623</v>
      </c>
      <c r="I236" s="77" cm="1">
        <f t="array" ref="I236">B236/INDEX($N$5:$N$505,time_horizon+1)</f>
        <v>431.67985118458887</v>
      </c>
      <c r="J236" s="77" cm="1">
        <f t="array" ref="J236">C236/INDEX($Q$5:$Q$505,time_horizon+1)</f>
        <v>118.90911538793689</v>
      </c>
      <c r="K236" s="78">
        <f>K235+(U235*inventory!B235+V235*inventory!C235+W235*inventory!D235)/$U$5</f>
        <v>294.44043736440517</v>
      </c>
      <c r="L236" s="78">
        <f>L235+(X235*inventory!B235+Y235*inventory!C235+Z235*inventory!D235)/$X$5</f>
        <v>239.59564412968098</v>
      </c>
      <c r="N236" s="71">
        <v>1.7665549543973776E-13</v>
      </c>
      <c r="O236" s="71">
        <v>2.6186858454036914E-12</v>
      </c>
      <c r="P236" s="71">
        <v>3.6794421067868782E-11</v>
      </c>
      <c r="Q236" s="71">
        <v>5.1863860098132437E-16</v>
      </c>
      <c r="R236" s="71">
        <v>1.6093669461525062E-15</v>
      </c>
      <c r="S236" s="71">
        <v>6.2898873673580253E-14</v>
      </c>
      <c r="U236" s="73" cm="1">
        <f t="array" ref="U236">IF($A236&lt;=time_horizon,INDEX(N$5:N$505,time_horizon-$A236+1),0)</f>
        <v>0</v>
      </c>
      <c r="V236" s="73" cm="1">
        <f t="array" ref="V236">IF($A236&lt;=time_horizon,INDEX(O$5:O$505,time_horizon-$A236+1),0)</f>
        <v>0</v>
      </c>
      <c r="W236" s="73" cm="1">
        <f t="array" ref="W236">IF($A236&lt;=time_horizon,INDEX(P$5:P$505,time_horizon-$A236+1),0)</f>
        <v>0</v>
      </c>
      <c r="X236" s="73" cm="1">
        <f t="array" ref="X236">IF($A236&lt;=time_horizon,INDEX(Q$5:Q$505,time_horizon-$A236+1),0)</f>
        <v>0</v>
      </c>
      <c r="Y236" s="73" cm="1">
        <f t="array" ref="Y236">IF($A236&lt;=time_horizon,INDEX(R$5:R$505,time_horizon-$A236+1),0)</f>
        <v>0</v>
      </c>
      <c r="Z236" s="73" cm="1">
        <f t="array" ref="Z236">IF($A236&lt;=time_horizon,INDEX(S$5:S$505,time_horizon-$A236+1),0)</f>
        <v>0</v>
      </c>
    </row>
    <row r="237" spans="1:26">
      <c r="A237">
        <v>232</v>
      </c>
      <c r="B237" s="83">
        <f>inventory[[#This Row],[Integrated_rad_forcing]]</f>
        <v>3.9643056641371838E-11</v>
      </c>
      <c r="C237" s="83">
        <f>inventory[[#This Row],[Temp_change]]</f>
        <v>6.4716808913100384E-14</v>
      </c>
      <c r="E237" s="95">
        <f>inventory[[#This Row],[CO2_net]]+inventory[[#This Row],[CH4_net]]*CH4_GWP+inventory[[#This Row],[N2O_net]]*N2O_GWP</f>
        <v>294.44043736440517</v>
      </c>
      <c r="F237" s="95">
        <f>inventory[[#This Row],[CO2_net]]+inventory[[#This Row],[CH4_net]]*CH4_GTP+inventory[[#This Row],[N2O_net]]*N2O_GTP</f>
        <v>239.59564412968101</v>
      </c>
      <c r="G237" s="77">
        <f t="shared" si="6"/>
        <v>223.64963109356179</v>
      </c>
      <c r="H237" s="77">
        <f t="shared" si="7"/>
        <v>124.80198848840348</v>
      </c>
      <c r="I237" s="77" cm="1">
        <f t="array" ref="I237">B237/INDEX($N$5:$N$505,time_horizon+1)</f>
        <v>432.26096218459935</v>
      </c>
      <c r="J237" s="77" cm="1">
        <f t="array" ref="J237">C237/INDEX($Q$5:$Q$505,time_horizon+1)</f>
        <v>118.34211622653987</v>
      </c>
      <c r="K237" s="78">
        <f>K236+(U236*inventory!B236+V236*inventory!C236+W236*inventory!D236)/$U$5</f>
        <v>294.44043736440517</v>
      </c>
      <c r="L237" s="78">
        <f>L236+(X236*inventory!B236+Y236*inventory!C236+Z236*inventory!D236)/$X$5</f>
        <v>239.59564412968098</v>
      </c>
      <c r="N237" s="71">
        <v>1.7725518458283316E-13</v>
      </c>
      <c r="O237" s="71">
        <v>2.6186858470510252E-12</v>
      </c>
      <c r="P237" s="71">
        <v>3.684711560973798E-11</v>
      </c>
      <c r="Q237" s="71">
        <v>5.1855591162406703E-16</v>
      </c>
      <c r="R237" s="71">
        <v>1.6054414129552671E-15</v>
      </c>
      <c r="S237" s="71">
        <v>6.2592811588521052E-14</v>
      </c>
      <c r="U237" s="73" cm="1">
        <f t="array" ref="U237">IF($A237&lt;=time_horizon,INDEX(N$5:N$505,time_horizon-$A237+1),0)</f>
        <v>0</v>
      </c>
      <c r="V237" s="73" cm="1">
        <f t="array" ref="V237">IF($A237&lt;=time_horizon,INDEX(O$5:O$505,time_horizon-$A237+1),0)</f>
        <v>0</v>
      </c>
      <c r="W237" s="73" cm="1">
        <f t="array" ref="W237">IF($A237&lt;=time_horizon,INDEX(P$5:P$505,time_horizon-$A237+1),0)</f>
        <v>0</v>
      </c>
      <c r="X237" s="73" cm="1">
        <f t="array" ref="X237">IF($A237&lt;=time_horizon,INDEX(Q$5:Q$505,time_horizon-$A237+1),0)</f>
        <v>0</v>
      </c>
      <c r="Y237" s="73" cm="1">
        <f t="array" ref="Y237">IF($A237&lt;=time_horizon,INDEX(R$5:R$505,time_horizon-$A237+1),0)</f>
        <v>0</v>
      </c>
      <c r="Z237" s="73" cm="1">
        <f t="array" ref="Z237">IF($A237&lt;=time_horizon,INDEX(S$5:S$505,time_horizon-$A237+1),0)</f>
        <v>0</v>
      </c>
    </row>
    <row r="238" spans="1:26">
      <c r="A238">
        <v>233</v>
      </c>
      <c r="B238" s="83">
        <f>inventory[[#This Row],[Integrated_rad_forcing]]</f>
        <v>3.9695916600297634E-11</v>
      </c>
      <c r="C238" s="83">
        <f>inventory[[#This Row],[Temp_change]]</f>
        <v>6.44087511804482E-14</v>
      </c>
      <c r="E238" s="95">
        <f>inventory[[#This Row],[CO2_net]]+inventory[[#This Row],[CH4_net]]*CH4_GWP+inventory[[#This Row],[N2O_net]]*N2O_GWP</f>
        <v>294.44043736440517</v>
      </c>
      <c r="F238" s="95">
        <f>inventory[[#This Row],[CO2_net]]+inventory[[#This Row],[CH4_net]]*CH4_GTP+inventory[[#This Row],[N2O_net]]*N2O_GTP</f>
        <v>239.59564412968101</v>
      </c>
      <c r="G238" s="77">
        <f t="shared" si="6"/>
        <v>223.19346306048737</v>
      </c>
      <c r="H238" s="77">
        <f t="shared" si="7"/>
        <v>124.22770191951594</v>
      </c>
      <c r="I238" s="77" cm="1">
        <f t="array" ref="I238">B238/INDEX($N$5:$N$505,time_horizon+1)</f>
        <v>432.83733793970339</v>
      </c>
      <c r="J238" s="77" cm="1">
        <f t="array" ref="J238">C238/INDEX($Q$5:$Q$505,time_horizon+1)</f>
        <v>117.77879728955456</v>
      </c>
      <c r="K238" s="78">
        <f>K237+(U237*inventory!B237+V237*inventory!C237+W237*inventory!D237)/$U$5</f>
        <v>294.44043736440517</v>
      </c>
      <c r="L238" s="78">
        <f>L237+(X237*inventory!B237+Y237*inventory!C237+Z237*inventory!D237)/$X$5</f>
        <v>239.59564412968098</v>
      </c>
      <c r="N238" s="71">
        <v>1.7785429759445819E-13</v>
      </c>
      <c r="O238" s="71">
        <v>2.6186858485707253E-12</v>
      </c>
      <c r="P238" s="71">
        <v>3.6899376454132449E-11</v>
      </c>
      <c r="Q238" s="71">
        <v>5.1847333714807861E-16</v>
      </c>
      <c r="R238" s="71">
        <v>1.6015254735855511E-15</v>
      </c>
      <c r="S238" s="71">
        <v>6.2288752369714572E-14</v>
      </c>
      <c r="U238" s="73" cm="1">
        <f t="array" ref="U238">IF($A238&lt;=time_horizon,INDEX(N$5:N$505,time_horizon-$A238+1),0)</f>
        <v>0</v>
      </c>
      <c r="V238" s="73" cm="1">
        <f t="array" ref="V238">IF($A238&lt;=time_horizon,INDEX(O$5:O$505,time_horizon-$A238+1),0)</f>
        <v>0</v>
      </c>
      <c r="W238" s="73" cm="1">
        <f t="array" ref="W238">IF($A238&lt;=time_horizon,INDEX(P$5:P$505,time_horizon-$A238+1),0)</f>
        <v>0</v>
      </c>
      <c r="X238" s="73" cm="1">
        <f t="array" ref="X238">IF($A238&lt;=time_horizon,INDEX(Q$5:Q$505,time_horizon-$A238+1),0)</f>
        <v>0</v>
      </c>
      <c r="Y238" s="73" cm="1">
        <f t="array" ref="Y238">IF($A238&lt;=time_horizon,INDEX(R$5:R$505,time_horizon-$A238+1),0)</f>
        <v>0</v>
      </c>
      <c r="Z238" s="73" cm="1">
        <f t="array" ref="Z238">IF($A238&lt;=time_horizon,INDEX(S$5:S$505,time_horizon-$A238+1),0)</f>
        <v>0</v>
      </c>
    </row>
    <row r="239" spans="1:26">
      <c r="A239">
        <v>234</v>
      </c>
      <c r="B239" s="83">
        <f>inventory[[#This Row],[Integrated_rad_forcing]]</f>
        <v>3.9748345857043726E-11</v>
      </c>
      <c r="C239" s="83">
        <f>inventory[[#This Row],[Temp_change]]</f>
        <v>6.4102690761090358E-14</v>
      </c>
      <c r="E239" s="95">
        <f>inventory[[#This Row],[CO2_net]]+inventory[[#This Row],[CH4_net]]*CH4_GWP+inventory[[#This Row],[N2O_net]]*N2O_GWP</f>
        <v>294.44043736440517</v>
      </c>
      <c r="F239" s="95">
        <f>inventory[[#This Row],[CO2_net]]+inventory[[#This Row],[CH4_net]]*CH4_GTP+inventory[[#This Row],[N2O_net]]*N2O_GTP</f>
        <v>239.59564412968101</v>
      </c>
      <c r="G239" s="77">
        <f t="shared" si="6"/>
        <v>222.73866100328817</v>
      </c>
      <c r="H239" s="77">
        <f t="shared" si="7"/>
        <v>123.65706058838384</v>
      </c>
      <c r="I239" s="77" cm="1">
        <f t="array" ref="I239">B239/INDEX($N$5:$N$505,time_horizon+1)</f>
        <v>433.40901739350306</v>
      </c>
      <c r="J239" s="77" cm="1">
        <f t="array" ref="J239">C239/INDEX($Q$5:$Q$505,time_horizon+1)</f>
        <v>117.21913066927011</v>
      </c>
      <c r="K239" s="78">
        <f>K238+(U238*inventory!B238+V238*inventory!C238+W238*inventory!D238)/$U$5</f>
        <v>294.44043736440517</v>
      </c>
      <c r="L239" s="78">
        <f>L238+(X238*inventory!B238+Y238*inventory!C238+Z238*inventory!D238)/$X$5</f>
        <v>239.59564412968098</v>
      </c>
      <c r="N239" s="71">
        <v>1.7845283651254841E-13</v>
      </c>
      <c r="O239" s="71">
        <v>2.6186858499726805E-12</v>
      </c>
      <c r="P239" s="71">
        <v>3.6951207170558495E-11</v>
      </c>
      <c r="Q239" s="71">
        <v>5.1839086628840724E-16</v>
      </c>
      <c r="R239" s="71">
        <v>1.5976191031439163E-15</v>
      </c>
      <c r="S239" s="71">
        <v>6.198668079165803E-14</v>
      </c>
      <c r="U239" s="73" cm="1">
        <f t="array" ref="U239">IF($A239&lt;=time_horizon,INDEX(N$5:N$505,time_horizon-$A239+1),0)</f>
        <v>0</v>
      </c>
      <c r="V239" s="73" cm="1">
        <f t="array" ref="V239">IF($A239&lt;=time_horizon,INDEX(O$5:O$505,time_horizon-$A239+1),0)</f>
        <v>0</v>
      </c>
      <c r="W239" s="73" cm="1">
        <f t="array" ref="W239">IF($A239&lt;=time_horizon,INDEX(P$5:P$505,time_horizon-$A239+1),0)</f>
        <v>0</v>
      </c>
      <c r="X239" s="73" cm="1">
        <f t="array" ref="X239">IF($A239&lt;=time_horizon,INDEX(Q$5:Q$505,time_horizon-$A239+1),0)</f>
        <v>0</v>
      </c>
      <c r="Y239" s="73" cm="1">
        <f t="array" ref="Y239">IF($A239&lt;=time_horizon,INDEX(R$5:R$505,time_horizon-$A239+1),0)</f>
        <v>0</v>
      </c>
      <c r="Z239" s="73" cm="1">
        <f t="array" ref="Z239">IF($A239&lt;=time_horizon,INDEX(S$5:S$505,time_horizon-$A239+1),0)</f>
        <v>0</v>
      </c>
    </row>
    <row r="240" spans="1:26">
      <c r="A240">
        <v>235</v>
      </c>
      <c r="B240" s="83">
        <f>inventory[[#This Row],[Integrated_rad_forcing]]</f>
        <v>3.9800347953764198E-11</v>
      </c>
      <c r="C240" s="83">
        <f>inventory[[#This Row],[Temp_change]]</f>
        <v>6.3798612516135876E-14</v>
      </c>
      <c r="E240" s="95">
        <f>inventory[[#This Row],[CO2_net]]+inventory[[#This Row],[CH4_net]]*CH4_GWP+inventory[[#This Row],[N2O_net]]*N2O_GWP</f>
        <v>294.44043736440517</v>
      </c>
      <c r="F240" s="95">
        <f>inventory[[#This Row],[CO2_net]]+inventory[[#This Row],[CH4_net]]*CH4_GTP+inventory[[#This Row],[N2O_net]]*N2O_GTP</f>
        <v>239.59564412968101</v>
      </c>
      <c r="G240" s="77">
        <f t="shared" si="6"/>
        <v>222.28522412725601</v>
      </c>
      <c r="H240" s="77">
        <f t="shared" si="7"/>
        <v>123.09003995930135</v>
      </c>
      <c r="I240" s="77" cm="1">
        <f t="array" ref="I240">B240/INDEX($N$5:$N$505,time_horizon+1)</f>
        <v>433.97603916902756</v>
      </c>
      <c r="J240" s="77" cm="1">
        <f t="array" ref="J240">C240/INDEX($Q$5:$Q$505,time_horizon+1)</f>
        <v>116.66308868248603</v>
      </c>
      <c r="K240" s="78">
        <f>K239+(U239*inventory!B239+V239*inventory!C239+W239*inventory!D239)/$U$5</f>
        <v>294.44043736440517</v>
      </c>
      <c r="L240" s="78">
        <f>L239+(X239*inventory!B239+Y239*inventory!C239+Z239*inventory!D239)/$X$5</f>
        <v>239.59564412968098</v>
      </c>
      <c r="N240" s="71">
        <v>1.7905080335424771E-13</v>
      </c>
      <c r="O240" s="71">
        <v>2.6186858512660133E-12</v>
      </c>
      <c r="P240" s="71">
        <v>3.7002611299143939E-11</v>
      </c>
      <c r="Q240" s="71">
        <v>5.1830848813787314E-16</v>
      </c>
      <c r="R240" s="71">
        <v>1.593722276907837E-15</v>
      </c>
      <c r="S240" s="71">
        <v>6.168658175109016E-14</v>
      </c>
      <c r="U240" s="73" cm="1">
        <f t="array" ref="U240">IF($A240&lt;=time_horizon,INDEX(N$5:N$505,time_horizon-$A240+1),0)</f>
        <v>0</v>
      </c>
      <c r="V240" s="73" cm="1">
        <f t="array" ref="V240">IF($A240&lt;=time_horizon,INDEX(O$5:O$505,time_horizon-$A240+1),0)</f>
        <v>0</v>
      </c>
      <c r="W240" s="73" cm="1">
        <f t="array" ref="W240">IF($A240&lt;=time_horizon,INDEX(P$5:P$505,time_horizon-$A240+1),0)</f>
        <v>0</v>
      </c>
      <c r="X240" s="73" cm="1">
        <f t="array" ref="X240">IF($A240&lt;=time_horizon,INDEX(Q$5:Q$505,time_horizon-$A240+1),0)</f>
        <v>0</v>
      </c>
      <c r="Y240" s="73" cm="1">
        <f t="array" ref="Y240">IF($A240&lt;=time_horizon,INDEX(R$5:R$505,time_horizon-$A240+1),0)</f>
        <v>0</v>
      </c>
      <c r="Z240" s="73" cm="1">
        <f t="array" ref="Z240">IF($A240&lt;=time_horizon,INDEX(S$5:S$505,time_horizon-$A240+1),0)</f>
        <v>0</v>
      </c>
    </row>
    <row r="241" spans="1:26">
      <c r="A241">
        <v>236</v>
      </c>
      <c r="B241" s="83">
        <f>inventory[[#This Row],[Integrated_rad_forcing]]</f>
        <v>3.9851926403455434E-11</v>
      </c>
      <c r="C241" s="83">
        <f>inventory[[#This Row],[Temp_change]]</f>
        <v>6.3496501428452117E-14</v>
      </c>
      <c r="E241" s="95">
        <f>inventory[[#This Row],[CO2_net]]+inventory[[#This Row],[CH4_net]]*CH4_GWP+inventory[[#This Row],[N2O_net]]*N2O_GWP</f>
        <v>294.44043736440517</v>
      </c>
      <c r="F241" s="95">
        <f>inventory[[#This Row],[CO2_net]]+inventory[[#This Row],[CH4_net]]*CH4_GTP+inventory[[#This Row],[N2O_net]]*N2O_GTP</f>
        <v>239.59564412968101</v>
      </c>
      <c r="G241" s="77">
        <f t="shared" si="6"/>
        <v>221.83315155753192</v>
      </c>
      <c r="H241" s="77">
        <f t="shared" si="7"/>
        <v>122.5266155818736</v>
      </c>
      <c r="I241" s="77" cm="1">
        <f t="array" ref="I241">B241/INDEX($N$5:$N$505,time_horizon+1)</f>
        <v>434.53844157137553</v>
      </c>
      <c r="J241" s="77" cm="1">
        <f t="array" ref="J241">C241/INDEX($Q$5:$Q$505,time_horizon+1)</f>
        <v>116.11064386865097</v>
      </c>
      <c r="K241" s="78">
        <f>K240+(U240*inventory!B240+V240*inventory!C240+W240*inventory!D240)/$U$5</f>
        <v>294.44043736440517</v>
      </c>
      <c r="L241" s="78">
        <f>L240+(X240*inventory!B240+Y240*inventory!C240+Z240*inventory!D240)/$X$5</f>
        <v>239.59564412968098</v>
      </c>
      <c r="N241" s="71">
        <v>1.796482001163831E-13</v>
      </c>
      <c r="O241" s="71">
        <v>2.6186858524591402E-12</v>
      </c>
      <c r="P241" s="71">
        <v>3.7053592350879912E-11</v>
      </c>
      <c r="Q241" s="71">
        <v>5.1822619213719383E-16</v>
      </c>
      <c r="R241" s="71">
        <v>1.5898349703222727E-15</v>
      </c>
      <c r="S241" s="71">
        <v>6.1388440265992646E-14</v>
      </c>
      <c r="U241" s="73" cm="1">
        <f t="array" ref="U241">IF($A241&lt;=time_horizon,INDEX(N$5:N$505,time_horizon-$A241+1),0)</f>
        <v>0</v>
      </c>
      <c r="V241" s="73" cm="1">
        <f t="array" ref="V241">IF($A241&lt;=time_horizon,INDEX(O$5:O$505,time_horizon-$A241+1),0)</f>
        <v>0</v>
      </c>
      <c r="W241" s="73" cm="1">
        <f t="array" ref="W241">IF($A241&lt;=time_horizon,INDEX(P$5:P$505,time_horizon-$A241+1),0)</f>
        <v>0</v>
      </c>
      <c r="X241" s="73" cm="1">
        <f t="array" ref="X241">IF($A241&lt;=time_horizon,INDEX(Q$5:Q$505,time_horizon-$A241+1),0)</f>
        <v>0</v>
      </c>
      <c r="Y241" s="73" cm="1">
        <f t="array" ref="Y241">IF($A241&lt;=time_horizon,INDEX(R$5:R$505,time_horizon-$A241+1),0)</f>
        <v>0</v>
      </c>
      <c r="Z241" s="73" cm="1">
        <f t="array" ref="Z241">IF($A241&lt;=time_horizon,INDEX(S$5:S$505,time_horizon-$A241+1),0)</f>
        <v>0</v>
      </c>
    </row>
    <row r="242" spans="1:26">
      <c r="A242">
        <v>237</v>
      </c>
      <c r="B242" s="83">
        <f>inventory[[#This Row],[Integrated_rad_forcing]]</f>
        <v>3.9903084690196416E-11</v>
      </c>
      <c r="C242" s="83">
        <f>inventory[[#This Row],[Temp_change]]</f>
        <v>6.3196342601656047E-14</v>
      </c>
      <c r="E242" s="95">
        <f>inventory[[#This Row],[CO2_net]]+inventory[[#This Row],[CH4_net]]*CH4_GWP+inventory[[#This Row],[N2O_net]]*N2O_GWP</f>
        <v>294.44043736440517</v>
      </c>
      <c r="F242" s="95">
        <f>inventory[[#This Row],[CO2_net]]+inventory[[#This Row],[CH4_net]]*CH4_GTP+inventory[[#This Row],[N2O_net]]*N2O_GTP</f>
        <v>239.59564412968101</v>
      </c>
      <c r="G242" s="77">
        <f t="shared" si="6"/>
        <v>221.38244234076674</v>
      </c>
      <c r="H242" s="77">
        <f t="shared" si="7"/>
        <v>121.9667630940794</v>
      </c>
      <c r="I242" s="77" cm="1">
        <f t="array" ref="I242">B242/INDEX($N$5:$N$505,time_horizon+1)</f>
        <v>435.09626259033536</v>
      </c>
      <c r="J242" s="77" cm="1">
        <f t="array" ref="J242">C242/INDEX($Q$5:$Q$505,time_horizon+1)</f>
        <v>115.56176898801803</v>
      </c>
      <c r="K242" s="78">
        <f>K241+(U241*inventory!B241+V241*inventory!C241+W241*inventory!D241)/$U$5</f>
        <v>294.44043736440517</v>
      </c>
      <c r="L242" s="78">
        <f>L241+(X241*inventory!B241+Y241*inventory!C241+Z241*inventory!D241)/$X$5</f>
        <v>239.59564412968098</v>
      </c>
      <c r="N242" s="71">
        <v>1.8024502877592662E-13</v>
      </c>
      <c r="O242" s="71">
        <v>2.6186858535598247E-12</v>
      </c>
      <c r="P242" s="71">
        <v>3.7104153807860665E-11</v>
      </c>
      <c r="Q242" s="71">
        <v>5.1814396806537676E-16</v>
      </c>
      <c r="R242" s="71">
        <v>1.5859571589909579E-15</v>
      </c>
      <c r="S242" s="71">
        <v>6.1092241474599712E-14</v>
      </c>
      <c r="U242" s="73" cm="1">
        <f t="array" ref="U242">IF($A242&lt;=time_horizon,INDEX(N$5:N$505,time_horizon-$A242+1),0)</f>
        <v>0</v>
      </c>
      <c r="V242" s="73" cm="1">
        <f t="array" ref="V242">IF($A242&lt;=time_horizon,INDEX(O$5:O$505,time_horizon-$A242+1),0)</f>
        <v>0</v>
      </c>
      <c r="W242" s="73" cm="1">
        <f t="array" ref="W242">IF($A242&lt;=time_horizon,INDEX(P$5:P$505,time_horizon-$A242+1),0)</f>
        <v>0</v>
      </c>
      <c r="X242" s="73" cm="1">
        <f t="array" ref="X242">IF($A242&lt;=time_horizon,INDEX(Q$5:Q$505,time_horizon-$A242+1),0)</f>
        <v>0</v>
      </c>
      <c r="Y242" s="73" cm="1">
        <f t="array" ref="Y242">IF($A242&lt;=time_horizon,INDEX(R$5:R$505,time_horizon-$A242+1),0)</f>
        <v>0</v>
      </c>
      <c r="Z242" s="73" cm="1">
        <f t="array" ref="Z242">IF($A242&lt;=time_horizon,INDEX(S$5:S$505,time_horizon-$A242+1),0)</f>
        <v>0</v>
      </c>
    </row>
    <row r="243" spans="1:26">
      <c r="A243">
        <v>238</v>
      </c>
      <c r="B243" s="83">
        <f>inventory[[#This Row],[Integrated_rad_forcing]]</f>
        <v>3.995382626938707E-11</v>
      </c>
      <c r="C243" s="83">
        <f>inventory[[#This Row],[Temp_change]]</f>
        <v>6.2898121259114598E-14</v>
      </c>
      <c r="E243" s="95">
        <f>inventory[[#This Row],[CO2_net]]+inventory[[#This Row],[CH4_net]]*CH4_GWP+inventory[[#This Row],[N2O_net]]*N2O_GWP</f>
        <v>294.44043736440517</v>
      </c>
      <c r="F243" s="95">
        <f>inventory[[#This Row],[CO2_net]]+inventory[[#This Row],[CH4_net]]*CH4_GTP+inventory[[#This Row],[N2O_net]]*N2O_GTP</f>
        <v>239.59564412968101</v>
      </c>
      <c r="G243" s="77">
        <f t="shared" si="6"/>
        <v>220.93309544675907</v>
      </c>
      <c r="H243" s="77">
        <f t="shared" si="7"/>
        <v>121.41045822518549</v>
      </c>
      <c r="I243" s="77" cm="1">
        <f t="array" ref="I243">B243/INDEX($N$5:$N$505,time_horizon+1)</f>
        <v>435.64953990298403</v>
      </c>
      <c r="J243" s="77" cm="1">
        <f t="array" ref="J243">C243/INDEX($Q$5:$Q$505,time_horizon+1)</f>
        <v>115.01643701981693</v>
      </c>
      <c r="K243" s="78">
        <f>K242+(U242*inventory!B242+V242*inventory!C242+W242*inventory!D242)/$U$5</f>
        <v>294.44043736440517</v>
      </c>
      <c r="L243" s="78">
        <f>L242+(X242*inventory!B242+Y242*inventory!C242+Z242*inventory!D242)/$X$5</f>
        <v>239.59564412968098</v>
      </c>
      <c r="N243" s="71">
        <v>1.8084129129044512E-13</v>
      </c>
      <c r="O243" s="71">
        <v>2.6186858545752293E-12</v>
      </c>
      <c r="P243" s="71">
        <v>3.7154299123521397E-11</v>
      </c>
      <c r="Q243" s="71">
        <v>5.1806180603037171E-16</v>
      </c>
      <c r="R243" s="71">
        <v>1.5820888186683551E-15</v>
      </c>
      <c r="S243" s="71">
        <v>6.0797970634415877E-14</v>
      </c>
      <c r="U243" s="73" cm="1">
        <f t="array" ref="U243">IF($A243&lt;=time_horizon,INDEX(N$5:N$505,time_horizon-$A243+1),0)</f>
        <v>0</v>
      </c>
      <c r="V243" s="73" cm="1">
        <f t="array" ref="V243">IF($A243&lt;=time_horizon,INDEX(O$5:O$505,time_horizon-$A243+1),0)</f>
        <v>0</v>
      </c>
      <c r="W243" s="73" cm="1">
        <f t="array" ref="W243">IF($A243&lt;=time_horizon,INDEX(P$5:P$505,time_horizon-$A243+1),0)</f>
        <v>0</v>
      </c>
      <c r="X243" s="73" cm="1">
        <f t="array" ref="X243">IF($A243&lt;=time_horizon,INDEX(Q$5:Q$505,time_horizon-$A243+1),0)</f>
        <v>0</v>
      </c>
      <c r="Y243" s="73" cm="1">
        <f t="array" ref="Y243">IF($A243&lt;=time_horizon,INDEX(R$5:R$505,time_horizon-$A243+1),0)</f>
        <v>0</v>
      </c>
      <c r="Z243" s="73" cm="1">
        <f t="array" ref="Z243">IF($A243&lt;=time_horizon,INDEX(S$5:S$505,time_horizon-$A243+1),0)</f>
        <v>0</v>
      </c>
    </row>
    <row r="244" spans="1:26">
      <c r="A244">
        <v>239</v>
      </c>
      <c r="B244" s="83">
        <f>inventory[[#This Row],[Integrated_rad_forcing]]</f>
        <v>4.0004154567984638E-11</v>
      </c>
      <c r="C244" s="83">
        <f>inventory[[#This Row],[Temp_change]]</f>
        <v>6.2601822742953839E-14</v>
      </c>
      <c r="E244" s="95">
        <f>inventory[[#This Row],[CO2_net]]+inventory[[#This Row],[CH4_net]]*CH4_GWP+inventory[[#This Row],[N2O_net]]*N2O_GWP</f>
        <v>294.44043736440517</v>
      </c>
      <c r="F244" s="95">
        <f>inventory[[#This Row],[CO2_net]]+inventory[[#This Row],[CH4_net]]*CH4_GTP+inventory[[#This Row],[N2O_net]]*N2O_GTP</f>
        <v>239.59564412968101</v>
      </c>
      <c r="G244" s="77">
        <f t="shared" si="6"/>
        <v>220.48510977006944</v>
      </c>
      <c r="H244" s="77">
        <f t="shared" si="7"/>
        <v>120.85767679851708</v>
      </c>
      <c r="I244" s="77" cm="1">
        <f t="array" ref="I244">B244/INDEX($N$5:$N$505,time_horizon+1)</f>
        <v>436.19831087626449</v>
      </c>
      <c r="J244" s="77" cm="1">
        <f t="array" ref="J244">C244/INDEX($Q$5:$Q$505,time_horizon+1)</f>
        <v>114.47462116044211</v>
      </c>
      <c r="K244" s="78">
        <f>K243+(U243*inventory!B243+V243*inventory!C243+W243*inventory!D243)/$U$5</f>
        <v>294.44043736440517</v>
      </c>
      <c r="L244" s="78">
        <f>L243+(X243*inventory!B243+Y243*inventory!C243+Z243*inventory!D243)/$X$5</f>
        <v>239.59564412968098</v>
      </c>
      <c r="N244" s="71">
        <v>1.8143698959853819E-13</v>
      </c>
      <c r="O244" s="71">
        <v>2.6186858555119613E-12</v>
      </c>
      <c r="P244" s="71">
        <v>3.7204031722874138E-11</v>
      </c>
      <c r="Q244" s="71">
        <v>5.1797969645997667E-16</v>
      </c>
      <c r="R244" s="71">
        <v>1.5782299252522204E-15</v>
      </c>
      <c r="S244" s="71">
        <v>6.0505613121241648E-14</v>
      </c>
      <c r="U244" s="73" cm="1">
        <f t="array" ref="U244">IF($A244&lt;=time_horizon,INDEX(N$5:N$505,time_horizon-$A244+1),0)</f>
        <v>0</v>
      </c>
      <c r="V244" s="73" cm="1">
        <f t="array" ref="V244">IF($A244&lt;=time_horizon,INDEX(O$5:O$505,time_horizon-$A244+1),0)</f>
        <v>0</v>
      </c>
      <c r="W244" s="73" cm="1">
        <f t="array" ref="W244">IF($A244&lt;=time_horizon,INDEX(P$5:P$505,time_horizon-$A244+1),0)</f>
        <v>0</v>
      </c>
      <c r="X244" s="73" cm="1">
        <f t="array" ref="X244">IF($A244&lt;=time_horizon,INDEX(Q$5:Q$505,time_horizon-$A244+1),0)</f>
        <v>0</v>
      </c>
      <c r="Y244" s="73" cm="1">
        <f t="array" ref="Y244">IF($A244&lt;=time_horizon,INDEX(R$5:R$505,time_horizon-$A244+1),0)</f>
        <v>0</v>
      </c>
      <c r="Z244" s="73" cm="1">
        <f t="array" ref="Z244">IF($A244&lt;=time_horizon,INDEX(S$5:S$505,time_horizon-$A244+1),0)</f>
        <v>0</v>
      </c>
    </row>
    <row r="245" spans="1:26">
      <c r="A245">
        <v>240</v>
      </c>
      <c r="B245" s="83">
        <f>inventory[[#This Row],[Integrated_rad_forcing]]</f>
        <v>4.0054072984738051E-11</v>
      </c>
      <c r="C245" s="83">
        <f>inventory[[#This Row],[Temp_change]]</f>
        <v>6.2307432513077174E-14</v>
      </c>
      <c r="E245" s="95">
        <f>inventory[[#This Row],[CO2_net]]+inventory[[#This Row],[CH4_net]]*CH4_GWP+inventory[[#This Row],[N2O_net]]*N2O_GWP</f>
        <v>294.44043736440517</v>
      </c>
      <c r="F245" s="95">
        <f>inventory[[#This Row],[CO2_net]]+inventory[[#This Row],[CH4_net]]*CH4_GTP+inventory[[#This Row],[N2O_net]]*N2O_GTP</f>
        <v>239.59564412968101</v>
      </c>
      <c r="G245" s="77">
        <f t="shared" si="6"/>
        <v>220.03848413161148</v>
      </c>
      <c r="H245" s="77">
        <f t="shared" si="7"/>
        <v>120.30839473409011</v>
      </c>
      <c r="I245" s="77" cm="1">
        <f t="array" ref="I245">B245/INDEX($N$5:$N$505,time_horizon+1)</f>
        <v>436.74261256954122</v>
      </c>
      <c r="J245" s="77" cm="1">
        <f t="array" ref="J245">C245/INDEX($Q$5:$Q$505,time_horizon+1)</f>
        <v>113.93629482165736</v>
      </c>
      <c r="K245" s="78">
        <f>K244+(U244*inventory!B244+V244*inventory!C244+W244*inventory!D244)/$U$5</f>
        <v>294.44043736440517</v>
      </c>
      <c r="L245" s="78">
        <f>L244+(X244*inventory!B244+Y244*inventory!C244+Z244*inventory!D244)/$X$5</f>
        <v>239.59564412968098</v>
      </c>
      <c r="N245" s="71">
        <v>1.8203212562026439E-13</v>
      </c>
      <c r="O245" s="71">
        <v>2.6186858563761162E-12</v>
      </c>
      <c r="P245" s="71">
        <v>3.7253355002741669E-11</v>
      </c>
      <c r="Q245" s="71">
        <v>5.1789763009298957E-16</v>
      </c>
      <c r="R245" s="71">
        <v>1.5743804547767353E-15</v>
      </c>
      <c r="S245" s="71">
        <v>6.0215154428207453E-14</v>
      </c>
      <c r="U245" s="73" cm="1">
        <f t="array" ref="U245">IF($A245&lt;=time_horizon,INDEX(N$5:N$505,time_horizon-$A245+1),0)</f>
        <v>0</v>
      </c>
      <c r="V245" s="73" cm="1">
        <f t="array" ref="V245">IF($A245&lt;=time_horizon,INDEX(O$5:O$505,time_horizon-$A245+1),0)</f>
        <v>0</v>
      </c>
      <c r="W245" s="73" cm="1">
        <f t="array" ref="W245">IF($A245&lt;=time_horizon,INDEX(P$5:P$505,time_horizon-$A245+1),0)</f>
        <v>0</v>
      </c>
      <c r="X245" s="73" cm="1">
        <f t="array" ref="X245">IF($A245&lt;=time_horizon,INDEX(Q$5:Q$505,time_horizon-$A245+1),0)</f>
        <v>0</v>
      </c>
      <c r="Y245" s="73" cm="1">
        <f t="array" ref="Y245">IF($A245&lt;=time_horizon,INDEX(R$5:R$505,time_horizon-$A245+1),0)</f>
        <v>0</v>
      </c>
      <c r="Z245" s="73" cm="1">
        <f t="array" ref="Z245">IF($A245&lt;=time_horizon,INDEX(S$5:S$505,time_horizon-$A245+1),0)</f>
        <v>0</v>
      </c>
    </row>
    <row r="246" spans="1:26">
      <c r="A246">
        <v>241</v>
      </c>
      <c r="B246" s="83">
        <f>inventory[[#This Row],[Integrated_rad_forcing]]</f>
        <v>4.0103584890420428E-11</v>
      </c>
      <c r="C246" s="83">
        <f>inventory[[#This Row],[Temp_change]]</f>
        <v>6.2014936146192031E-14</v>
      </c>
      <c r="E246" s="95">
        <f>inventory[[#This Row],[CO2_net]]+inventory[[#This Row],[CH4_net]]*CH4_GWP+inventory[[#This Row],[N2O_net]]*N2O_GWP</f>
        <v>294.44043736440517</v>
      </c>
      <c r="F246" s="95">
        <f>inventory[[#This Row],[CO2_net]]+inventory[[#This Row],[CH4_net]]*CH4_GTP+inventory[[#This Row],[N2O_net]]*N2O_GTP</f>
        <v>239.59564412968101</v>
      </c>
      <c r="G246" s="77">
        <f t="shared" si="6"/>
        <v>219.59321728022041</v>
      </c>
      <c r="H246" s="77">
        <f t="shared" si="7"/>
        <v>119.76258805110973</v>
      </c>
      <c r="I246" s="77" cm="1">
        <f t="array" ref="I246">B246/INDEX($N$5:$N$505,time_horizon+1)</f>
        <v>437.28248173713513</v>
      </c>
      <c r="J246" s="77" cm="1">
        <f t="array" ref="J246">C246/INDEX($Q$5:$Q$505,time_horizon+1)</f>
        <v>113.40143162881604</v>
      </c>
      <c r="K246" s="78">
        <f>K245+(U245*inventory!B245+V245*inventory!C245+W245*inventory!D245)/$U$5</f>
        <v>294.44043736440517</v>
      </c>
      <c r="L246" s="78">
        <f>L245+(X245*inventory!B245+Y245*inventory!C245+Z245*inventory!D245)/$X$5</f>
        <v>239.59564412968098</v>
      </c>
      <c r="N246" s="71">
        <v>1.8262670125755615E-13</v>
      </c>
      <c r="O246" s="71">
        <v>2.6186858571733172E-12</v>
      </c>
      <c r="P246" s="71">
        <v>3.7302272331989555E-11</v>
      </c>
      <c r="Q246" s="71">
        <v>5.1781559797060011E-16</v>
      </c>
      <c r="R246" s="71">
        <v>1.5705403834061608E-15</v>
      </c>
      <c r="S246" s="71">
        <v>5.992658016481527E-14</v>
      </c>
      <c r="U246" s="73" cm="1">
        <f t="array" ref="U246">IF($A246&lt;=time_horizon,INDEX(N$5:N$505,time_horizon-$A246+1),0)</f>
        <v>0</v>
      </c>
      <c r="V246" s="73" cm="1">
        <f t="array" ref="V246">IF($A246&lt;=time_horizon,INDEX(O$5:O$505,time_horizon-$A246+1),0)</f>
        <v>0</v>
      </c>
      <c r="W246" s="73" cm="1">
        <f t="array" ref="W246">IF($A246&lt;=time_horizon,INDEX(P$5:P$505,time_horizon-$A246+1),0)</f>
        <v>0</v>
      </c>
      <c r="X246" s="73" cm="1">
        <f t="array" ref="X246">IF($A246&lt;=time_horizon,INDEX(Q$5:Q$505,time_horizon-$A246+1),0)</f>
        <v>0</v>
      </c>
      <c r="Y246" s="73" cm="1">
        <f t="array" ref="Y246">IF($A246&lt;=time_horizon,INDEX(R$5:R$505,time_horizon-$A246+1),0)</f>
        <v>0</v>
      </c>
      <c r="Z246" s="73" cm="1">
        <f t="array" ref="Z246">IF($A246&lt;=time_horizon,INDEX(S$5:S$505,time_horizon-$A246+1),0)</f>
        <v>0</v>
      </c>
    </row>
    <row r="247" spans="1:26">
      <c r="A247">
        <v>242</v>
      </c>
      <c r="B247" s="83">
        <f>inventory[[#This Row],[Integrated_rad_forcing]]</f>
        <v>4.0152693628059591E-11</v>
      </c>
      <c r="C247" s="83">
        <f>inventory[[#This Row],[Temp_change]]</f>
        <v>6.1724319334845251E-14</v>
      </c>
      <c r="E247" s="95">
        <f>inventory[[#This Row],[CO2_net]]+inventory[[#This Row],[CH4_net]]*CH4_GWP+inventory[[#This Row],[N2O_net]]*N2O_GWP</f>
        <v>294.44043736440517</v>
      </c>
      <c r="F247" s="95">
        <f>inventory[[#This Row],[CO2_net]]+inventory[[#This Row],[CH4_net]]*CH4_GTP+inventory[[#This Row],[N2O_net]]*N2O_GTP</f>
        <v>239.59564412968101</v>
      </c>
      <c r="G247" s="77">
        <f t="shared" si="6"/>
        <v>219.14930789419813</v>
      </c>
      <c r="H247" s="77">
        <f t="shared" si="7"/>
        <v>119.22023287033988</v>
      </c>
      <c r="I247" s="77" cm="1">
        <f t="array" ref="I247">B247/INDEX($N$5:$N$505,time_horizon+1)</f>
        <v>437.81795483083755</v>
      </c>
      <c r="J247" s="77" cm="1">
        <f t="array" ref="J247">C247/INDEX($Q$5:$Q$505,time_horizon+1)</f>
        <v>112.87000541909721</v>
      </c>
      <c r="K247" s="78">
        <f>K246+(U246*inventory!B246+V246*inventory!C246+W246*inventory!D246)/$U$5</f>
        <v>294.44043736440517</v>
      </c>
      <c r="L247" s="78">
        <f>L246+(X246*inventory!B246+Y246*inventory!C246+Z246*inventory!D246)/$X$5</f>
        <v>239.59564412968098</v>
      </c>
      <c r="N247" s="71">
        <v>1.8322071839462383E-13</v>
      </c>
      <c r="O247" s="71">
        <v>2.6186858579087518E-12</v>
      </c>
      <c r="P247" s="71">
        <v>3.7350787051756214E-11</v>
      </c>
      <c r="Q247" s="71">
        <v>5.1773359142801413E-16</v>
      </c>
      <c r="R247" s="71">
        <v>1.5667096874289706E-15</v>
      </c>
      <c r="S247" s="71">
        <v>5.9639876055988269E-14</v>
      </c>
      <c r="U247" s="73" cm="1">
        <f t="array" ref="U247">IF($A247&lt;=time_horizon,INDEX(N$5:N$505,time_horizon-$A247+1),0)</f>
        <v>0</v>
      </c>
      <c r="V247" s="73" cm="1">
        <f t="array" ref="V247">IF($A247&lt;=time_horizon,INDEX(O$5:O$505,time_horizon-$A247+1),0)</f>
        <v>0</v>
      </c>
      <c r="W247" s="73" cm="1">
        <f t="array" ref="W247">IF($A247&lt;=time_horizon,INDEX(P$5:P$505,time_horizon-$A247+1),0)</f>
        <v>0</v>
      </c>
      <c r="X247" s="73" cm="1">
        <f t="array" ref="X247">IF($A247&lt;=time_horizon,INDEX(Q$5:Q$505,time_horizon-$A247+1),0)</f>
        <v>0</v>
      </c>
      <c r="Y247" s="73" cm="1">
        <f t="array" ref="Y247">IF($A247&lt;=time_horizon,INDEX(R$5:R$505,time_horizon-$A247+1),0)</f>
        <v>0</v>
      </c>
      <c r="Z247" s="73" cm="1">
        <f t="array" ref="Z247">IF($A247&lt;=time_horizon,INDEX(S$5:S$505,time_horizon-$A247+1),0)</f>
        <v>0</v>
      </c>
    </row>
    <row r="248" spans="1:26">
      <c r="A248">
        <v>243</v>
      </c>
      <c r="B248" s="83">
        <f>inventory[[#This Row],[Integrated_rad_forcing]]</f>
        <v>4.0201402513166698E-11</v>
      </c>
      <c r="C248" s="83">
        <f>inventory[[#This Row],[Temp_change]]</f>
        <v>6.1435567886466928E-14</v>
      </c>
      <c r="E248" s="95">
        <f>inventory[[#This Row],[CO2_net]]+inventory[[#This Row],[CH4_net]]*CH4_GWP+inventory[[#This Row],[N2O_net]]*N2O_GWP</f>
        <v>294.44043736440517</v>
      </c>
      <c r="F248" s="95">
        <f>inventory[[#This Row],[CO2_net]]+inventory[[#This Row],[CH4_net]]*CH4_GTP+inventory[[#This Row],[N2O_net]]*N2O_GTP</f>
        <v>239.59564412968101</v>
      </c>
      <c r="G248" s="77">
        <f t="shared" si="6"/>
        <v>218.70675458283588</v>
      </c>
      <c r="H248" s="77">
        <f t="shared" si="7"/>
        <v>118.68130541634852</v>
      </c>
      <c r="I248" s="77" cm="1">
        <f t="array" ref="I248">B248/INDEX($N$5:$N$505,time_horizon+1)</f>
        <v>438.34906800240276</v>
      </c>
      <c r="J248" s="77" cm="1">
        <f t="array" ref="J248">C248/INDEX($Q$5:$Q$505,time_horizon+1)</f>
        <v>112.34199023975711</v>
      </c>
      <c r="K248" s="78">
        <f>K247+(U247*inventory!B247+V247*inventory!C247+W247*inventory!D247)/$U$5</f>
        <v>294.44043736440517</v>
      </c>
      <c r="L248" s="78">
        <f>L247+(X247*inventory!B247+Y247*inventory!C247+Z247*inventory!D247)/$X$5</f>
        <v>239.59564412968098</v>
      </c>
      <c r="N248" s="71">
        <v>1.8381417889834896E-13</v>
      </c>
      <c r="O248" s="71">
        <v>2.6186858585872059E-12</v>
      </c>
      <c r="P248" s="71">
        <v>3.7398902475681146E-11</v>
      </c>
      <c r="Q248" s="71">
        <v>5.1765160208630541E-16</v>
      </c>
      <c r="R248" s="71">
        <v>1.5628883432524303E-15</v>
      </c>
      <c r="S248" s="71">
        <v>5.9355027941128192E-14</v>
      </c>
      <c r="U248" s="73" cm="1">
        <f t="array" ref="U248">IF($A248&lt;=time_horizon,INDEX(N$5:N$505,time_horizon-$A248+1),0)</f>
        <v>0</v>
      </c>
      <c r="V248" s="73" cm="1">
        <f t="array" ref="V248">IF($A248&lt;=time_horizon,INDEX(O$5:O$505,time_horizon-$A248+1),0)</f>
        <v>0</v>
      </c>
      <c r="W248" s="73" cm="1">
        <f t="array" ref="W248">IF($A248&lt;=time_horizon,INDEX(P$5:P$505,time_horizon-$A248+1),0)</f>
        <v>0</v>
      </c>
      <c r="X248" s="73" cm="1">
        <f t="array" ref="X248">IF($A248&lt;=time_horizon,INDEX(Q$5:Q$505,time_horizon-$A248+1),0)</f>
        <v>0</v>
      </c>
      <c r="Y248" s="73" cm="1">
        <f t="array" ref="Y248">IF($A248&lt;=time_horizon,INDEX(R$5:R$505,time_horizon-$A248+1),0)</f>
        <v>0</v>
      </c>
      <c r="Z248" s="73" cm="1">
        <f t="array" ref="Z248">IF($A248&lt;=time_horizon,INDEX(S$5:S$505,time_horizon-$A248+1),0)</f>
        <v>0</v>
      </c>
    </row>
    <row r="249" spans="1:26">
      <c r="A249">
        <v>244</v>
      </c>
      <c r="B249" s="83">
        <f>inventory[[#This Row],[Integrated_rad_forcing]]</f>
        <v>4.0249714833963015E-11</v>
      </c>
      <c r="C249" s="83">
        <f>inventory[[#This Row],[Temp_change]]</f>
        <v>6.1148667722422601E-14</v>
      </c>
      <c r="E249" s="95">
        <f>inventory[[#This Row],[CO2_net]]+inventory[[#This Row],[CH4_net]]*CH4_GWP+inventory[[#This Row],[N2O_net]]*N2O_GWP</f>
        <v>294.44043736440517</v>
      </c>
      <c r="F249" s="95">
        <f>inventory[[#This Row],[CO2_net]]+inventory[[#This Row],[CH4_net]]*CH4_GTP+inventory[[#This Row],[N2O_net]]*N2O_GTP</f>
        <v>239.59564412968101</v>
      </c>
      <c r="G249" s="77">
        <f t="shared" si="6"/>
        <v>218.26555588791422</v>
      </c>
      <c r="H249" s="77">
        <f t="shared" si="7"/>
        <v>118.14578201963283</v>
      </c>
      <c r="I249" s="77" cm="1">
        <f t="array" ref="I249">B249/INDEX($N$5:$N$505,time_horizon+1)</f>
        <v>438.87585710602076</v>
      </c>
      <c r="J249" s="77" cm="1">
        <f t="array" ref="J249">C249/INDEX($Q$5:$Q$505,time_horizon+1)</f>
        <v>111.81736034639607</v>
      </c>
      <c r="K249" s="78">
        <f>K248+(U248*inventory!B248+V248*inventory!C248+W248*inventory!D248)/$U$5</f>
        <v>294.44043736440517</v>
      </c>
      <c r="L249" s="78">
        <f>L248+(X248*inventory!B248+Y248*inventory!C248+Z248*inventory!D248)/$X$5</f>
        <v>239.59564412968098</v>
      </c>
      <c r="N249" s="71">
        <v>1.8440708461866712E-13</v>
      </c>
      <c r="O249" s="71">
        <v>2.6186858592130941E-12</v>
      </c>
      <c r="P249" s="71">
        <v>3.7446621890131253E-11</v>
      </c>
      <c r="Q249" s="71">
        <v>5.1756962184448737E-16</v>
      </c>
      <c r="R249" s="71">
        <v>1.5590763273975857E-15</v>
      </c>
      <c r="S249" s="71">
        <v>5.9072021773180525E-14</v>
      </c>
      <c r="U249" s="73" cm="1">
        <f t="array" ref="U249">IF($A249&lt;=time_horizon,INDEX(N$5:N$505,time_horizon-$A249+1),0)</f>
        <v>0</v>
      </c>
      <c r="V249" s="73" cm="1">
        <f t="array" ref="V249">IF($A249&lt;=time_horizon,INDEX(O$5:O$505,time_horizon-$A249+1),0)</f>
        <v>0</v>
      </c>
      <c r="W249" s="73" cm="1">
        <f t="array" ref="W249">IF($A249&lt;=time_horizon,INDEX(P$5:P$505,time_horizon-$A249+1),0)</f>
        <v>0</v>
      </c>
      <c r="X249" s="73" cm="1">
        <f t="array" ref="X249">IF($A249&lt;=time_horizon,INDEX(Q$5:Q$505,time_horizon-$A249+1),0)</f>
        <v>0</v>
      </c>
      <c r="Y249" s="73" cm="1">
        <f t="array" ref="Y249">IF($A249&lt;=time_horizon,INDEX(R$5:R$505,time_horizon-$A249+1),0)</f>
        <v>0</v>
      </c>
      <c r="Z249" s="73" cm="1">
        <f t="array" ref="Z249">IF($A249&lt;=time_horizon,INDEX(S$5:S$505,time_horizon-$A249+1),0)</f>
        <v>0</v>
      </c>
    </row>
    <row r="250" spans="1:26">
      <c r="A250">
        <v>245</v>
      </c>
      <c r="B250" s="83">
        <f>inventory[[#This Row],[Integrated_rad_forcing]]</f>
        <v>4.0297633851604726E-11</v>
      </c>
      <c r="C250" s="83">
        <f>inventory[[#This Row],[Temp_change]]</f>
        <v>6.0863604877073705E-14</v>
      </c>
      <c r="E250" s="95">
        <f>inventory[[#This Row],[CO2_net]]+inventory[[#This Row],[CH4_net]]*CH4_GWP+inventory[[#This Row],[N2O_net]]*N2O_GWP</f>
        <v>294.44043736440517</v>
      </c>
      <c r="F250" s="95">
        <f>inventory[[#This Row],[CO2_net]]+inventory[[#This Row],[CH4_net]]*CH4_GTP+inventory[[#This Row],[N2O_net]]*N2O_GTP</f>
        <v>239.59564412968101</v>
      </c>
      <c r="G250" s="77">
        <f t="shared" si="6"/>
        <v>217.82571028518015</v>
      </c>
      <c r="H250" s="77">
        <f t="shared" si="7"/>
        <v>117.61363911862854</v>
      </c>
      <c r="I250" s="77" cm="1">
        <f t="array" ref="I250">B250/INDEX($N$5:$N$505,time_horizon+1)</f>
        <v>439.39835770076883</v>
      </c>
      <c r="J250" s="77" cm="1">
        <f t="array" ref="J250">C250/INDEX($Q$5:$Q$505,time_horizon+1)</f>
        <v>111.29609020124033</v>
      </c>
      <c r="K250" s="78">
        <f>K249+(U249*inventory!B249+V249*inventory!C249+W249*inventory!D249)/$U$5</f>
        <v>294.44043736440517</v>
      </c>
      <c r="L250" s="78">
        <f>L249+(X249*inventory!B249+Y249*inventory!C249+Z249*inventory!D249)/$X$5</f>
        <v>239.59564412968098</v>
      </c>
      <c r="N250" s="71">
        <v>1.8499943738894073E-13</v>
      </c>
      <c r="O250" s="71">
        <v>2.6186858597904888E-12</v>
      </c>
      <c r="P250" s="71">
        <v>3.7493948554425298E-11</v>
      </c>
      <c r="Q250" s="71">
        <v>5.1748764287180078E-16</v>
      </c>
      <c r="R250" s="71">
        <v>1.5552736164946284E-15</v>
      </c>
      <c r="S250" s="71">
        <v>5.8790843617707271E-14</v>
      </c>
      <c r="U250" s="73" cm="1">
        <f t="array" ref="U250">IF($A250&lt;=time_horizon,INDEX(N$5:N$505,time_horizon-$A250+1),0)</f>
        <v>0</v>
      </c>
      <c r="V250" s="73" cm="1">
        <f t="array" ref="V250">IF($A250&lt;=time_horizon,INDEX(O$5:O$505,time_horizon-$A250+1),0)</f>
        <v>0</v>
      </c>
      <c r="W250" s="73" cm="1">
        <f t="array" ref="W250">IF($A250&lt;=time_horizon,INDEX(P$5:P$505,time_horizon-$A250+1),0)</f>
        <v>0</v>
      </c>
      <c r="X250" s="73" cm="1">
        <f t="array" ref="X250">IF($A250&lt;=time_horizon,INDEX(Q$5:Q$505,time_horizon-$A250+1),0)</f>
        <v>0</v>
      </c>
      <c r="Y250" s="73" cm="1">
        <f t="array" ref="Y250">IF($A250&lt;=time_horizon,INDEX(R$5:R$505,time_horizon-$A250+1),0)</f>
        <v>0</v>
      </c>
      <c r="Z250" s="73" cm="1">
        <f t="array" ref="Z250">IF($A250&lt;=time_horizon,INDEX(S$5:S$505,time_horizon-$A250+1),0)</f>
        <v>0</v>
      </c>
    </row>
    <row r="251" spans="1:26">
      <c r="A251">
        <v>246</v>
      </c>
      <c r="B251" s="83">
        <f>inventory[[#This Row],[Integrated_rad_forcing]]</f>
        <v>4.0345162800405998E-11</v>
      </c>
      <c r="C251" s="83">
        <f>inventory[[#This Row],[Temp_change]]</f>
        <v>6.0580365496846216E-14</v>
      </c>
      <c r="E251" s="95">
        <f>inventory[[#This Row],[CO2_net]]+inventory[[#This Row],[CH4_net]]*CH4_GWP+inventory[[#This Row],[N2O_net]]*N2O_GWP</f>
        <v>294.44043736440517</v>
      </c>
      <c r="F251" s="95">
        <f>inventory[[#This Row],[CO2_net]]+inventory[[#This Row],[CH4_net]]*CH4_GTP+inventory[[#This Row],[N2O_net]]*N2O_GTP</f>
        <v>239.59564412968101</v>
      </c>
      <c r="G251" s="77">
        <f t="shared" si="6"/>
        <v>217.38721618580254</v>
      </c>
      <c r="H251" s="77">
        <f t="shared" si="7"/>
        <v>117.08485326160795</v>
      </c>
      <c r="I251" s="77" cm="1">
        <f t="array" ref="I251">B251/INDEX($N$5:$N$505,time_horizon+1)</f>
        <v>439.91660505304333</v>
      </c>
      <c r="J251" s="77" cm="1">
        <f t="array" ref="J251">C251/INDEX($Q$5:$Q$505,time_horizon+1)</f>
        <v>110.77815447143909</v>
      </c>
      <c r="K251" s="78">
        <f>K250+(U250*inventory!B250+V250*inventory!C250+W250*inventory!D250)/$U$5</f>
        <v>294.44043736440517</v>
      </c>
      <c r="L251" s="78">
        <f>L250+(X250*inventory!B250+Y250*inventory!C250+Z250*inventory!D250)/$X$5</f>
        <v>239.59564412968098</v>
      </c>
      <c r="N251" s="71">
        <v>1.8559123902632193E-13</v>
      </c>
      <c r="O251" s="71">
        <v>2.6186858603231475E-12</v>
      </c>
      <c r="P251" s="71">
        <v>3.7540885701056527E-11</v>
      </c>
      <c r="Q251" s="71">
        <v>5.1740565760020886E-16</v>
      </c>
      <c r="R251" s="71">
        <v>1.5514801872786114E-15</v>
      </c>
      <c r="S251" s="71">
        <v>5.8511479651967399E-14</v>
      </c>
      <c r="U251" s="73" cm="1">
        <f t="array" ref="U251">IF($A251&lt;=time_horizon,INDEX(N$5:N$505,time_horizon-$A251+1),0)</f>
        <v>0</v>
      </c>
      <c r="V251" s="73" cm="1">
        <f t="array" ref="V251">IF($A251&lt;=time_horizon,INDEX(O$5:O$505,time_horizon-$A251+1),0)</f>
        <v>0</v>
      </c>
      <c r="W251" s="73" cm="1">
        <f t="array" ref="W251">IF($A251&lt;=time_horizon,INDEX(P$5:P$505,time_horizon-$A251+1),0)</f>
        <v>0</v>
      </c>
      <c r="X251" s="73" cm="1">
        <f t="array" ref="X251">IF($A251&lt;=time_horizon,INDEX(Q$5:Q$505,time_horizon-$A251+1),0)</f>
        <v>0</v>
      </c>
      <c r="Y251" s="73" cm="1">
        <f t="array" ref="Y251">IF($A251&lt;=time_horizon,INDEX(R$5:R$505,time_horizon-$A251+1),0)</f>
        <v>0</v>
      </c>
      <c r="Z251" s="73" cm="1">
        <f t="array" ref="Z251">IF($A251&lt;=time_horizon,INDEX(S$5:S$505,time_horizon-$A251+1),0)</f>
        <v>0</v>
      </c>
    </row>
    <row r="252" spans="1:26">
      <c r="A252">
        <v>247</v>
      </c>
      <c r="B252" s="83">
        <f>inventory[[#This Row],[Integrated_rad_forcing]]</f>
        <v>4.0392304888060111E-11</v>
      </c>
      <c r="C252" s="83">
        <f>inventory[[#This Row],[Temp_change]]</f>
        <v>6.0298935839307426E-14</v>
      </c>
      <c r="E252" s="95">
        <f>inventory[[#This Row],[CO2_net]]+inventory[[#This Row],[CH4_net]]*CH4_GWP+inventory[[#This Row],[N2O_net]]*N2O_GWP</f>
        <v>294.44043736440517</v>
      </c>
      <c r="F252" s="95">
        <f>inventory[[#This Row],[CO2_net]]+inventory[[#This Row],[CH4_net]]*CH4_GTP+inventory[[#This Row],[N2O_net]]*N2O_GTP</f>
        <v>239.59564412968101</v>
      </c>
      <c r="G252" s="77">
        <f t="shared" si="6"/>
        <v>216.95007193780481</v>
      </c>
      <c r="H252" s="77">
        <f t="shared" si="7"/>
        <v>116.5594011084701</v>
      </c>
      <c r="I252" s="77" cm="1">
        <f t="array" ref="I252">B252/INDEX($N$5:$N$505,time_horizon+1)</f>
        <v>440.43063413897141</v>
      </c>
      <c r="J252" s="77" cm="1">
        <f t="array" ref="J252">C252/INDEX($Q$5:$Q$505,time_horizon+1)</f>
        <v>110.26352802737613</v>
      </c>
      <c r="K252" s="78">
        <f>K251+(U251*inventory!B251+V251*inventory!C251+W251*inventory!D251)/$U$5</f>
        <v>294.44043736440517</v>
      </c>
      <c r="L252" s="78">
        <f>L251+(X251*inventory!B251+Y251*inventory!C251+Z251*inventory!D251)/$X$5</f>
        <v>239.59564412968098</v>
      </c>
      <c r="N252" s="71">
        <v>1.8618249133210598E-13</v>
      </c>
      <c r="O252" s="71">
        <v>2.6186858608145364E-12</v>
      </c>
      <c r="P252" s="71">
        <v>3.7587436535913468E-11</v>
      </c>
      <c r="Q252" s="71">
        <v>5.1732365871709723E-16</v>
      </c>
      <c r="R252" s="71">
        <v>1.5476960165854858E-15</v>
      </c>
      <c r="S252" s="71">
        <v>5.8233916164004848E-14</v>
      </c>
      <c r="U252" s="73" cm="1">
        <f t="array" ref="U252">IF($A252&lt;=time_horizon,INDEX(N$5:N$505,time_horizon-$A252+1),0)</f>
        <v>0</v>
      </c>
      <c r="V252" s="73" cm="1">
        <f t="array" ref="V252">IF($A252&lt;=time_horizon,INDEX(O$5:O$505,time_horizon-$A252+1),0)</f>
        <v>0</v>
      </c>
      <c r="W252" s="73" cm="1">
        <f t="array" ref="W252">IF($A252&lt;=time_horizon,INDEX(P$5:P$505,time_horizon-$A252+1),0)</f>
        <v>0</v>
      </c>
      <c r="X252" s="73" cm="1">
        <f t="array" ref="X252">IF($A252&lt;=time_horizon,INDEX(Q$5:Q$505,time_horizon-$A252+1),0)</f>
        <v>0</v>
      </c>
      <c r="Y252" s="73" cm="1">
        <f t="array" ref="Y252">IF($A252&lt;=time_horizon,INDEX(R$5:R$505,time_horizon-$A252+1),0)</f>
        <v>0</v>
      </c>
      <c r="Z252" s="73" cm="1">
        <f t="array" ref="Z252">IF($A252&lt;=time_horizon,INDEX(S$5:S$505,time_horizon-$A252+1),0)</f>
        <v>0</v>
      </c>
    </row>
    <row r="253" spans="1:26">
      <c r="A253">
        <v>248</v>
      </c>
      <c r="B253" s="83">
        <f>inventory[[#This Row],[Integrated_rad_forcing]]</f>
        <v>4.0439063295858795E-11</v>
      </c>
      <c r="C253" s="83">
        <f>inventory[[#This Row],[Temp_change]]</f>
        <v>6.0019302272250545E-14</v>
      </c>
      <c r="E253" s="95">
        <f>inventory[[#This Row],[CO2_net]]+inventory[[#This Row],[CH4_net]]*CH4_GWP+inventory[[#This Row],[N2O_net]]*N2O_GWP</f>
        <v>294.44043736440517</v>
      </c>
      <c r="F253" s="95">
        <f>inventory[[#This Row],[CO2_net]]+inventory[[#This Row],[CH4_net]]*CH4_GTP+inventory[[#This Row],[N2O_net]]*N2O_GTP</f>
        <v>239.59564412968101</v>
      </c>
      <c r="G253" s="77">
        <f t="shared" si="6"/>
        <v>216.51427582747581</v>
      </c>
      <c r="H253" s="77">
        <f t="shared" si="7"/>
        <v>116.03725943242725</v>
      </c>
      <c r="I253" s="77" cm="1">
        <f t="array" ref="I253">B253/INDEX($N$5:$N$505,time_horizon+1)</f>
        <v>440.94047964680203</v>
      </c>
      <c r="J253" s="77" cm="1">
        <f t="array" ref="J253">C253/INDEX($Q$5:$Q$505,time_horizon+1)</f>
        <v>109.75218594099603</v>
      </c>
      <c r="K253" s="78">
        <f>K252+(U252*inventory!B252+V252*inventory!C252+W252*inventory!D252)/$U$5</f>
        <v>294.44043736440517</v>
      </c>
      <c r="L253" s="78">
        <f>L252+(X252*inventory!B252+Y252*inventory!C252+Z252*inventory!D252)/$X$5</f>
        <v>239.59564412968098</v>
      </c>
      <c r="N253" s="71">
        <v>1.8677319609207519E-13</v>
      </c>
      <c r="O253" s="71">
        <v>2.6186858612678531E-12</v>
      </c>
      <c r="P253" s="71">
        <v>3.7633604238498869E-11</v>
      </c>
      <c r="Q253" s="71">
        <v>5.1724163915817044E-16</v>
      </c>
      <c r="R253" s="71">
        <v>1.5439210813484333E-15</v>
      </c>
      <c r="S253" s="71">
        <v>5.7958139551743946E-14</v>
      </c>
      <c r="U253" s="73" cm="1">
        <f t="array" ref="U253">IF($A253&lt;=time_horizon,INDEX(N$5:N$505,time_horizon-$A253+1),0)</f>
        <v>0</v>
      </c>
      <c r="V253" s="73" cm="1">
        <f t="array" ref="V253">IF($A253&lt;=time_horizon,INDEX(O$5:O$505,time_horizon-$A253+1),0)</f>
        <v>0</v>
      </c>
      <c r="W253" s="73" cm="1">
        <f t="array" ref="W253">IF($A253&lt;=time_horizon,INDEX(P$5:P$505,time_horizon-$A253+1),0)</f>
        <v>0</v>
      </c>
      <c r="X253" s="73" cm="1">
        <f t="array" ref="X253">IF($A253&lt;=time_horizon,INDEX(Q$5:Q$505,time_horizon-$A253+1),0)</f>
        <v>0</v>
      </c>
      <c r="Y253" s="73" cm="1">
        <f t="array" ref="Y253">IF($A253&lt;=time_horizon,INDEX(R$5:R$505,time_horizon-$A253+1),0)</f>
        <v>0</v>
      </c>
      <c r="Z253" s="73" cm="1">
        <f t="array" ref="Z253">IF($A253&lt;=time_horizon,INDEX(S$5:S$505,time_horizon-$A253+1),0)</f>
        <v>0</v>
      </c>
    </row>
    <row r="254" spans="1:26">
      <c r="A254">
        <v>249</v>
      </c>
      <c r="B254" s="83">
        <f>inventory[[#This Row],[Integrated_rad_forcing]]</f>
        <v>4.0485441178909769E-11</v>
      </c>
      <c r="C254" s="83">
        <f>inventory[[#This Row],[Temp_change]]</f>
        <v>5.9741451272787372E-14</v>
      </c>
      <c r="E254" s="95">
        <f>inventory[[#This Row],[CO2_net]]+inventory[[#This Row],[CH4_net]]*CH4_GWP+inventory[[#This Row],[N2O_net]]*N2O_GWP</f>
        <v>294.44043736440517</v>
      </c>
      <c r="F254" s="95">
        <f>inventory[[#This Row],[CO2_net]]+inventory[[#This Row],[CH4_net]]*CH4_GTP+inventory[[#This Row],[N2O_net]]*N2O_GTP</f>
        <v>239.59564412968101</v>
      </c>
      <c r="G254" s="77">
        <f t="shared" si="6"/>
        <v>216.07982608075906</v>
      </c>
      <c r="H254" s="77">
        <f t="shared" si="7"/>
        <v>115.51840512159157</v>
      </c>
      <c r="I254" s="77" cm="1">
        <f t="array" ref="I254">B254/INDEX($N$5:$N$505,time_horizon+1)</f>
        <v>441.44617597927851</v>
      </c>
      <c r="J254" s="77" cm="1">
        <f t="array" ref="J254">C254/INDEX($Q$5:$Q$505,time_horizon+1)</f>
        <v>109.24410348414493</v>
      </c>
      <c r="K254" s="78">
        <f>K253+(U253*inventory!B253+V253*inventory!C253+W253*inventory!D253)/$U$5</f>
        <v>294.44043736440517</v>
      </c>
      <c r="L254" s="78">
        <f>L253+(X253*inventory!B253+Y253*inventory!C253+Z253*inventory!D253)/$X$5</f>
        <v>239.59564412968098</v>
      </c>
      <c r="N254" s="71">
        <v>1.8736335507683387E-13</v>
      </c>
      <c r="O254" s="71">
        <v>2.6186858616860471E-12</v>
      </c>
      <c r="P254" s="71">
        <v>3.7679391962146888E-11</v>
      </c>
      <c r="Q254" s="71">
        <v>5.1715959210054123E-16</v>
      </c>
      <c r="R254" s="71">
        <v>1.5401553585944747E-15</v>
      </c>
      <c r="S254" s="71">
        <v>5.7684136322092362E-14</v>
      </c>
      <c r="U254" s="73" cm="1">
        <f t="array" ref="U254">IF($A254&lt;=time_horizon,INDEX(N$5:N$505,time_horizon-$A254+1),0)</f>
        <v>0</v>
      </c>
      <c r="V254" s="73" cm="1">
        <f t="array" ref="V254">IF($A254&lt;=time_horizon,INDEX(O$5:O$505,time_horizon-$A254+1),0)</f>
        <v>0</v>
      </c>
      <c r="W254" s="73" cm="1">
        <f t="array" ref="W254">IF($A254&lt;=time_horizon,INDEX(P$5:P$505,time_horizon-$A254+1),0)</f>
        <v>0</v>
      </c>
      <c r="X254" s="73" cm="1">
        <f t="array" ref="X254">IF($A254&lt;=time_horizon,INDEX(Q$5:Q$505,time_horizon-$A254+1),0)</f>
        <v>0</v>
      </c>
      <c r="Y254" s="73" cm="1">
        <f t="array" ref="Y254">IF($A254&lt;=time_horizon,INDEX(R$5:R$505,time_horizon-$A254+1),0)</f>
        <v>0</v>
      </c>
      <c r="Z254" s="73" cm="1">
        <f t="array" ref="Z254">IF($A254&lt;=time_horizon,INDEX(S$5:S$505,time_horizon-$A254+1),0)</f>
        <v>0</v>
      </c>
    </row>
    <row r="255" spans="1:26">
      <c r="A255">
        <v>250</v>
      </c>
      <c r="B255" s="83">
        <f>inventory[[#This Row],[Integrated_rad_forcing]]</f>
        <v>4.0531441666352428E-11</v>
      </c>
      <c r="C255" s="83">
        <f>inventory[[#This Row],[Temp_change]]</f>
        <v>5.9465369426448643E-14</v>
      </c>
      <c r="E255" s="95">
        <f>inventory[[#This Row],[CO2_net]]+inventory[[#This Row],[CH4_net]]*CH4_GWP+inventory[[#This Row],[N2O_net]]*N2O_GWP</f>
        <v>294.44043736440517</v>
      </c>
      <c r="F255" s="95">
        <f>inventory[[#This Row],[CO2_net]]+inventory[[#This Row],[CH4_net]]*CH4_GTP+inventory[[#This Row],[N2O_net]]*N2O_GTP</f>
        <v>239.59564412968101</v>
      </c>
      <c r="G255" s="77">
        <f t="shared" si="6"/>
        <v>215.64672086461985</v>
      </c>
      <c r="H255" s="77">
        <f t="shared" si="7"/>
        <v>115.00281518046498</v>
      </c>
      <c r="I255" s="77" cm="1">
        <f t="array" ref="I255">B255/INDEX($N$5:$N$505,time_horizon+1)</f>
        <v>441.94775725598998</v>
      </c>
      <c r="J255" s="77" cm="1">
        <f t="array" ref="J255">C255/INDEX($Q$5:$Q$505,time_horizon+1)</f>
        <v>108.73925612692547</v>
      </c>
      <c r="K255" s="78">
        <f>K254+(U254*inventory!B254+V254*inventory!C254+W254*inventory!D254)/$U$5</f>
        <v>294.44043736440517</v>
      </c>
      <c r="L255" s="78">
        <f>L254+(X254*inventory!B254+Y254*inventory!C254+Z254*inventory!D254)/$X$5</f>
        <v>239.59564412968098</v>
      </c>
      <c r="N255" s="71">
        <v>1.8795297004213447E-13</v>
      </c>
      <c r="O255" s="71">
        <v>2.61868586207184E-12</v>
      </c>
      <c r="P255" s="71">
        <v>3.7724802834238453E-11</v>
      </c>
      <c r="Q255" s="71">
        <v>5.1707751095600798E-16</v>
      </c>
      <c r="R255" s="71">
        <v>1.5363988254413297E-15</v>
      </c>
      <c r="S255" s="71">
        <v>5.7411893090051311E-14</v>
      </c>
      <c r="U255" s="73" cm="1">
        <f t="array" ref="U255">IF($A255&lt;=time_horizon,INDEX(N$5:N$505,time_horizon-$A255+1),0)</f>
        <v>0</v>
      </c>
      <c r="V255" s="73" cm="1">
        <f t="array" ref="V255">IF($A255&lt;=time_horizon,INDEX(O$5:O$505,time_horizon-$A255+1),0)</f>
        <v>0</v>
      </c>
      <c r="W255" s="73" cm="1">
        <f t="array" ref="W255">IF($A255&lt;=time_horizon,INDEX(P$5:P$505,time_horizon-$A255+1),0)</f>
        <v>0</v>
      </c>
      <c r="X255" s="73" cm="1">
        <f t="array" ref="X255">IF($A255&lt;=time_horizon,INDEX(Q$5:Q$505,time_horizon-$A255+1),0)</f>
        <v>0</v>
      </c>
      <c r="Y255" s="73" cm="1">
        <f t="array" ref="Y255">IF($A255&lt;=time_horizon,INDEX(R$5:R$505,time_horizon-$A255+1),0)</f>
        <v>0</v>
      </c>
      <c r="Z255" s="73" cm="1">
        <f t="array" ref="Z255">IF($A255&lt;=time_horizon,INDEX(S$5:S$505,time_horizon-$A255+1),0)</f>
        <v>0</v>
      </c>
    </row>
    <row r="256" spans="1:26">
      <c r="A256">
        <v>251</v>
      </c>
      <c r="B256" s="83">
        <f>inventory[[#This Row],[Integrated_rad_forcing]]</f>
        <v>4.0577067861571826E-11</v>
      </c>
      <c r="C256" s="83">
        <f>inventory[[#This Row],[Temp_change]]</f>
        <v>5.9191043426292197E-14</v>
      </c>
      <c r="E256" s="95">
        <f>inventory[[#This Row],[CO2_net]]+inventory[[#This Row],[CH4_net]]*CH4_GWP+inventory[[#This Row],[N2O_net]]*N2O_GWP</f>
        <v>294.44043736440517</v>
      </c>
      <c r="F256" s="95">
        <f>inventory[[#This Row],[CO2_net]]+inventory[[#This Row],[CH4_net]]*CH4_GTP+inventory[[#This Row],[N2O_net]]*N2O_GTP</f>
        <v>239.59564412968101</v>
      </c>
      <c r="G256" s="77">
        <f t="shared" si="6"/>
        <v>215.21495828839141</v>
      </c>
      <c r="H256" s="77">
        <f t="shared" si="7"/>
        <v>114.49046673133654</v>
      </c>
      <c r="I256" s="77" cm="1">
        <f t="array" ref="I256">B256/INDEX($N$5:$N$505,time_horizon+1)</f>
        <v>442.44525731570474</v>
      </c>
      <c r="J256" s="77" cm="1">
        <f t="array" ref="J256">C256/INDEX($Q$5:$Q$505,time_horizon+1)</f>
        <v>108.23761953606594</v>
      </c>
      <c r="K256" s="78">
        <f>K255+(U255*inventory!B255+V255*inventory!C255+W255*inventory!D255)/$U$5</f>
        <v>294.44043736440517</v>
      </c>
      <c r="L256" s="78">
        <f>L255+(X255*inventory!B255+Y255*inventory!C255+Z255*inventory!D255)/$X$5</f>
        <v>239.59564412968098</v>
      </c>
      <c r="N256" s="71">
        <v>1.8854204272919505E-13</v>
      </c>
      <c r="O256" s="71">
        <v>2.6186858624277421E-12</v>
      </c>
      <c r="P256" s="71">
        <v>3.7769839956414891E-11</v>
      </c>
      <c r="Q256" s="71">
        <v>5.1699538936451334E-16</v>
      </c>
      <c r="R256" s="71">
        <v>1.5326514590945093E-15</v>
      </c>
      <c r="S256" s="71">
        <v>5.7141396577833177E-14</v>
      </c>
      <c r="U256" s="73" cm="1">
        <f t="array" ref="U256">IF($A256&lt;=time_horizon,INDEX(N$5:N$505,time_horizon-$A256+1),0)</f>
        <v>0</v>
      </c>
      <c r="V256" s="73" cm="1">
        <f t="array" ref="V256">IF($A256&lt;=time_horizon,INDEX(O$5:O$505,time_horizon-$A256+1),0)</f>
        <v>0</v>
      </c>
      <c r="W256" s="73" cm="1">
        <f t="array" ref="W256">IF($A256&lt;=time_horizon,INDEX(P$5:P$505,time_horizon-$A256+1),0)</f>
        <v>0</v>
      </c>
      <c r="X256" s="73" cm="1">
        <f t="array" ref="X256">IF($A256&lt;=time_horizon,INDEX(Q$5:Q$505,time_horizon-$A256+1),0)</f>
        <v>0</v>
      </c>
      <c r="Y256" s="73" cm="1">
        <f t="array" ref="Y256">IF($A256&lt;=time_horizon,INDEX(R$5:R$505,time_horizon-$A256+1),0)</f>
        <v>0</v>
      </c>
      <c r="Z256" s="73" cm="1">
        <f t="array" ref="Z256">IF($A256&lt;=time_horizon,INDEX(S$5:S$505,time_horizon-$A256+1),0)</f>
        <v>0</v>
      </c>
    </row>
    <row r="257" spans="1:26">
      <c r="A257">
        <v>252</v>
      </c>
      <c r="B257" s="83">
        <f>inventory[[#This Row],[Integrated_rad_forcing]]</f>
        <v>4.062232284241083E-11</v>
      </c>
      <c r="C257" s="83">
        <f>inventory[[#This Row],[Temp_change]]</f>
        <v>5.8918460072018686E-14</v>
      </c>
      <c r="E257" s="95">
        <f>inventory[[#This Row],[CO2_net]]+inventory[[#This Row],[CH4_net]]*CH4_GWP+inventory[[#This Row],[N2O_net]]*N2O_GWP</f>
        <v>294.44043736440517</v>
      </c>
      <c r="F257" s="95">
        <f>inventory[[#This Row],[CO2_net]]+inventory[[#This Row],[CH4_net]]*CH4_GTP+inventory[[#This Row],[N2O_net]]*N2O_GTP</f>
        <v>239.59564412968101</v>
      </c>
      <c r="G257" s="77">
        <f t="shared" si="6"/>
        <v>214.78453640509966</v>
      </c>
      <c r="H257" s="77">
        <f t="shared" si="7"/>
        <v>113.98133701559021</v>
      </c>
      <c r="I257" s="77" cm="1">
        <f t="array" ref="I257">B257/INDEX($N$5:$N$505,time_horizon+1)</f>
        <v>442.93870971868364</v>
      </c>
      <c r="J257" s="77" cm="1">
        <f t="array" ref="J257">C257/INDEX($Q$5:$Q$505,time_horizon+1)</f>
        <v>107.73916957330323</v>
      </c>
      <c r="K257" s="78">
        <f>K256+(U256*inventory!B256+V256*inventory!C256+W256*inventory!D256)/$U$5</f>
        <v>294.44043736440517</v>
      </c>
      <c r="L257" s="78">
        <f>L256+(X256*inventory!B256+Y256*inventory!C256+Z256*inventory!D256)/$X$5</f>
        <v>239.59564412968098</v>
      </c>
      <c r="N257" s="71">
        <v>1.8913057486500843E-13</v>
      </c>
      <c r="O257" s="71">
        <v>2.618685862756069E-12</v>
      </c>
      <c r="P257" s="71">
        <v>3.7814506404789751E-11</v>
      </c>
      <c r="Q257" s="71">
        <v>5.1691322118778004E-16</v>
      </c>
      <c r="R257" s="71">
        <v>1.5289132368446256E-15</v>
      </c>
      <c r="S257" s="71">
        <v>5.6872633613986284E-14</v>
      </c>
      <c r="U257" s="73" cm="1">
        <f t="array" ref="U257">IF($A257&lt;=time_horizon,INDEX(N$5:N$505,time_horizon-$A257+1),0)</f>
        <v>0</v>
      </c>
      <c r="V257" s="73" cm="1">
        <f t="array" ref="V257">IF($A257&lt;=time_horizon,INDEX(O$5:O$505,time_horizon-$A257+1),0)</f>
        <v>0</v>
      </c>
      <c r="W257" s="73" cm="1">
        <f t="array" ref="W257">IF($A257&lt;=time_horizon,INDEX(P$5:P$505,time_horizon-$A257+1),0)</f>
        <v>0</v>
      </c>
      <c r="X257" s="73" cm="1">
        <f t="array" ref="X257">IF($A257&lt;=time_horizon,INDEX(Q$5:Q$505,time_horizon-$A257+1),0)</f>
        <v>0</v>
      </c>
      <c r="Y257" s="73" cm="1">
        <f t="array" ref="Y257">IF($A257&lt;=time_horizon,INDEX(R$5:R$505,time_horizon-$A257+1),0)</f>
        <v>0</v>
      </c>
      <c r="Z257" s="73" cm="1">
        <f t="array" ref="Z257">IF($A257&lt;=time_horizon,INDEX(S$5:S$505,time_horizon-$A257+1),0)</f>
        <v>0</v>
      </c>
    </row>
    <row r="258" spans="1:26">
      <c r="A258">
        <v>253</v>
      </c>
      <c r="B258" s="83">
        <f>inventory[[#This Row],[Integrated_rad_forcing]]</f>
        <v>4.0667209661380516E-11</v>
      </c>
      <c r="C258" s="83">
        <f>inventory[[#This Row],[Temp_change]]</f>
        <v>5.8647606269094904E-14</v>
      </c>
      <c r="E258" s="95">
        <f>inventory[[#This Row],[CO2_net]]+inventory[[#This Row],[CH4_net]]*CH4_GWP+inventory[[#This Row],[N2O_net]]*N2O_GWP</f>
        <v>294.44043736440517</v>
      </c>
      <c r="F258" s="95">
        <f>inventory[[#This Row],[CO2_net]]+inventory[[#This Row],[CH4_net]]*CH4_GTP+inventory[[#This Row],[N2O_net]]*N2O_GTP</f>
        <v>239.59564412968101</v>
      </c>
      <c r="G258" s="77">
        <f t="shared" si="6"/>
        <v>214.35545321276641</v>
      </c>
      <c r="H258" s="77">
        <f t="shared" si="7"/>
        <v>113.47540339492618</v>
      </c>
      <c r="I258" s="77" cm="1">
        <f t="array" ref="I258">B258/INDEX($N$5:$N$505,time_horizon+1)</f>
        <v>443.42814774897403</v>
      </c>
      <c r="J258" s="77" cm="1">
        <f t="array" ref="J258">C258/INDEX($Q$5:$Q$505,time_horizon+1)</f>
        <v>107.24388229377981</v>
      </c>
      <c r="K258" s="78">
        <f>K257+(U257*inventory!B257+V257*inventory!C257+W257*inventory!D257)/$U$5</f>
        <v>294.44043736440517</v>
      </c>
      <c r="L258" s="78">
        <f>L257+(X257*inventory!B257+Y257*inventory!C257+Z257*inventory!D257)/$X$5</f>
        <v>239.59564412968098</v>
      </c>
      <c r="N258" s="71">
        <v>1.8971856816264328E-13</v>
      </c>
      <c r="O258" s="71">
        <v>2.6186858630589577E-12</v>
      </c>
      <c r="P258" s="71">
        <v>3.7858805230158915E-11</v>
      </c>
      <c r="Q258" s="71">
        <v>5.1683100050312057E-16</v>
      </c>
      <c r="R258" s="71">
        <v>1.5251841360648972E-15</v>
      </c>
      <c r="S258" s="71">
        <v>5.6605591132526881E-14</v>
      </c>
      <c r="U258" s="73" cm="1">
        <f t="array" ref="U258">IF($A258&lt;=time_horizon,INDEX(N$5:N$505,time_horizon-$A258+1),0)</f>
        <v>0</v>
      </c>
      <c r="V258" s="73" cm="1">
        <f t="array" ref="V258">IF($A258&lt;=time_horizon,INDEX(O$5:O$505,time_horizon-$A258+1),0)</f>
        <v>0</v>
      </c>
      <c r="W258" s="73" cm="1">
        <f t="array" ref="W258">IF($A258&lt;=time_horizon,INDEX(P$5:P$505,time_horizon-$A258+1),0)</f>
        <v>0</v>
      </c>
      <c r="X258" s="73" cm="1">
        <f t="array" ref="X258">IF($A258&lt;=time_horizon,INDEX(Q$5:Q$505,time_horizon-$A258+1),0)</f>
        <v>0</v>
      </c>
      <c r="Y258" s="73" cm="1">
        <f t="array" ref="Y258">IF($A258&lt;=time_horizon,INDEX(R$5:R$505,time_horizon-$A258+1),0)</f>
        <v>0</v>
      </c>
      <c r="Z258" s="73" cm="1">
        <f t="array" ref="Z258">IF($A258&lt;=time_horizon,INDEX(S$5:S$505,time_horizon-$A258+1),0)</f>
        <v>0</v>
      </c>
    </row>
    <row r="259" spans="1:26">
      <c r="A259">
        <v>254</v>
      </c>
      <c r="B259" s="83">
        <f>inventory[[#This Row],[Integrated_rad_forcing]]</f>
        <v>4.0711731345868912E-11</v>
      </c>
      <c r="C259" s="83">
        <f>inventory[[#This Row],[Temp_change]]</f>
        <v>5.8378469027884596E-14</v>
      </c>
      <c r="E259" s="95">
        <f>inventory[[#This Row],[CO2_net]]+inventory[[#This Row],[CH4_net]]*CH4_GWP+inventory[[#This Row],[N2O_net]]*N2O_GWP</f>
        <v>294.44043736440517</v>
      </c>
      <c r="F259" s="95">
        <f>inventory[[#This Row],[CO2_net]]+inventory[[#This Row],[CH4_net]]*CH4_GTP+inventory[[#This Row],[N2O_net]]*N2O_GTP</f>
        <v>239.59564412968101</v>
      </c>
      <c r="G259" s="77">
        <f t="shared" si="6"/>
        <v>213.92770665569267</v>
      </c>
      <c r="H259" s="77">
        <f t="shared" si="7"/>
        <v>112.97264335249949</v>
      </c>
      <c r="I259" s="77" cm="1">
        <f t="array" ref="I259">B259/INDEX($N$5:$N$505,time_horizon+1)</f>
        <v>443.91360441668587</v>
      </c>
      <c r="J259" s="77" cm="1">
        <f t="array" ref="J259">C259/INDEX($Q$5:$Q$505,time_horizon+1)</f>
        <v>106.75173394445423</v>
      </c>
      <c r="K259" s="78">
        <f>K258+(U258*inventory!B258+V258*inventory!C258+W258*inventory!D258)/$U$5</f>
        <v>294.44043736440517</v>
      </c>
      <c r="L259" s="78">
        <f>L258+(X258*inventory!B258+Y258*inventory!C258+Z258*inventory!D258)/$X$5</f>
        <v>239.59564412968098</v>
      </c>
      <c r="N259" s="71">
        <v>1.9030602432153714E-13</v>
      </c>
      <c r="O259" s="71">
        <v>2.6186858633383787E-12</v>
      </c>
      <c r="P259" s="71">
        <v>3.7902739458208995E-11</v>
      </c>
      <c r="Q259" s="71">
        <v>5.1674872159741306E-16</v>
      </c>
      <c r="R259" s="71">
        <v>1.5214641342088405E-15</v>
      </c>
      <c r="S259" s="71">
        <v>5.6340256172078339E-14</v>
      </c>
      <c r="U259" s="73" cm="1">
        <f t="array" ref="U259">IF($A259&lt;=time_horizon,INDEX(N$5:N$505,time_horizon-$A259+1),0)</f>
        <v>0</v>
      </c>
      <c r="V259" s="73" cm="1">
        <f t="array" ref="V259">IF($A259&lt;=time_horizon,INDEX(O$5:O$505,time_horizon-$A259+1),0)</f>
        <v>0</v>
      </c>
      <c r="W259" s="73" cm="1">
        <f t="array" ref="W259">IF($A259&lt;=time_horizon,INDEX(P$5:P$505,time_horizon-$A259+1),0)</f>
        <v>0</v>
      </c>
      <c r="X259" s="73" cm="1">
        <f t="array" ref="X259">IF($A259&lt;=time_horizon,INDEX(Q$5:Q$505,time_horizon-$A259+1),0)</f>
        <v>0</v>
      </c>
      <c r="Y259" s="73" cm="1">
        <f t="array" ref="Y259">IF($A259&lt;=time_horizon,INDEX(R$5:R$505,time_horizon-$A259+1),0)</f>
        <v>0</v>
      </c>
      <c r="Z259" s="73" cm="1">
        <f t="array" ref="Z259">IF($A259&lt;=time_horizon,INDEX(S$5:S$505,time_horizon-$A259+1),0)</f>
        <v>0</v>
      </c>
    </row>
    <row r="260" spans="1:26">
      <c r="A260">
        <v>255</v>
      </c>
      <c r="B260" s="83">
        <f>inventory[[#This Row],[Integrated_rad_forcing]]</f>
        <v>4.0755890898347887E-11</v>
      </c>
      <c r="C260" s="83">
        <f>inventory[[#This Row],[Temp_change]]</f>
        <v>5.8111035462786627E-14</v>
      </c>
      <c r="E260" s="95">
        <f>inventory[[#This Row],[CO2_net]]+inventory[[#This Row],[CH4_net]]*CH4_GWP+inventory[[#This Row],[N2O_net]]*N2O_GWP</f>
        <v>294.44043736440517</v>
      </c>
      <c r="F260" s="95">
        <f>inventory[[#This Row],[CO2_net]]+inventory[[#This Row],[CH4_net]]*CH4_GTP+inventory[[#This Row],[N2O_net]]*N2O_GTP</f>
        <v>239.59564412968101</v>
      </c>
      <c r="G260" s="77">
        <f t="shared" si="6"/>
        <v>213.50129462572036</v>
      </c>
      <c r="H260" s="77">
        <f t="shared" si="7"/>
        <v>112.47303449397843</v>
      </c>
      <c r="I260" s="77" cm="1">
        <f t="array" ref="I260">B260/INDEX($N$5:$N$505,time_horizon+1)</f>
        <v>444.39511246024784</v>
      </c>
      <c r="J260" s="77" cm="1">
        <f t="array" ref="J260">C260/INDEX($Q$5:$Q$505,time_horizon+1)</f>
        <v>106.26270096252524</v>
      </c>
      <c r="K260" s="78">
        <f>K259+(U259*inventory!B259+V259*inventory!C259+W259*inventory!D259)/$U$5</f>
        <v>294.44043736440517</v>
      </c>
      <c r="L260" s="78">
        <f>L259+(X259*inventory!B259+Y259*inventory!C259+Z259*inventory!D259)/$X$5</f>
        <v>239.59564412968098</v>
      </c>
      <c r="N260" s="71">
        <v>1.9089294502778181E-13</v>
      </c>
      <c r="O260" s="71">
        <v>2.6186858635961505E-12</v>
      </c>
      <c r="P260" s="71">
        <v>3.7946312089723957E-11</v>
      </c>
      <c r="Q260" s="71">
        <v>5.166663789612413E-16</v>
      </c>
      <c r="R260" s="71">
        <v>1.5177532088081277E-15</v>
      </c>
      <c r="S260" s="71">
        <v>5.6076615875017254E-14</v>
      </c>
      <c r="U260" s="73" cm="1">
        <f t="array" ref="U260">IF($A260&lt;=time_horizon,INDEX(N$5:N$505,time_horizon-$A260+1),0)</f>
        <v>0</v>
      </c>
      <c r="V260" s="73" cm="1">
        <f t="array" ref="V260">IF($A260&lt;=time_horizon,INDEX(O$5:O$505,time_horizon-$A260+1),0)</f>
        <v>0</v>
      </c>
      <c r="W260" s="73" cm="1">
        <f t="array" ref="W260">IF($A260&lt;=time_horizon,INDEX(P$5:P$505,time_horizon-$A260+1),0)</f>
        <v>0</v>
      </c>
      <c r="X260" s="73" cm="1">
        <f t="array" ref="X260">IF($A260&lt;=time_horizon,INDEX(Q$5:Q$505,time_horizon-$A260+1),0)</f>
        <v>0</v>
      </c>
      <c r="Y260" s="73" cm="1">
        <f t="array" ref="Y260">IF($A260&lt;=time_horizon,INDEX(R$5:R$505,time_horizon-$A260+1),0)</f>
        <v>0</v>
      </c>
      <c r="Z260" s="73" cm="1">
        <f t="array" ref="Z260">IF($A260&lt;=time_horizon,INDEX(S$5:S$505,time_horizon-$A260+1),0)</f>
        <v>0</v>
      </c>
    </row>
    <row r="261" spans="1:26">
      <c r="A261">
        <v>256</v>
      </c>
      <c r="B261" s="83">
        <f>inventory[[#This Row],[Integrated_rad_forcing]]</f>
        <v>4.0799691296578448E-11</v>
      </c>
      <c r="C261" s="83">
        <f>inventory[[#This Row],[Temp_change]]</f>
        <v>5.7845292791380492E-14</v>
      </c>
      <c r="E261" s="95">
        <f>inventory[[#This Row],[CO2_net]]+inventory[[#This Row],[CH4_net]]*CH4_GWP+inventory[[#This Row],[N2O_net]]*N2O_GWP</f>
        <v>294.44043736440517</v>
      </c>
      <c r="F261" s="95">
        <f>inventory[[#This Row],[CO2_net]]+inventory[[#This Row],[CH4_net]]*CH4_GTP+inventory[[#This Row],[N2O_net]]*N2O_GTP</f>
        <v>239.59564412968101</v>
      </c>
      <c r="G261" s="77">
        <f t="shared" si="6"/>
        <v>213.0762149634742</v>
      </c>
      <c r="H261" s="77">
        <f t="shared" si="7"/>
        <v>111.97655454852597</v>
      </c>
      <c r="I261" s="77" cm="1">
        <f t="array" ref="I261">B261/INDEX($N$5:$N$505,time_horizon+1)</f>
        <v>444.87270434864558</v>
      </c>
      <c r="J261" s="77" cm="1">
        <f t="array" ref="J261">C261/INDEX($Q$5:$Q$505,time_horizon+1)</f>
        <v>105.7767599738692</v>
      </c>
      <c r="K261" s="78">
        <f>K260+(U260*inventory!B260+V260*inventory!C260+W260*inventory!D260)/$U$5</f>
        <v>294.44043736440517</v>
      </c>
      <c r="L261" s="78">
        <f>L260+(X260*inventory!B260+Y260*inventory!C260+Z260*inventory!D260)/$X$5</f>
        <v>239.59564412968098</v>
      </c>
      <c r="N261" s="71">
        <v>1.9147933195440132E-13</v>
      </c>
      <c r="O261" s="71">
        <v>2.6186858638339504E-12</v>
      </c>
      <c r="P261" s="71">
        <v>3.7989526100790097E-11</v>
      </c>
      <c r="Q261" s="71">
        <v>5.1658396728319369E-16</v>
      </c>
      <c r="R261" s="71">
        <v>1.5140513374706015E-15</v>
      </c>
      <c r="S261" s="71">
        <v>5.5814657486626701E-14</v>
      </c>
      <c r="U261" s="73" cm="1">
        <f t="array" ref="U261">IF($A261&lt;=time_horizon,INDEX(N$5:N$505,time_horizon-$A261+1),0)</f>
        <v>0</v>
      </c>
      <c r="V261" s="73" cm="1">
        <f t="array" ref="V261">IF($A261&lt;=time_horizon,INDEX(O$5:O$505,time_horizon-$A261+1),0)</f>
        <v>0</v>
      </c>
      <c r="W261" s="73" cm="1">
        <f t="array" ref="W261">IF($A261&lt;=time_horizon,INDEX(P$5:P$505,time_horizon-$A261+1),0)</f>
        <v>0</v>
      </c>
      <c r="X261" s="73" cm="1">
        <f t="array" ref="X261">IF($A261&lt;=time_horizon,INDEX(Q$5:Q$505,time_horizon-$A261+1),0)</f>
        <v>0</v>
      </c>
      <c r="Y261" s="73" cm="1">
        <f t="array" ref="Y261">IF($A261&lt;=time_horizon,INDEX(R$5:R$505,time_horizon-$A261+1),0)</f>
        <v>0</v>
      </c>
      <c r="Z261" s="73" cm="1">
        <f t="array" ref="Z261">IF($A261&lt;=time_horizon,INDEX(S$5:S$505,time_horizon-$A261+1),0)</f>
        <v>0</v>
      </c>
    </row>
    <row r="262" spans="1:26">
      <c r="A262">
        <v>257</v>
      </c>
      <c r="B262" s="83">
        <f>inventory[[#This Row],[Integrated_rad_forcing]]</f>
        <v>4.0843135493814268E-11</v>
      </c>
      <c r="C262" s="83">
        <f>inventory[[#This Row],[Temp_change]]</f>
        <v>5.758122833357911E-14</v>
      </c>
      <c r="E262" s="95">
        <f>inventory[[#This Row],[CO2_net]]+inventory[[#This Row],[CH4_net]]*CH4_GWP+inventory[[#This Row],[N2O_net]]*N2O_GWP</f>
        <v>294.44043736440517</v>
      </c>
      <c r="F262" s="95">
        <f>inventory[[#This Row],[CO2_net]]+inventory[[#This Row],[CH4_net]]*CH4_GTP+inventory[[#This Row],[N2O_net]]*N2O_GTP</f>
        <v>239.59564412968101</v>
      </c>
      <c r="G262" s="77">
        <f t="shared" ref="G262:G325" si="8">B262/N262</f>
        <v>212.65246545958294</v>
      </c>
      <c r="H262" s="77">
        <f t="shared" ref="H262:H325" si="9">C262/Q262</f>
        <v>111.48318136970691</v>
      </c>
      <c r="I262" s="77" cm="1">
        <f t="array" ref="I262">B262/INDEX($N$5:$N$505,time_horizon+1)</f>
        <v>445.34641228364103</v>
      </c>
      <c r="J262" s="77" cm="1">
        <f t="array" ref="J262">C262/INDEX($Q$5:$Q$505,time_horizon+1)</f>
        <v>105.29388779149089</v>
      </c>
      <c r="K262" s="78">
        <f>K261+(U261*inventory!B261+V261*inventory!C261+W261*inventory!D261)/$U$5</f>
        <v>294.44043736440517</v>
      </c>
      <c r="L262" s="78">
        <f>L261+(X261*inventory!B261+Y261*inventory!C261+Z261*inventory!D261)/$X$5</f>
        <v>239.59564412968098</v>
      </c>
      <c r="N262" s="71">
        <v>1.9206518676162246E-13</v>
      </c>
      <c r="O262" s="71">
        <v>2.6186858640533257E-12</v>
      </c>
      <c r="P262" s="71">
        <v>3.803238444299932E-11</v>
      </c>
      <c r="Q262" s="71">
        <v>5.1650148144431709E-16</v>
      </c>
      <c r="R262" s="71">
        <v>1.5103584978784347E-15</v>
      </c>
      <c r="S262" s="71">
        <v>5.5554368354256357E-14</v>
      </c>
      <c r="U262" s="73" cm="1">
        <f t="array" ref="U262">IF($A262&lt;=time_horizon,INDEX(N$5:N$505,time_horizon-$A262+1),0)</f>
        <v>0</v>
      </c>
      <c r="V262" s="73" cm="1">
        <f t="array" ref="V262">IF($A262&lt;=time_horizon,INDEX(O$5:O$505,time_horizon-$A262+1),0)</f>
        <v>0</v>
      </c>
      <c r="W262" s="73" cm="1">
        <f t="array" ref="W262">IF($A262&lt;=time_horizon,INDEX(P$5:P$505,time_horizon-$A262+1),0)</f>
        <v>0</v>
      </c>
      <c r="X262" s="73" cm="1">
        <f t="array" ref="X262">IF($A262&lt;=time_horizon,INDEX(Q$5:Q$505,time_horizon-$A262+1),0)</f>
        <v>0</v>
      </c>
      <c r="Y262" s="73" cm="1">
        <f t="array" ref="Y262">IF($A262&lt;=time_horizon,INDEX(R$5:R$505,time_horizon-$A262+1),0)</f>
        <v>0</v>
      </c>
      <c r="Z262" s="73" cm="1">
        <f t="array" ref="Z262">IF($A262&lt;=time_horizon,INDEX(S$5:S$505,time_horizon-$A262+1),0)</f>
        <v>0</v>
      </c>
    </row>
    <row r="263" spans="1:26">
      <c r="A263">
        <v>258</v>
      </c>
      <c r="B263" s="83">
        <f>inventory[[#This Row],[Integrated_rad_forcing]]</f>
        <v>4.0886226419003576E-11</v>
      </c>
      <c r="C263" s="83">
        <f>inventory[[#This Row],[Temp_change]]</f>
        <v>5.7318829510788728E-14</v>
      </c>
      <c r="E263" s="95">
        <f>inventory[[#This Row],[CO2_net]]+inventory[[#This Row],[CH4_net]]*CH4_GWP+inventory[[#This Row],[N2O_net]]*N2O_GWP</f>
        <v>294.44043736440517</v>
      </c>
      <c r="F263" s="95">
        <f>inventory[[#This Row],[CO2_net]]+inventory[[#This Row],[CH4_net]]*CH4_GTP+inventory[[#This Row],[N2O_net]]*N2O_GTP</f>
        <v>239.59564412968101</v>
      </c>
      <c r="G263" s="77">
        <f t="shared" si="8"/>
        <v>212.23004385588106</v>
      </c>
      <c r="H263" s="77">
        <f t="shared" si="9"/>
        <v>110.992892936324</v>
      </c>
      <c r="I263" s="77" cm="1">
        <f t="array" ref="I263">B263/INDEX($N$5:$N$505,time_horizon+1)</f>
        <v>445.81626820197397</v>
      </c>
      <c r="J263" s="77" cm="1">
        <f t="array" ref="J263">C263/INDEX($Q$5:$Q$505,time_horizon+1)</f>
        <v>104.81406141398728</v>
      </c>
      <c r="K263" s="78">
        <f>K262+(U262*inventory!B262+V262*inventory!C262+W262*inventory!D262)/$U$5</f>
        <v>294.44043736440517</v>
      </c>
      <c r="L263" s="78">
        <f>L262+(X262*inventory!B262+Y262*inventory!C262+Z262*inventory!D262)/$X$5</f>
        <v>239.59564412968098</v>
      </c>
      <c r="N263" s="71">
        <v>1.9265051109713837E-13</v>
      </c>
      <c r="O263" s="71">
        <v>2.6186858642557042E-12</v>
      </c>
      <c r="P263" s="71">
        <v>3.8074890043650731E-11</v>
      </c>
      <c r="Q263" s="71">
        <v>5.1641891651271959E-16</v>
      </c>
      <c r="R263" s="71">
        <v>1.506674667786421E-15</v>
      </c>
      <c r="S263" s="71">
        <v>5.5295735926489586E-14</v>
      </c>
      <c r="U263" s="73" cm="1">
        <f t="array" ref="U263">IF($A263&lt;=time_horizon,INDEX(N$5:N$505,time_horizon-$A263+1),0)</f>
        <v>0</v>
      </c>
      <c r="V263" s="73" cm="1">
        <f t="array" ref="V263">IF($A263&lt;=time_horizon,INDEX(O$5:O$505,time_horizon-$A263+1),0)</f>
        <v>0</v>
      </c>
      <c r="W263" s="73" cm="1">
        <f t="array" ref="W263">IF($A263&lt;=time_horizon,INDEX(P$5:P$505,time_horizon-$A263+1),0)</f>
        <v>0</v>
      </c>
      <c r="X263" s="73" cm="1">
        <f t="array" ref="X263">IF($A263&lt;=time_horizon,INDEX(Q$5:Q$505,time_horizon-$A263+1),0)</f>
        <v>0</v>
      </c>
      <c r="Y263" s="73" cm="1">
        <f t="array" ref="Y263">IF($A263&lt;=time_horizon,INDEX(R$5:R$505,time_horizon-$A263+1),0)</f>
        <v>0</v>
      </c>
      <c r="Z263" s="73" cm="1">
        <f t="array" ref="Z263">IF($A263&lt;=time_horizon,INDEX(S$5:S$505,time_horizon-$A263+1),0)</f>
        <v>0</v>
      </c>
    </row>
    <row r="264" spans="1:26">
      <c r="A264">
        <v>259</v>
      </c>
      <c r="B264" s="83">
        <f>inventory[[#This Row],[Integrated_rad_forcing]]</f>
        <v>4.0928966976989334E-11</v>
      </c>
      <c r="C264" s="83">
        <f>inventory[[#This Row],[Temp_change]]</f>
        <v>5.7058083845076014E-14</v>
      </c>
      <c r="E264" s="95">
        <f>inventory[[#This Row],[CO2_net]]+inventory[[#This Row],[CH4_net]]*CH4_GWP+inventory[[#This Row],[N2O_net]]*N2O_GWP</f>
        <v>294.44043736440517</v>
      </c>
      <c r="F264" s="95">
        <f>inventory[[#This Row],[CO2_net]]+inventory[[#This Row],[CH4_net]]*CH4_GTP+inventory[[#This Row],[N2O_net]]*N2O_GTP</f>
        <v>239.59564412968101</v>
      </c>
      <c r="G264" s="77">
        <f t="shared" si="8"/>
        <v>211.80894784659009</v>
      </c>
      <c r="H264" s="77">
        <f t="shared" si="9"/>
        <v>110.5056673531849</v>
      </c>
      <c r="I264" s="77" cm="1">
        <f t="array" ref="I264">B264/INDEX($N$5:$N$505,time_horizon+1)</f>
        <v>446.28230377754431</v>
      </c>
      <c r="J264" s="77" cm="1">
        <f t="array" ref="J264">C264/INDEX($Q$5:$Q$505,time_horizon+1)</f>
        <v>104.33725802402448</v>
      </c>
      <c r="K264" s="78">
        <f>K263+(U263*inventory!B263+V263*inventory!C263+W263*inventory!D263)/$U$5</f>
        <v>294.44043736440517</v>
      </c>
      <c r="L264" s="78">
        <f>L263+(X263*inventory!B263+Y263*inventory!C263+Z263*inventory!D263)/$X$5</f>
        <v>239.59564412968098</v>
      </c>
      <c r="N264" s="71">
        <v>1.9323530659636508E-13</v>
      </c>
      <c r="O264" s="71">
        <v>2.6186858644424027E-12</v>
      </c>
      <c r="P264" s="71">
        <v>3.8117045805950563E-11</v>
      </c>
      <c r="Q264" s="71">
        <v>5.1633626773832189E-16</v>
      </c>
      <c r="R264" s="71">
        <v>1.5029998250203889E-15</v>
      </c>
      <c r="S264" s="71">
        <v>5.5038747752317299E-14</v>
      </c>
      <c r="U264" s="73" cm="1">
        <f t="array" ref="U264">IF($A264&lt;=time_horizon,INDEX(N$5:N$505,time_horizon-$A264+1),0)</f>
        <v>0</v>
      </c>
      <c r="V264" s="73" cm="1">
        <f t="array" ref="V264">IF($A264&lt;=time_horizon,INDEX(O$5:O$505,time_horizon-$A264+1),0)</f>
        <v>0</v>
      </c>
      <c r="W264" s="73" cm="1">
        <f t="array" ref="W264">IF($A264&lt;=time_horizon,INDEX(P$5:P$505,time_horizon-$A264+1),0)</f>
        <v>0</v>
      </c>
      <c r="X264" s="73" cm="1">
        <f t="array" ref="X264">IF($A264&lt;=time_horizon,INDEX(Q$5:Q$505,time_horizon-$A264+1),0)</f>
        <v>0</v>
      </c>
      <c r="Y264" s="73" cm="1">
        <f t="array" ref="Y264">IF($A264&lt;=time_horizon,INDEX(R$5:R$505,time_horizon-$A264+1),0)</f>
        <v>0</v>
      </c>
      <c r="Z264" s="73" cm="1">
        <f t="array" ref="Z264">IF($A264&lt;=time_horizon,INDEX(S$5:S$505,time_horizon-$A264+1),0)</f>
        <v>0</v>
      </c>
    </row>
    <row r="265" spans="1:26">
      <c r="A265">
        <v>260</v>
      </c>
      <c r="B265" s="83">
        <f>inventory[[#This Row],[Integrated_rad_forcing]]</f>
        <v>4.0971360048707824E-11</v>
      </c>
      <c r="C265" s="83">
        <f>inventory[[#This Row],[Temp_change]]</f>
        <v>5.6798978958342088E-14</v>
      </c>
      <c r="E265" s="95">
        <f>inventory[[#This Row],[CO2_net]]+inventory[[#This Row],[CH4_net]]*CH4_GWP+inventory[[#This Row],[N2O_net]]*N2O_GWP</f>
        <v>294.44043736440517</v>
      </c>
      <c r="F265" s="95">
        <f>inventory[[#This Row],[CO2_net]]+inventory[[#This Row],[CH4_net]]*CH4_GTP+inventory[[#This Row],[N2O_net]]*N2O_GTP</f>
        <v>239.59564412968101</v>
      </c>
      <c r="G265" s="77">
        <f t="shared" si="8"/>
        <v>211.38917507948094</v>
      </c>
      <c r="H265" s="77">
        <f t="shared" si="9"/>
        <v>110.0214828518033</v>
      </c>
      <c r="I265" s="77" cm="1">
        <f t="array" ref="I265">B265/INDEX($N$5:$N$505,time_horizon+1)</f>
        <v>446.74455042357795</v>
      </c>
      <c r="J265" s="77" cm="1">
        <f t="array" ref="J265">C265/INDEX($Q$5:$Q$505,time_horizon+1)</f>
        <v>103.86345498682739</v>
      </c>
      <c r="K265" s="78">
        <f>K264+(U264*inventory!B264+V264*inventory!C264+W264*inventory!D264)/$U$5</f>
        <v>294.44043736440517</v>
      </c>
      <c r="L265" s="78">
        <f>L264+(X264*inventory!B264+Y264*inventory!C264+Z264*inventory!D264)/$X$5</f>
        <v>239.59564412968098</v>
      </c>
      <c r="N265" s="71">
        <v>1.9381957488269142E-13</v>
      </c>
      <c r="O265" s="71">
        <v>2.618685864614636E-12</v>
      </c>
      <c r="P265" s="71">
        <v>3.81588546092105E-11</v>
      </c>
      <c r="Q265" s="71">
        <v>5.1625353054774913E-16</v>
      </c>
      <c r="R265" s="71">
        <v>1.4993339474757285E-15</v>
      </c>
      <c r="S265" s="71">
        <v>5.4783391480318608E-14</v>
      </c>
      <c r="U265" s="73" cm="1">
        <f t="array" ref="U265">IF($A265&lt;=time_horizon,INDEX(N$5:N$505,time_horizon-$A265+1),0)</f>
        <v>0</v>
      </c>
      <c r="V265" s="73" cm="1">
        <f t="array" ref="V265">IF($A265&lt;=time_horizon,INDEX(O$5:O$505,time_horizon-$A265+1),0)</f>
        <v>0</v>
      </c>
      <c r="W265" s="73" cm="1">
        <f t="array" ref="W265">IF($A265&lt;=time_horizon,INDEX(P$5:P$505,time_horizon-$A265+1),0)</f>
        <v>0</v>
      </c>
      <c r="X265" s="73" cm="1">
        <f t="array" ref="X265">IF($A265&lt;=time_horizon,INDEX(Q$5:Q$505,time_horizon-$A265+1),0)</f>
        <v>0</v>
      </c>
      <c r="Y265" s="73" cm="1">
        <f t="array" ref="Y265">IF($A265&lt;=time_horizon,INDEX(R$5:R$505,time_horizon-$A265+1),0)</f>
        <v>0</v>
      </c>
      <c r="Z265" s="73" cm="1">
        <f t="array" ref="Z265">IF($A265&lt;=time_horizon,INDEX(S$5:S$505,time_horizon-$A265+1),0)</f>
        <v>0</v>
      </c>
    </row>
    <row r="266" spans="1:26">
      <c r="A266">
        <v>261</v>
      </c>
      <c r="B266" s="83">
        <f>inventory[[#This Row],[Integrated_rad_forcing]]</f>
        <v>4.1013408491385556E-11</v>
      </c>
      <c r="C266" s="83">
        <f>inventory[[#This Row],[Temp_change]]</f>
        <v>5.6541502571503648E-14</v>
      </c>
      <c r="E266" s="95">
        <f>inventory[[#This Row],[CO2_net]]+inventory[[#This Row],[CH4_net]]*CH4_GWP+inventory[[#This Row],[N2O_net]]*N2O_GWP</f>
        <v>294.44043736440517</v>
      </c>
      <c r="F266" s="95">
        <f>inventory[[#This Row],[CO2_net]]+inventory[[#This Row],[CH4_net]]*CH4_GTP+inventory[[#This Row],[N2O_net]]*N2O_GTP</f>
        <v>239.59564412968101</v>
      </c>
      <c r="G266" s="77">
        <f t="shared" si="8"/>
        <v>210.97072315701672</v>
      </c>
      <c r="H266" s="77">
        <f t="shared" si="9"/>
        <v>109.5403177910364</v>
      </c>
      <c r="I266" s="77" cm="1">
        <f t="array" ref="I266">B266/INDEX($N$5:$N$505,time_horizon+1)</f>
        <v>447.20303929477342</v>
      </c>
      <c r="J266" s="77" cm="1">
        <f t="array" ref="J266">C266/INDEX($Q$5:$Q$505,time_horizon+1)</f>
        <v>103.39262984868223</v>
      </c>
      <c r="K266" s="78">
        <f>K265+(U265*inventory!B265+V265*inventory!C265+W265*inventory!D265)/$U$5</f>
        <v>294.44043736440517</v>
      </c>
      <c r="L266" s="78">
        <f>L265+(X265*inventory!B265+Y265*inventory!C265+Z265*inventory!D265)/$X$5</f>
        <v>239.59564412968098</v>
      </c>
      <c r="N266" s="71">
        <v>1.9440331756772235E-13</v>
      </c>
      <c r="O266" s="71">
        <v>2.6186858647735246E-12</v>
      </c>
      <c r="P266" s="71">
        <v>3.820031930904431E-11</v>
      </c>
      <c r="Q266" s="71">
        <v>5.1617070053936248E-16</v>
      </c>
      <c r="R266" s="71">
        <v>1.4956770131160235E-15</v>
      </c>
      <c r="S266" s="71">
        <v>5.4529654857848263E-14</v>
      </c>
      <c r="U266" s="73" cm="1">
        <f t="array" ref="U266">IF($A266&lt;=time_horizon,INDEX(N$5:N$505,time_horizon-$A266+1),0)</f>
        <v>0</v>
      </c>
      <c r="V266" s="73" cm="1">
        <f t="array" ref="V266">IF($A266&lt;=time_horizon,INDEX(O$5:O$505,time_horizon-$A266+1),0)</f>
        <v>0</v>
      </c>
      <c r="W266" s="73" cm="1">
        <f t="array" ref="W266">IF($A266&lt;=time_horizon,INDEX(P$5:P$505,time_horizon-$A266+1),0)</f>
        <v>0</v>
      </c>
      <c r="X266" s="73" cm="1">
        <f t="array" ref="X266">IF($A266&lt;=time_horizon,INDEX(Q$5:Q$505,time_horizon-$A266+1),0)</f>
        <v>0</v>
      </c>
      <c r="Y266" s="73" cm="1">
        <f t="array" ref="Y266">IF($A266&lt;=time_horizon,INDEX(R$5:R$505,time_horizon-$A266+1),0)</f>
        <v>0</v>
      </c>
      <c r="Z266" s="73" cm="1">
        <f t="array" ref="Z266">IF($A266&lt;=time_horizon,INDEX(S$5:S$505,time_horizon-$A266+1),0)</f>
        <v>0</v>
      </c>
    </row>
    <row r="267" spans="1:26">
      <c r="A267">
        <v>262</v>
      </c>
      <c r="B267" s="83">
        <f>inventory[[#This Row],[Integrated_rad_forcing]]</f>
        <v>4.1055115138734521E-11</v>
      </c>
      <c r="C267" s="83">
        <f>inventory[[#This Row],[Temp_change]]</f>
        <v>5.6285642503680886E-14</v>
      </c>
      <c r="E267" s="95">
        <f>inventory[[#This Row],[CO2_net]]+inventory[[#This Row],[CH4_net]]*CH4_GWP+inventory[[#This Row],[N2O_net]]*N2O_GWP</f>
        <v>294.44043736440517</v>
      </c>
      <c r="F267" s="95">
        <f>inventory[[#This Row],[CO2_net]]+inventory[[#This Row],[CH4_net]]*CH4_GTP+inventory[[#This Row],[N2O_net]]*N2O_GTP</f>
        <v>239.59564412968101</v>
      </c>
      <c r="G267" s="77">
        <f t="shared" si="8"/>
        <v>210.55358963747591</v>
      </c>
      <c r="H267" s="77">
        <f t="shared" si="9"/>
        <v>109.06215065766109</v>
      </c>
      <c r="I267" s="77" cm="1">
        <f t="array" ref="I267">B267/INDEX($N$5:$N$505,time_horizon+1)</f>
        <v>447.65780128943106</v>
      </c>
      <c r="J267" s="77" cm="1">
        <f t="array" ref="J267">C267/INDEX($Q$5:$Q$505,time_horizon+1)</f>
        <v>102.92476033545161</v>
      </c>
      <c r="K267" s="78">
        <f>K266+(U266*inventory!B266+V266*inventory!C266+W266*inventory!D266)/$U$5</f>
        <v>294.44043736440517</v>
      </c>
      <c r="L267" s="78">
        <f>L266+(X266*inventory!B266+Y266*inventory!C266+Z266*inventory!D266)/$X$5</f>
        <v>239.59564412968098</v>
      </c>
      <c r="N267" s="71">
        <v>1.94986536251516E-13</v>
      </c>
      <c r="O267" s="71">
        <v>2.6186858649201027E-12</v>
      </c>
      <c r="P267" s="71">
        <v>3.8241442737562903E-11</v>
      </c>
      <c r="Q267" s="71">
        <v>5.1608777347842524E-16</v>
      </c>
      <c r="R267" s="71">
        <v>1.4920289999717776E-15</v>
      </c>
      <c r="S267" s="71">
        <v>5.4277525730230681E-14</v>
      </c>
      <c r="U267" s="73" cm="1">
        <f t="array" ref="U267">IF($A267&lt;=time_horizon,INDEX(N$5:N$505,time_horizon-$A267+1),0)</f>
        <v>0</v>
      </c>
      <c r="V267" s="73" cm="1">
        <f t="array" ref="V267">IF($A267&lt;=time_horizon,INDEX(O$5:O$505,time_horizon-$A267+1),0)</f>
        <v>0</v>
      </c>
      <c r="W267" s="73" cm="1">
        <f t="array" ref="W267">IF($A267&lt;=time_horizon,INDEX(P$5:P$505,time_horizon-$A267+1),0)</f>
        <v>0</v>
      </c>
      <c r="X267" s="73" cm="1">
        <f t="array" ref="X267">IF($A267&lt;=time_horizon,INDEX(Q$5:Q$505,time_horizon-$A267+1),0)</f>
        <v>0</v>
      </c>
      <c r="Y267" s="73" cm="1">
        <f t="array" ref="Y267">IF($A267&lt;=time_horizon,INDEX(R$5:R$505,time_horizon-$A267+1),0)</f>
        <v>0</v>
      </c>
      <c r="Z267" s="73" cm="1">
        <f t="array" ref="Z267">IF($A267&lt;=time_horizon,INDEX(S$5:S$505,time_horizon-$A267+1),0)</f>
        <v>0</v>
      </c>
    </row>
    <row r="268" spans="1:26">
      <c r="A268">
        <v>263</v>
      </c>
      <c r="B268" s="83">
        <f>inventory[[#This Row],[Integrated_rad_forcing]]</f>
        <v>4.1096482801145908E-11</v>
      </c>
      <c r="C268" s="83">
        <f>inventory[[#This Row],[Temp_change]]</f>
        <v>5.603138667139227E-14</v>
      </c>
      <c r="E268" s="95">
        <f>inventory[[#This Row],[CO2_net]]+inventory[[#This Row],[CH4_net]]*CH4_GWP+inventory[[#This Row],[N2O_net]]*N2O_GWP</f>
        <v>294.44043736440517</v>
      </c>
      <c r="F268" s="95">
        <f>inventory[[#This Row],[CO2_net]]+inventory[[#This Row],[CH4_net]]*CH4_GTP+inventory[[#This Row],[N2O_net]]*N2O_GTP</f>
        <v>239.59564412968101</v>
      </c>
      <c r="G268" s="77">
        <f t="shared" si="8"/>
        <v>210.13777203605761</v>
      </c>
      <c r="H268" s="77">
        <f t="shared" si="9"/>
        <v>108.58696006689135</v>
      </c>
      <c r="I268" s="77" cm="1">
        <f t="array" ref="I268">B268/INDEX($N$5:$N$505,time_horizon+1)</f>
        <v>448.10886705156537</v>
      </c>
      <c r="J268" s="77" cm="1">
        <f t="array" ref="J268">C268/INDEX($Q$5:$Q$505,time_horizon+1)</f>
        <v>102.45982435110204</v>
      </c>
      <c r="K268" s="78">
        <f>K267+(U267*inventory!B267+V267*inventory!C267+W267*inventory!D267)/$U$5</f>
        <v>294.44043736440517</v>
      </c>
      <c r="L268" s="78">
        <f>L267+(X267*inventory!B267+Y267*inventory!C267+Z267*inventory!D267)/$X$5</f>
        <v>239.59564412968098</v>
      </c>
      <c r="N268" s="71">
        <v>1.9556923252281435E-13</v>
      </c>
      <c r="O268" s="71">
        <v>2.6186858650553241E-12</v>
      </c>
      <c r="P268" s="71">
        <v>3.8282227703567771E-11</v>
      </c>
      <c r="Q268" s="71">
        <v>5.1600474529239991E-16</v>
      </c>
      <c r="R268" s="71">
        <v>1.4883898861392316E-15</v>
      </c>
      <c r="S268" s="71">
        <v>5.4026992039960636E-14</v>
      </c>
      <c r="U268" s="73" cm="1">
        <f t="array" ref="U268">IF($A268&lt;=time_horizon,INDEX(N$5:N$505,time_horizon-$A268+1),0)</f>
        <v>0</v>
      </c>
      <c r="V268" s="73" cm="1">
        <f t="array" ref="V268">IF($A268&lt;=time_horizon,INDEX(O$5:O$505,time_horizon-$A268+1),0)</f>
        <v>0</v>
      </c>
      <c r="W268" s="73" cm="1">
        <f t="array" ref="W268">IF($A268&lt;=time_horizon,INDEX(P$5:P$505,time_horizon-$A268+1),0)</f>
        <v>0</v>
      </c>
      <c r="X268" s="73" cm="1">
        <f t="array" ref="X268">IF($A268&lt;=time_horizon,INDEX(Q$5:Q$505,time_horizon-$A268+1),0)</f>
        <v>0</v>
      </c>
      <c r="Y268" s="73" cm="1">
        <f t="array" ref="Y268">IF($A268&lt;=time_horizon,INDEX(R$5:R$505,time_horizon-$A268+1),0)</f>
        <v>0</v>
      </c>
      <c r="Z268" s="73" cm="1">
        <f t="array" ref="Z268">IF($A268&lt;=time_horizon,INDEX(S$5:S$505,time_horizon-$A268+1),0)</f>
        <v>0</v>
      </c>
    </row>
    <row r="269" spans="1:26">
      <c r="A269">
        <v>264</v>
      </c>
      <c r="B269" s="83">
        <f>inventory[[#This Row],[Integrated_rad_forcing]]</f>
        <v>4.1137514265882156E-11</v>
      </c>
      <c r="C269" s="83">
        <f>inventory[[#This Row],[Temp_change]]</f>
        <v>5.5778723087756149E-14</v>
      </c>
      <c r="E269" s="95">
        <f>inventory[[#This Row],[CO2_net]]+inventory[[#This Row],[CH4_net]]*CH4_GWP+inventory[[#This Row],[N2O_net]]*N2O_GWP</f>
        <v>294.44043736440517</v>
      </c>
      <c r="F269" s="95">
        <f>inventory[[#This Row],[CO2_net]]+inventory[[#This Row],[CH4_net]]*CH4_GTP+inventory[[#This Row],[N2O_net]]*N2O_GTP</f>
        <v>239.59564412968101</v>
      </c>
      <c r="G269" s="77">
        <f t="shared" si="8"/>
        <v>209.72326782596727</v>
      </c>
      <c r="H269" s="77">
        <f t="shared" si="9"/>
        <v>108.1147247628391</v>
      </c>
      <c r="I269" s="77" cm="1">
        <f t="array" ref="I269">B269/INDEX($N$5:$N$505,time_horizon+1)</f>
        <v>448.55626697299891</v>
      </c>
      <c r="J269" s="77" cm="1">
        <f t="array" ref="J269">C269/INDEX($Q$5:$Q$505,time_horizon+1)</f>
        <v>101.99779997624405</v>
      </c>
      <c r="K269" s="78">
        <f>K268+(U268*inventory!B268+V268*inventory!C268+W268*inventory!D268)/$U$5</f>
        <v>294.44043736440517</v>
      </c>
      <c r="L269" s="78">
        <f>L268+(X268*inventory!B268+Y268*inventory!C268+Z268*inventory!D268)/$X$5</f>
        <v>239.59564412968098</v>
      </c>
      <c r="N269" s="71">
        <v>1.9615140795926812E-13</v>
      </c>
      <c r="O269" s="71">
        <v>2.6186858651800689E-12</v>
      </c>
      <c r="P269" s="71">
        <v>3.8322676992742819E-11</v>
      </c>
      <c r="Q269" s="71">
        <v>5.1592161206637284E-16</v>
      </c>
      <c r="R269" s="71">
        <v>1.4847596497792609E-15</v>
      </c>
      <c r="S269" s="71">
        <v>5.3778041825910513E-14</v>
      </c>
      <c r="U269" s="73" cm="1">
        <f t="array" ref="U269">IF($A269&lt;=time_horizon,INDEX(N$5:N$505,time_horizon-$A269+1),0)</f>
        <v>0</v>
      </c>
      <c r="V269" s="73" cm="1">
        <f t="array" ref="V269">IF($A269&lt;=time_horizon,INDEX(O$5:O$505,time_horizon-$A269+1),0)</f>
        <v>0</v>
      </c>
      <c r="W269" s="73" cm="1">
        <f t="array" ref="W269">IF($A269&lt;=time_horizon,INDEX(P$5:P$505,time_horizon-$A269+1),0)</f>
        <v>0</v>
      </c>
      <c r="X269" s="73" cm="1">
        <f t="array" ref="X269">IF($A269&lt;=time_horizon,INDEX(Q$5:Q$505,time_horizon-$A269+1),0)</f>
        <v>0</v>
      </c>
      <c r="Y269" s="73" cm="1">
        <f t="array" ref="Y269">IF($A269&lt;=time_horizon,INDEX(R$5:R$505,time_horizon-$A269+1),0)</f>
        <v>0</v>
      </c>
      <c r="Z269" s="73" cm="1">
        <f t="array" ref="Z269">IF($A269&lt;=time_horizon,INDEX(S$5:S$505,time_horizon-$A269+1),0)</f>
        <v>0</v>
      </c>
    </row>
    <row r="270" spans="1:26">
      <c r="A270">
        <v>265</v>
      </c>
      <c r="B270" s="83">
        <f>inventory[[#This Row],[Integrated_rad_forcing]]</f>
        <v>4.117821229726746E-11</v>
      </c>
      <c r="C270" s="83">
        <f>inventory[[#This Row],[Temp_change]]</f>
        <v>5.5527639861698989E-14</v>
      </c>
      <c r="E270" s="95">
        <f>inventory[[#This Row],[CO2_net]]+inventory[[#This Row],[CH4_net]]*CH4_GWP+inventory[[#This Row],[N2O_net]]*N2O_GWP</f>
        <v>294.44043736440517</v>
      </c>
      <c r="F270" s="95">
        <f>inventory[[#This Row],[CO2_net]]+inventory[[#This Row],[CH4_net]]*CH4_GTP+inventory[[#This Row],[N2O_net]]*N2O_GTP</f>
        <v>239.59564412968101</v>
      </c>
      <c r="G270" s="77">
        <f t="shared" si="8"/>
        <v>209.31007443948451</v>
      </c>
      <c r="H270" s="77">
        <f t="shared" si="9"/>
        <v>107.64542361892053</v>
      </c>
      <c r="I270" s="77" cm="1">
        <f t="array" ref="I270">B270/INDEX($N$5:$N$505,time_horizon+1)</f>
        <v>449.00003119543959</v>
      </c>
      <c r="J270" s="77" cm="1">
        <f t="array" ref="J270">C270/INDEX($Q$5:$Q$505,time_horizon+1)</f>
        <v>101.53866546668425</v>
      </c>
      <c r="K270" s="78">
        <f>K269+(U269*inventory!B269+V269*inventory!C269+W269*inventory!D269)/$U$5</f>
        <v>294.44043736440517</v>
      </c>
      <c r="L270" s="78">
        <f>L269+(X269*inventory!B269+Y269*inventory!C269+Z269*inventory!D269)/$X$5</f>
        <v>239.59564412968098</v>
      </c>
      <c r="N270" s="71">
        <v>1.9673306412765553E-13</v>
      </c>
      <c r="O270" s="71">
        <v>2.6186858652951484E-12</v>
      </c>
      <c r="P270" s="71">
        <v>3.8362793367844653E-11</v>
      </c>
      <c r="Q270" s="71">
        <v>5.1583837003860381E-16</v>
      </c>
      <c r="R270" s="71">
        <v>1.4811382691163495E-15</v>
      </c>
      <c r="S270" s="71">
        <v>5.3530663222544036E-14</v>
      </c>
      <c r="U270" s="73" cm="1">
        <f t="array" ref="U270">IF($A270&lt;=time_horizon,INDEX(N$5:N$505,time_horizon-$A270+1),0)</f>
        <v>0</v>
      </c>
      <c r="V270" s="73" cm="1">
        <f t="array" ref="V270">IF($A270&lt;=time_horizon,INDEX(O$5:O$505,time_horizon-$A270+1),0)</f>
        <v>0</v>
      </c>
      <c r="W270" s="73" cm="1">
        <f t="array" ref="W270">IF($A270&lt;=time_horizon,INDEX(P$5:P$505,time_horizon-$A270+1),0)</f>
        <v>0</v>
      </c>
      <c r="X270" s="73" cm="1">
        <f t="array" ref="X270">IF($A270&lt;=time_horizon,INDEX(Q$5:Q$505,time_horizon-$A270+1),0)</f>
        <v>0</v>
      </c>
      <c r="Y270" s="73" cm="1">
        <f t="array" ref="Y270">IF($A270&lt;=time_horizon,INDEX(R$5:R$505,time_horizon-$A270+1),0)</f>
        <v>0</v>
      </c>
      <c r="Z270" s="73" cm="1">
        <f t="array" ref="Z270">IF($A270&lt;=time_horizon,INDEX(S$5:S$505,time_horizon-$A270+1),0)</f>
        <v>0</v>
      </c>
    </row>
    <row r="271" spans="1:26">
      <c r="A271">
        <v>266</v>
      </c>
      <c r="B271" s="83">
        <f>inventory[[#This Row],[Integrated_rad_forcing]]</f>
        <v>4.121857963687667E-11</v>
      </c>
      <c r="C271" s="83">
        <f>inventory[[#This Row],[Temp_change]]</f>
        <v>5.5278125197170339E-14</v>
      </c>
      <c r="E271" s="95">
        <f>inventory[[#This Row],[CO2_net]]+inventory[[#This Row],[CH4_net]]*CH4_GWP+inventory[[#This Row],[N2O_net]]*N2O_GWP</f>
        <v>294.44043736440517</v>
      </c>
      <c r="F271" s="95">
        <f>inventory[[#This Row],[CO2_net]]+inventory[[#This Row],[CH4_net]]*CH4_GTP+inventory[[#This Row],[N2O_net]]*N2O_GTP</f>
        <v>239.59564412968101</v>
      </c>
      <c r="G271" s="77">
        <f t="shared" si="8"/>
        <v>208.89818926901242</v>
      </c>
      <c r="H271" s="77">
        <f t="shared" si="9"/>
        <v>107.17903563821034</v>
      </c>
      <c r="I271" s="77" cm="1">
        <f t="array" ref="I271">B271/INDEX($N$5:$N$505,time_horizon+1)</f>
        <v>449.44018961254056</v>
      </c>
      <c r="J271" s="77" cm="1">
        <f t="array" ref="J271">C271/INDEX($Q$5:$Q$505,time_horizon+1)</f>
        <v>101.08239925198994</v>
      </c>
      <c r="K271" s="78">
        <f>K270+(U270*inventory!B270+V270*inventory!C270+W270*inventory!D270)/$U$5</f>
        <v>294.44043736440517</v>
      </c>
      <c r="L271" s="78">
        <f>L270+(X270*inventory!B270+Y270*inventory!C270+Z270*inventory!D270)/$X$5</f>
        <v>239.59564412968098</v>
      </c>
      <c r="N271" s="71">
        <v>1.9731420258409564E-13</v>
      </c>
      <c r="O271" s="71">
        <v>2.6186858654013114E-12</v>
      </c>
      <c r="P271" s="71">
        <v>3.8402579568891263E-11</v>
      </c>
      <c r="Q271" s="71">
        <v>5.1575501559619527E-16</v>
      </c>
      <c r="R271" s="71">
        <v>1.4775257224376346E-15</v>
      </c>
      <c r="S271" s="71">
        <v>5.328484445913651E-14</v>
      </c>
      <c r="U271" s="73" cm="1">
        <f t="array" ref="U271">IF($A271&lt;=time_horizon,INDEX(N$5:N$505,time_horizon-$A271+1),0)</f>
        <v>0</v>
      </c>
      <c r="V271" s="73" cm="1">
        <f t="array" ref="V271">IF($A271&lt;=time_horizon,INDEX(O$5:O$505,time_horizon-$A271+1),0)</f>
        <v>0</v>
      </c>
      <c r="W271" s="73" cm="1">
        <f t="array" ref="W271">IF($A271&lt;=time_horizon,INDEX(P$5:P$505,time_horizon-$A271+1),0)</f>
        <v>0</v>
      </c>
      <c r="X271" s="73" cm="1">
        <f t="array" ref="X271">IF($A271&lt;=time_horizon,INDEX(Q$5:Q$505,time_horizon-$A271+1),0)</f>
        <v>0</v>
      </c>
      <c r="Y271" s="73" cm="1">
        <f t="array" ref="Y271">IF($A271&lt;=time_horizon,INDEX(R$5:R$505,time_horizon-$A271+1),0)</f>
        <v>0</v>
      </c>
      <c r="Z271" s="73" cm="1">
        <f t="array" ref="Z271">IF($A271&lt;=time_horizon,INDEX(S$5:S$505,time_horizon-$A271+1),0)</f>
        <v>0</v>
      </c>
    </row>
    <row r="272" spans="1:26">
      <c r="A272">
        <v>267</v>
      </c>
      <c r="B272" s="83">
        <f>inventory[[#This Row],[Integrated_rad_forcing]]</f>
        <v>4.1258619003722693E-11</v>
      </c>
      <c r="C272" s="83">
        <f>inventory[[#This Row],[Temp_change]]</f>
        <v>5.503016739236427E-14</v>
      </c>
      <c r="E272" s="95">
        <f>inventory[[#This Row],[CO2_net]]+inventory[[#This Row],[CH4_net]]*CH4_GWP+inventory[[#This Row],[N2O_net]]*N2O_GWP</f>
        <v>294.44043736440517</v>
      </c>
      <c r="F272" s="95">
        <f>inventory[[#This Row],[CO2_net]]+inventory[[#This Row],[CH4_net]]*CH4_GTP+inventory[[#This Row],[N2O_net]]*N2O_GTP</f>
        <v>239.59564412968101</v>
      </c>
      <c r="G272" s="77">
        <f t="shared" si="8"/>
        <v>208.48760966810923</v>
      </c>
      <c r="H272" s="77">
        <f t="shared" si="9"/>
        <v>106.71553995374542</v>
      </c>
      <c r="I272" s="77" cm="1">
        <f t="array" ref="I272">B272/INDEX($N$5:$N$505,time_horizon+1)</f>
        <v>449.87677187194339</v>
      </c>
      <c r="J272" s="77" cm="1">
        <f t="array" ref="J272">C272/INDEX($Q$5:$Q$505,time_horizon+1)</f>
        <v>100.6289799340653</v>
      </c>
      <c r="K272" s="78">
        <f>K271+(U271*inventory!B271+V271*inventory!C271+W271*inventory!D271)/$U$5</f>
        <v>294.44043736440517</v>
      </c>
      <c r="L272" s="78">
        <f>L271+(X271*inventory!B271+Y271*inventory!C271+Z271*inventory!D271)/$X$5</f>
        <v>239.59564412968098</v>
      </c>
      <c r="N272" s="71">
        <v>1.9789482487425589E-13</v>
      </c>
      <c r="O272" s="71">
        <v>2.6186858654992491E-12</v>
      </c>
      <c r="P272" s="71">
        <v>3.8442038313349185E-11</v>
      </c>
      <c r="Q272" s="71">
        <v>5.1567154527088031E-16</v>
      </c>
      <c r="R272" s="71">
        <v>1.473921988092012E-15</v>
      </c>
      <c r="S272" s="71">
        <v>5.3040573859001379E-14</v>
      </c>
      <c r="U272" s="73" cm="1">
        <f t="array" ref="U272">IF($A272&lt;=time_horizon,INDEX(N$5:N$505,time_horizon-$A272+1),0)</f>
        <v>0</v>
      </c>
      <c r="V272" s="73" cm="1">
        <f t="array" ref="V272">IF($A272&lt;=time_horizon,INDEX(O$5:O$505,time_horizon-$A272+1),0)</f>
        <v>0</v>
      </c>
      <c r="W272" s="73" cm="1">
        <f t="array" ref="W272">IF($A272&lt;=time_horizon,INDEX(P$5:P$505,time_horizon-$A272+1),0)</f>
        <v>0</v>
      </c>
      <c r="X272" s="73" cm="1">
        <f t="array" ref="X272">IF($A272&lt;=time_horizon,INDEX(Q$5:Q$505,time_horizon-$A272+1),0)</f>
        <v>0</v>
      </c>
      <c r="Y272" s="73" cm="1">
        <f t="array" ref="Y272">IF($A272&lt;=time_horizon,INDEX(R$5:R$505,time_horizon-$A272+1),0)</f>
        <v>0</v>
      </c>
      <c r="Z272" s="73" cm="1">
        <f t="array" ref="Z272">IF($A272&lt;=time_horizon,INDEX(S$5:S$505,time_horizon-$A272+1),0)</f>
        <v>0</v>
      </c>
    </row>
    <row r="273" spans="1:26">
      <c r="A273">
        <v>268</v>
      </c>
      <c r="B273" s="83">
        <f>inventory[[#This Row],[Integrated_rad_forcing]]</f>
        <v>4.1298333094442251E-11</v>
      </c>
      <c r="C273" s="83">
        <f>inventory[[#This Row],[Temp_change]]</f>
        <v>5.4783754838947439E-14</v>
      </c>
      <c r="E273" s="95">
        <f>inventory[[#This Row],[CO2_net]]+inventory[[#This Row],[CH4_net]]*CH4_GWP+inventory[[#This Row],[N2O_net]]*N2O_GWP</f>
        <v>294.44043736440517</v>
      </c>
      <c r="F273" s="95">
        <f>inventory[[#This Row],[CO2_net]]+inventory[[#This Row],[CH4_net]]*CH4_GTP+inventory[[#This Row],[N2O_net]]*N2O_GTP</f>
        <v>239.59564412968101</v>
      </c>
      <c r="G273" s="77">
        <f t="shared" si="8"/>
        <v>208.07833295250177</v>
      </c>
      <c r="H273" s="77">
        <f t="shared" si="9"/>
        <v>106.25491582878057</v>
      </c>
      <c r="I273" s="77" cm="1">
        <f t="array" ref="I273">B273/INDEX($N$5:$N$505,time_horizon+1)</f>
        <v>450.30980737730363</v>
      </c>
      <c r="J273" s="77" cm="1">
        <f t="array" ref="J273">C273/INDEX($Q$5:$Q$505,time_horizon+1)</f>
        <v>100.17838628573988</v>
      </c>
      <c r="K273" s="78">
        <f>K272+(U272*inventory!B272+V272*inventory!C272+W272*inventory!D272)/$U$5</f>
        <v>294.44043736440517</v>
      </c>
      <c r="L273" s="78">
        <f>L272+(X272*inventory!B272+Y272*inventory!C272+Z272*inventory!D272)/$X$5</f>
        <v>239.59564412968098</v>
      </c>
      <c r="N273" s="71">
        <v>1.9847493253355437E-13</v>
      </c>
      <c r="O273" s="71">
        <v>2.6186858655895988E-12</v>
      </c>
      <c r="P273" s="71">
        <v>3.8481172296319099E-11</v>
      </c>
      <c r="Q273" s="71">
        <v>5.1558795573492445E-16</v>
      </c>
      <c r="R273" s="71">
        <v>1.4703270444893073E-15</v>
      </c>
      <c r="S273" s="71">
        <v>5.279783983872321E-14</v>
      </c>
      <c r="U273" s="73" cm="1">
        <f t="array" ref="U273">IF($A273&lt;=time_horizon,INDEX(N$5:N$505,time_horizon-$A273+1),0)</f>
        <v>0</v>
      </c>
      <c r="V273" s="73" cm="1">
        <f t="array" ref="V273">IF($A273&lt;=time_horizon,INDEX(O$5:O$505,time_horizon-$A273+1),0)</f>
        <v>0</v>
      </c>
      <c r="W273" s="73" cm="1">
        <f t="array" ref="W273">IF($A273&lt;=time_horizon,INDEX(P$5:P$505,time_horizon-$A273+1),0)</f>
        <v>0</v>
      </c>
      <c r="X273" s="73" cm="1">
        <f t="array" ref="X273">IF($A273&lt;=time_horizon,INDEX(Q$5:Q$505,time_horizon-$A273+1),0)</f>
        <v>0</v>
      </c>
      <c r="Y273" s="73" cm="1">
        <f t="array" ref="Y273">IF($A273&lt;=time_horizon,INDEX(R$5:R$505,time_horizon-$A273+1),0)</f>
        <v>0</v>
      </c>
      <c r="Z273" s="73" cm="1">
        <f t="array" ref="Z273">IF($A273&lt;=time_horizon,INDEX(S$5:S$505,time_horizon-$A273+1),0)</f>
        <v>0</v>
      </c>
    </row>
    <row r="274" spans="1:26">
      <c r="A274">
        <v>269</v>
      </c>
      <c r="B274" s="83">
        <f>inventory[[#This Row],[Integrated_rad_forcing]]</f>
        <v>4.1337724583480216E-11</v>
      </c>
      <c r="C274" s="83">
        <f>inventory[[#This Row],[Temp_change]]</f>
        <v>5.4538876021293578E-14</v>
      </c>
      <c r="E274" s="95">
        <f>inventory[[#This Row],[CO2_net]]+inventory[[#This Row],[CH4_net]]*CH4_GWP+inventory[[#This Row],[N2O_net]]*N2O_GWP</f>
        <v>294.44043736440517</v>
      </c>
      <c r="F274" s="95">
        <f>inventory[[#This Row],[CO2_net]]+inventory[[#This Row],[CH4_net]]*CH4_GTP+inventory[[#This Row],[N2O_net]]*N2O_GTP</f>
        <v>239.59564412968101</v>
      </c>
      <c r="G274" s="77">
        <f t="shared" si="8"/>
        <v>207.67035640108199</v>
      </c>
      <c r="H274" s="77">
        <f t="shared" si="9"/>
        <v>105.79714265699769</v>
      </c>
      <c r="I274" s="77" cm="1">
        <f t="array" ref="I274">B274/INDEX($N$5:$N$505,time_horizon+1)</f>
        <v>450.73932529030094</v>
      </c>
      <c r="J274" s="77" cm="1">
        <f t="array" ref="J274">C274/INDEX($Q$5:$Q$505,time_horizon+1)</f>
        <v>99.730597249368756</v>
      </c>
      <c r="K274" s="78">
        <f>K273+(U273*inventory!B273+V273*inventory!C273+W273*inventory!D273)/$U$5</f>
        <v>294.44043736440517</v>
      </c>
      <c r="L274" s="78">
        <f>L273+(X273*inventory!B273+Y273*inventory!C273+Z273*inventory!D273)/$X$5</f>
        <v>239.59564412968098</v>
      </c>
      <c r="N274" s="71">
        <v>1.9905452708735681E-13</v>
      </c>
      <c r="O274" s="71">
        <v>2.6186858656729482E-12</v>
      </c>
      <c r="P274" s="71">
        <v>3.851998419071991E-11</v>
      </c>
      <c r="Q274" s="71">
        <v>5.155042437971385E-16</v>
      </c>
      <c r="R274" s="71">
        <v>1.4667408700994946E-15</v>
      </c>
      <c r="S274" s="71">
        <v>5.2556630907396943E-14</v>
      </c>
      <c r="U274" s="73" cm="1">
        <f t="array" ref="U274">IF($A274&lt;=time_horizon,INDEX(N$5:N$505,time_horizon-$A274+1),0)</f>
        <v>0</v>
      </c>
      <c r="V274" s="73" cm="1">
        <f t="array" ref="V274">IF($A274&lt;=time_horizon,INDEX(O$5:O$505,time_horizon-$A274+1),0)</f>
        <v>0</v>
      </c>
      <c r="W274" s="73" cm="1">
        <f t="array" ref="W274">IF($A274&lt;=time_horizon,INDEX(P$5:P$505,time_horizon-$A274+1),0)</f>
        <v>0</v>
      </c>
      <c r="X274" s="73" cm="1">
        <f t="array" ref="X274">IF($A274&lt;=time_horizon,INDEX(Q$5:Q$505,time_horizon-$A274+1),0)</f>
        <v>0</v>
      </c>
      <c r="Y274" s="73" cm="1">
        <f t="array" ref="Y274">IF($A274&lt;=time_horizon,INDEX(R$5:R$505,time_horizon-$A274+1),0)</f>
        <v>0</v>
      </c>
      <c r="Z274" s="73" cm="1">
        <f t="array" ref="Z274">IF($A274&lt;=time_horizon,INDEX(S$5:S$505,time_horizon-$A274+1),0)</f>
        <v>0</v>
      </c>
    </row>
    <row r="275" spans="1:26">
      <c r="A275">
        <v>270</v>
      </c>
      <c r="B275" s="83">
        <f>inventory[[#This Row],[Integrated_rad_forcing]]</f>
        <v>4.1376796123272325E-11</v>
      </c>
      <c r="C275" s="83">
        <f>inventory[[#This Row],[Temp_change]]</f>
        <v>5.4295519515724353E-14</v>
      </c>
      <c r="E275" s="95">
        <f>inventory[[#This Row],[CO2_net]]+inventory[[#This Row],[CH4_net]]*CH4_GWP+inventory[[#This Row],[N2O_net]]*N2O_GWP</f>
        <v>294.44043736440517</v>
      </c>
      <c r="F275" s="95">
        <f>inventory[[#This Row],[CO2_net]]+inventory[[#This Row],[CH4_net]]*CH4_GTP+inventory[[#This Row],[N2O_net]]*N2O_GTP</f>
        <v>239.59564412968101</v>
      </c>
      <c r="G275" s="77">
        <f t="shared" si="8"/>
        <v>207.26367725688559</v>
      </c>
      <c r="H275" s="77">
        <f t="shared" si="9"/>
        <v>105.34219996267041</v>
      </c>
      <c r="I275" s="77" cm="1">
        <f t="array" ref="I275">B275/INDEX($N$5:$N$505,time_horizon+1)</f>
        <v>451.16535453263094</v>
      </c>
      <c r="J275" s="77" cm="1">
        <f t="array" ref="J275">C275/INDEX($Q$5:$Q$505,time_horizon+1)</f>
        <v>99.285591935444387</v>
      </c>
      <c r="K275" s="78">
        <f>K274+(U274*inventory!B274+V274*inventory!C274+W274*inventory!D274)/$U$5</f>
        <v>294.44043736440517</v>
      </c>
      <c r="L275" s="78">
        <f>L274+(X274*inventory!B274+Y274*inventory!C274+Z274*inventory!D274)/$X$5</f>
        <v>239.59564412968098</v>
      </c>
      <c r="N275" s="71">
        <v>1.9963361005116844E-13</v>
      </c>
      <c r="O275" s="71">
        <v>2.6186858657498396E-12</v>
      </c>
      <c r="P275" s="71">
        <v>3.8558476647471314E-11</v>
      </c>
      <c r="Q275" s="71">
        <v>5.1542040639900047E-16</v>
      </c>
      <c r="R275" s="71">
        <v>1.4631634434519714E-15</v>
      </c>
      <c r="S275" s="71">
        <v>5.2316935665873383E-14</v>
      </c>
      <c r="U275" s="73" cm="1">
        <f t="array" ref="U275">IF($A275&lt;=time_horizon,INDEX(N$5:N$505,time_horizon-$A275+1),0)</f>
        <v>0</v>
      </c>
      <c r="V275" s="73" cm="1">
        <f t="array" ref="V275">IF($A275&lt;=time_horizon,INDEX(O$5:O$505,time_horizon-$A275+1),0)</f>
        <v>0</v>
      </c>
      <c r="W275" s="73" cm="1">
        <f t="array" ref="W275">IF($A275&lt;=time_horizon,INDEX(P$5:P$505,time_horizon-$A275+1),0)</f>
        <v>0</v>
      </c>
      <c r="X275" s="73" cm="1">
        <f t="array" ref="X275">IF($A275&lt;=time_horizon,INDEX(Q$5:Q$505,time_horizon-$A275+1),0)</f>
        <v>0</v>
      </c>
      <c r="Y275" s="73" cm="1">
        <f t="array" ref="Y275">IF($A275&lt;=time_horizon,INDEX(R$5:R$505,time_horizon-$A275+1),0)</f>
        <v>0</v>
      </c>
      <c r="Z275" s="73" cm="1">
        <f t="array" ref="Z275">IF($A275&lt;=time_horizon,INDEX(S$5:S$505,time_horizon-$A275+1),0)</f>
        <v>0</v>
      </c>
    </row>
    <row r="276" spans="1:26">
      <c r="A276">
        <v>271</v>
      </c>
      <c r="B276" s="83">
        <f>inventory[[#This Row],[Integrated_rad_forcing]]</f>
        <v>4.141555034442646E-11</v>
      </c>
      <c r="C276" s="83">
        <f>inventory[[#This Row],[Temp_change]]</f>
        <v>5.405367398975663E-14</v>
      </c>
      <c r="E276" s="95">
        <f>inventory[[#This Row],[CO2_net]]+inventory[[#This Row],[CH4_net]]*CH4_GWP+inventory[[#This Row],[N2O_net]]*N2O_GWP</f>
        <v>294.44043736440517</v>
      </c>
      <c r="F276" s="95">
        <f>inventory[[#This Row],[CO2_net]]+inventory[[#This Row],[CH4_net]]*CH4_GTP+inventory[[#This Row],[N2O_net]]*N2O_GTP</f>
        <v>239.59564412968101</v>
      </c>
      <c r="G276" s="77">
        <f t="shared" si="8"/>
        <v>206.85829272805407</v>
      </c>
      <c r="H276" s="77">
        <f t="shared" si="9"/>
        <v>104.89006740078618</v>
      </c>
      <c r="I276" s="77" cm="1">
        <f t="array" ref="I276">B276/INDEX($N$5:$N$505,time_horizon+1)</f>
        <v>451.58792378798245</v>
      </c>
      <c r="J276" s="77" cm="1">
        <f t="array" ref="J276">C276/INDEX($Q$5:$Q$505,time_horizon+1)</f>
        <v>98.843349621220099</v>
      </c>
      <c r="K276" s="78">
        <f>K275+(U275*inventory!B275+V275*inventory!C275+W275*inventory!D275)/$U$5</f>
        <v>294.44043736440517</v>
      </c>
      <c r="L276" s="78">
        <f>L275+(X275*inventory!B275+Y275*inventory!C275+Z275*inventory!D275)/$X$5</f>
        <v>239.59564412968098</v>
      </c>
      <c r="N276" s="71">
        <v>2.0021218293082089E-13</v>
      </c>
      <c r="O276" s="71">
        <v>2.6186858658207736E-12</v>
      </c>
      <c r="P276" s="71">
        <v>3.8596652295674864E-11</v>
      </c>
      <c r="Q276" s="71">
        <v>5.1533644061088172E-16</v>
      </c>
      <c r="R276" s="71">
        <v>1.4595947431348781E-15</v>
      </c>
      <c r="S276" s="71">
        <v>5.2078742806010871E-14</v>
      </c>
      <c r="U276" s="73" cm="1">
        <f t="array" ref="U276">IF($A276&lt;=time_horizon,INDEX(N$5:N$505,time_horizon-$A276+1),0)</f>
        <v>0</v>
      </c>
      <c r="V276" s="73" cm="1">
        <f t="array" ref="V276">IF($A276&lt;=time_horizon,INDEX(O$5:O$505,time_horizon-$A276+1),0)</f>
        <v>0</v>
      </c>
      <c r="W276" s="73" cm="1">
        <f t="array" ref="W276">IF($A276&lt;=time_horizon,INDEX(P$5:P$505,time_horizon-$A276+1),0)</f>
        <v>0</v>
      </c>
      <c r="X276" s="73" cm="1">
        <f t="array" ref="X276">IF($A276&lt;=time_horizon,INDEX(Q$5:Q$505,time_horizon-$A276+1),0)</f>
        <v>0</v>
      </c>
      <c r="Y276" s="73" cm="1">
        <f t="array" ref="Y276">IF($A276&lt;=time_horizon,INDEX(R$5:R$505,time_horizon-$A276+1),0)</f>
        <v>0</v>
      </c>
      <c r="Z276" s="73" cm="1">
        <f t="array" ref="Z276">IF($A276&lt;=time_horizon,INDEX(S$5:S$505,time_horizon-$A276+1),0)</f>
        <v>0</v>
      </c>
    </row>
    <row r="277" spans="1:26">
      <c r="A277">
        <v>272</v>
      </c>
      <c r="B277" s="83">
        <f>inventory[[#This Row],[Integrated_rad_forcing]]</f>
        <v>4.1453989855902416E-11</v>
      </c>
      <c r="C277" s="83">
        <f>inventory[[#This Row],[Temp_change]]</f>
        <v>5.381332820135597E-14</v>
      </c>
      <c r="E277" s="95">
        <f>inventory[[#This Row],[CO2_net]]+inventory[[#This Row],[CH4_net]]*CH4_GWP+inventory[[#This Row],[N2O_net]]*N2O_GWP</f>
        <v>294.44043736440517</v>
      </c>
      <c r="F277" s="95">
        <f>inventory[[#This Row],[CO2_net]]+inventory[[#This Row],[CH4_net]]*CH4_GTP+inventory[[#This Row],[N2O_net]]*N2O_GTP</f>
        <v>239.59564412968101</v>
      </c>
      <c r="G277" s="77">
        <f t="shared" si="8"/>
        <v>206.45419998877992</v>
      </c>
      <c r="H277" s="77">
        <f t="shared" si="9"/>
        <v>104.44072475712697</v>
      </c>
      <c r="I277" s="77" cm="1">
        <f t="array" ref="I277">B277/INDEX($N$5:$N$505,time_horizon+1)</f>
        <v>452.00706150399708</v>
      </c>
      <c r="J277" s="77" cm="1">
        <f t="array" ref="J277">C277/INDEX($Q$5:$Q$505,time_horizon+1)</f>
        <v>98.403849749345028</v>
      </c>
      <c r="K277" s="78">
        <f>K276+(U276*inventory!B276+V276*inventory!C276+W276*inventory!D276)/$U$5</f>
        <v>294.44043736440517</v>
      </c>
      <c r="L277" s="78">
        <f>L276+(X276*inventory!B276+Y276*inventory!C276+Z276*inventory!D276)/$X$5</f>
        <v>239.59564412968098</v>
      </c>
      <c r="N277" s="71">
        <v>2.0079024722265422E-13</v>
      </c>
      <c r="O277" s="71">
        <v>2.6186858658862117E-12</v>
      </c>
      <c r="P277" s="71">
        <v>3.8634513742793547E-11</v>
      </c>
      <c r="Q277" s="71">
        <v>5.1525234362837738E-16</v>
      </c>
      <c r="R277" s="71">
        <v>1.4560347477944603E-15</v>
      </c>
      <c r="S277" s="71">
        <v>5.1842041109933133E-14</v>
      </c>
      <c r="U277" s="73" cm="1">
        <f t="array" ref="U277">IF($A277&lt;=time_horizon,INDEX(N$5:N$505,time_horizon-$A277+1),0)</f>
        <v>0</v>
      </c>
      <c r="V277" s="73" cm="1">
        <f t="array" ref="V277">IF($A277&lt;=time_horizon,INDEX(O$5:O$505,time_horizon-$A277+1),0)</f>
        <v>0</v>
      </c>
      <c r="W277" s="73" cm="1">
        <f t="array" ref="W277">IF($A277&lt;=time_horizon,INDEX(P$5:P$505,time_horizon-$A277+1),0)</f>
        <v>0</v>
      </c>
      <c r="X277" s="73" cm="1">
        <f t="array" ref="X277">IF($A277&lt;=time_horizon,INDEX(Q$5:Q$505,time_horizon-$A277+1),0)</f>
        <v>0</v>
      </c>
      <c r="Y277" s="73" cm="1">
        <f t="array" ref="Y277">IF($A277&lt;=time_horizon,INDEX(R$5:R$505,time_horizon-$A277+1),0)</f>
        <v>0</v>
      </c>
      <c r="Z277" s="73" cm="1">
        <f t="array" ref="Z277">IF($A277&lt;=time_horizon,INDEX(S$5:S$505,time_horizon-$A277+1),0)</f>
        <v>0</v>
      </c>
    </row>
    <row r="278" spans="1:26">
      <c r="A278">
        <v>273</v>
      </c>
      <c r="B278" s="83">
        <f>inventory[[#This Row],[Integrated_rad_forcing]]</f>
        <v>4.1492117245190135E-11</v>
      </c>
      <c r="C278" s="83">
        <f>inventory[[#This Row],[Temp_change]]</f>
        <v>5.3574470998196395E-14</v>
      </c>
      <c r="E278" s="95">
        <f>inventory[[#This Row],[CO2_net]]+inventory[[#This Row],[CH4_net]]*CH4_GWP+inventory[[#This Row],[N2O_net]]*N2O_GWP</f>
        <v>294.44043736440517</v>
      </c>
      <c r="F278" s="95">
        <f>inventory[[#This Row],[CO2_net]]+inventory[[#This Row],[CH4_net]]*CH4_GTP+inventory[[#This Row],[N2O_net]]*N2O_GTP</f>
        <v>239.59564412968101</v>
      </c>
      <c r="G278" s="77">
        <f t="shared" si="8"/>
        <v>206.05139618023475</v>
      </c>
      <c r="H278" s="77">
        <f t="shared" si="9"/>
        <v>103.99415194831104</v>
      </c>
      <c r="I278" s="77" cm="1">
        <f t="array" ref="I278">B278/INDEX($N$5:$N$505,time_horizon+1)</f>
        <v>452.42279589421298</v>
      </c>
      <c r="J278" s="77" cm="1">
        <f t="array" ref="J278">C278/INDEX($Q$5:$Q$505,time_horizon+1)</f>
        <v>97.967071926510584</v>
      </c>
      <c r="K278" s="78">
        <f>K277+(U277*inventory!B277+V277*inventory!C277+W277*inventory!D277)/$U$5</f>
        <v>294.44043736440517</v>
      </c>
      <c r="L278" s="78">
        <f>L277+(X277*inventory!B277+Y277*inventory!C277+Z277*inventory!D277)/$X$5</f>
        <v>239.59564412968098</v>
      </c>
      <c r="N278" s="71">
        <v>2.0136780441369423E-13</v>
      </c>
      <c r="O278" s="71">
        <v>2.6186858659465798E-12</v>
      </c>
      <c r="P278" s="71">
        <v>3.867206357482986E-11</v>
      </c>
      <c r="Q278" s="71">
        <v>5.1516811276873433E-16</v>
      </c>
      <c r="R278" s="71">
        <v>1.4524834361344718E-15</v>
      </c>
      <c r="S278" s="71">
        <v>5.160681944929319E-14</v>
      </c>
      <c r="U278" s="73" cm="1">
        <f t="array" ref="U278">IF($A278&lt;=time_horizon,INDEX(N$5:N$505,time_horizon-$A278+1),0)</f>
        <v>0</v>
      </c>
      <c r="V278" s="73" cm="1">
        <f t="array" ref="V278">IF($A278&lt;=time_horizon,INDEX(O$5:O$505,time_horizon-$A278+1),0)</f>
        <v>0</v>
      </c>
      <c r="W278" s="73" cm="1">
        <f t="array" ref="W278">IF($A278&lt;=time_horizon,INDEX(P$5:P$505,time_horizon-$A278+1),0)</f>
        <v>0</v>
      </c>
      <c r="X278" s="73" cm="1">
        <f t="array" ref="X278">IF($A278&lt;=time_horizon,INDEX(Q$5:Q$505,time_horizon-$A278+1),0)</f>
        <v>0</v>
      </c>
      <c r="Y278" s="73" cm="1">
        <f t="array" ref="Y278">IF($A278&lt;=time_horizon,INDEX(R$5:R$505,time_horizon-$A278+1),0)</f>
        <v>0</v>
      </c>
      <c r="Z278" s="73" cm="1">
        <f t="array" ref="Z278">IF($A278&lt;=time_horizon,INDEX(S$5:S$505,time_horizon-$A278+1),0)</f>
        <v>0</v>
      </c>
    </row>
    <row r="279" spans="1:26">
      <c r="A279">
        <v>274</v>
      </c>
      <c r="B279" s="83">
        <f>inventory[[#This Row],[Integrated_rad_forcing]]</f>
        <v>4.1529935078486547E-11</v>
      </c>
      <c r="C279" s="83">
        <f>inventory[[#This Row],[Temp_change]]</f>
        <v>5.3337091316926329E-14</v>
      </c>
      <c r="E279" s="95">
        <f>inventory[[#This Row],[CO2_net]]+inventory[[#This Row],[CH4_net]]*CH4_GWP+inventory[[#This Row],[N2O_net]]*N2O_GWP</f>
        <v>294.44043736440517</v>
      </c>
      <c r="F279" s="95">
        <f>inventory[[#This Row],[CO2_net]]+inventory[[#This Row],[CH4_net]]*CH4_GTP+inventory[[#This Row],[N2O_net]]*N2O_GTP</f>
        <v>239.59564412968101</v>
      </c>
      <c r="G279" s="77">
        <f t="shared" si="8"/>
        <v>205.64987841148169</v>
      </c>
      <c r="H279" s="77">
        <f t="shared" si="9"/>
        <v>103.55032902179661</v>
      </c>
      <c r="I279" s="77" cm="1">
        <f t="array" ref="I279">B279/INDEX($N$5:$N$505,time_horizon+1)</f>
        <v>452.83515493999312</v>
      </c>
      <c r="J279" s="77" cm="1">
        <f t="array" ref="J279">C279/INDEX($Q$5:$Q$505,time_horizon+1)</f>
        <v>97.532995922108057</v>
      </c>
      <c r="K279" s="78">
        <f>K278+(U278*inventory!B278+V278*inventory!C278+W278*inventory!D278)/$U$5</f>
        <v>294.44043736440517</v>
      </c>
      <c r="L279" s="78">
        <f>L278+(X278*inventory!B278+Y278*inventory!C278+Z278*inventory!D278)/$X$5</f>
        <v>239.59564412968098</v>
      </c>
      <c r="N279" s="71">
        <v>2.0194485598182526E-13</v>
      </c>
      <c r="O279" s="71">
        <v>2.6186858660022707E-12</v>
      </c>
      <c r="P279" s="71">
        <v>3.8709304356502449E-11</v>
      </c>
      <c r="Q279" s="71">
        <v>5.1508374546737799E-16</v>
      </c>
      <c r="R279" s="71">
        <v>1.4489407869156141E-15</v>
      </c>
      <c r="S279" s="71">
        <v>5.137306678454334E-14</v>
      </c>
      <c r="U279" s="73" cm="1">
        <f t="array" ref="U279">IF($A279&lt;=time_horizon,INDEX(N$5:N$505,time_horizon-$A279+1),0)</f>
        <v>0</v>
      </c>
      <c r="V279" s="73" cm="1">
        <f t="array" ref="V279">IF($A279&lt;=time_horizon,INDEX(O$5:O$505,time_horizon-$A279+1),0)</f>
        <v>0</v>
      </c>
      <c r="W279" s="73" cm="1">
        <f t="array" ref="W279">IF($A279&lt;=time_horizon,INDEX(P$5:P$505,time_horizon-$A279+1),0)</f>
        <v>0</v>
      </c>
      <c r="X279" s="73" cm="1">
        <f t="array" ref="X279">IF($A279&lt;=time_horizon,INDEX(Q$5:Q$505,time_horizon-$A279+1),0)</f>
        <v>0</v>
      </c>
      <c r="Y279" s="73" cm="1">
        <f t="array" ref="Y279">IF($A279&lt;=time_horizon,INDEX(R$5:R$505,time_horizon-$A279+1),0)</f>
        <v>0</v>
      </c>
      <c r="Z279" s="73" cm="1">
        <f t="array" ref="Z279">IF($A279&lt;=time_horizon,INDEX(S$5:S$505,time_horizon-$A279+1),0)</f>
        <v>0</v>
      </c>
    </row>
    <row r="280" spans="1:26">
      <c r="A280">
        <v>275</v>
      </c>
      <c r="B280" s="83">
        <f>inventory[[#This Row],[Integrated_rad_forcing]]</f>
        <v>4.1567445900870905E-11</v>
      </c>
      <c r="C280" s="83">
        <f>inventory[[#This Row],[Temp_change]]</f>
        <v>5.3101178182440617E-14</v>
      </c>
      <c r="E280" s="95">
        <f>inventory[[#This Row],[CO2_net]]+inventory[[#This Row],[CH4_net]]*CH4_GWP+inventory[[#This Row],[N2O_net]]*N2O_GWP</f>
        <v>294.44043736440517</v>
      </c>
      <c r="F280" s="95">
        <f>inventory[[#This Row],[CO2_net]]+inventory[[#This Row],[CH4_net]]*CH4_GTP+inventory[[#This Row],[N2O_net]]*N2O_GTP</f>
        <v>239.59564412968101</v>
      </c>
      <c r="G280" s="77">
        <f t="shared" si="8"/>
        <v>205.24964376037127</v>
      </c>
      <c r="H280" s="77">
        <f t="shared" si="9"/>
        <v>103.10923615584937</v>
      </c>
      <c r="I280" s="77" cm="1">
        <f t="array" ref="I280">B280/INDEX($N$5:$N$505,time_horizon+1)</f>
        <v>453.24416639243691</v>
      </c>
      <c r="J280" s="77" cm="1">
        <f t="array" ref="J280">C280/INDEX($Q$5:$Q$505,time_horizon+1)</f>
        <v>97.101601666897423</v>
      </c>
      <c r="K280" s="78">
        <f>K279+(U279*inventory!B279+V279*inventory!C279+W279*inventory!D279)/$U$5</f>
        <v>294.44043736440517</v>
      </c>
      <c r="L280" s="78">
        <f>L279+(X279*inventory!B279+Y279*inventory!C279+Z279*inventory!D279)/$X$5</f>
        <v>239.59564412968098</v>
      </c>
      <c r="N280" s="71">
        <v>2.025214033959584E-13</v>
      </c>
      <c r="O280" s="71">
        <v>2.6186858660536467E-12</v>
      </c>
      <c r="P280" s="71">
        <v>3.8746238631421298E-11</v>
      </c>
      <c r="Q280" s="71">
        <v>5.1499923927453317E-16</v>
      </c>
      <c r="R280" s="71">
        <v>1.4454067789550089E-15</v>
      </c>
      <c r="S280" s="71">
        <v>5.1140772164211075E-14</v>
      </c>
      <c r="U280" s="73" cm="1">
        <f t="array" ref="U280">IF($A280&lt;=time_horizon,INDEX(N$5:N$505,time_horizon-$A280+1),0)</f>
        <v>0</v>
      </c>
      <c r="V280" s="73" cm="1">
        <f t="array" ref="V280">IF($A280&lt;=time_horizon,INDEX(O$5:O$505,time_horizon-$A280+1),0)</f>
        <v>0</v>
      </c>
      <c r="W280" s="73" cm="1">
        <f t="array" ref="W280">IF($A280&lt;=time_horizon,INDEX(P$5:P$505,time_horizon-$A280+1),0)</f>
        <v>0</v>
      </c>
      <c r="X280" s="73" cm="1">
        <f t="array" ref="X280">IF($A280&lt;=time_horizon,INDEX(Q$5:Q$505,time_horizon-$A280+1),0)</f>
        <v>0</v>
      </c>
      <c r="Y280" s="73" cm="1">
        <f t="array" ref="Y280">IF($A280&lt;=time_horizon,INDEX(R$5:R$505,time_horizon-$A280+1),0)</f>
        <v>0</v>
      </c>
      <c r="Z280" s="73" cm="1">
        <f t="array" ref="Z280">IF($A280&lt;=time_horizon,INDEX(S$5:S$505,time_horizon-$A280+1),0)</f>
        <v>0</v>
      </c>
    </row>
    <row r="281" spans="1:26">
      <c r="A281">
        <v>276</v>
      </c>
      <c r="B281" s="83">
        <f>inventory[[#This Row],[Integrated_rad_forcing]]</f>
        <v>4.1604652236478672E-11</v>
      </c>
      <c r="C281" s="83">
        <f>inventory[[#This Row],[Temp_change]]</f>
        <v>5.2866720707158667E-14</v>
      </c>
      <c r="E281" s="95">
        <f>inventory[[#This Row],[CO2_net]]+inventory[[#This Row],[CH4_net]]*CH4_GWP+inventory[[#This Row],[N2O_net]]*N2O_GWP</f>
        <v>294.44043736440517</v>
      </c>
      <c r="F281" s="95">
        <f>inventory[[#This Row],[CO2_net]]+inventory[[#This Row],[CH4_net]]*CH4_GTP+inventory[[#This Row],[N2O_net]]*N2O_GTP</f>
        <v>239.59564412968101</v>
      </c>
      <c r="G281" s="77">
        <f t="shared" si="8"/>
        <v>204.85068927442131</v>
      </c>
      <c r="H281" s="77">
        <f t="shared" si="9"/>
        <v>102.67085365947551</v>
      </c>
      <c r="I281" s="77" cm="1">
        <f t="array" ref="I281">B281/INDEX($N$5:$N$505,time_horizon+1)</f>
        <v>453.64985777427631</v>
      </c>
      <c r="J281" s="77" cm="1">
        <f t="array" ref="J281">C281/INDEX($Q$5:$Q$505,time_horizon+1)</f>
        <v>96.67286925168743</v>
      </c>
      <c r="K281" s="78">
        <f>K280+(U280*inventory!B280+V280*inventory!C280+W280*inventory!D280)/$U$5</f>
        <v>294.44043736440517</v>
      </c>
      <c r="L281" s="78">
        <f>L280+(X280*inventory!B280+Y280*inventory!C280+Z280*inventory!D280)/$X$5</f>
        <v>239.59564412968098</v>
      </c>
      <c r="N281" s="71">
        <v>2.0309744811619552E-13</v>
      </c>
      <c r="O281" s="71">
        <v>2.618685866101042E-12</v>
      </c>
      <c r="P281" s="71">
        <v>3.8782868922261433E-11</v>
      </c>
      <c r="Q281" s="71">
        <v>5.1491459185193586E-16</v>
      </c>
      <c r="R281" s="71">
        <v>1.4418813911257035E-15</v>
      </c>
      <c r="S281" s="71">
        <v>5.0909924724181028E-14</v>
      </c>
      <c r="U281" s="73" cm="1">
        <f t="array" ref="U281">IF($A281&lt;=time_horizon,INDEX(N$5:N$505,time_horizon-$A281+1),0)</f>
        <v>0</v>
      </c>
      <c r="V281" s="73" cm="1">
        <f t="array" ref="V281">IF($A281&lt;=time_horizon,INDEX(O$5:O$505,time_horizon-$A281+1),0)</f>
        <v>0</v>
      </c>
      <c r="W281" s="73" cm="1">
        <f t="array" ref="W281">IF($A281&lt;=time_horizon,INDEX(P$5:P$505,time_horizon-$A281+1),0)</f>
        <v>0</v>
      </c>
      <c r="X281" s="73" cm="1">
        <f t="array" ref="X281">IF($A281&lt;=time_horizon,INDEX(Q$5:Q$505,time_horizon-$A281+1),0)</f>
        <v>0</v>
      </c>
      <c r="Y281" s="73" cm="1">
        <f t="array" ref="Y281">IF($A281&lt;=time_horizon,INDEX(R$5:R$505,time_horizon-$A281+1),0)</f>
        <v>0</v>
      </c>
      <c r="Z281" s="73" cm="1">
        <f t="array" ref="Z281">IF($A281&lt;=time_horizon,INDEX(S$5:S$505,time_horizon-$A281+1),0)</f>
        <v>0</v>
      </c>
    </row>
    <row r="282" spans="1:26">
      <c r="A282">
        <v>277</v>
      </c>
      <c r="B282" s="83">
        <f>inventory[[#This Row],[Integrated_rad_forcing]]</f>
        <v>4.1641556588673996E-11</v>
      </c>
      <c r="C282" s="83">
        <f>inventory[[#This Row],[Temp_change]]</f>
        <v>5.2633708090308557E-14</v>
      </c>
      <c r="E282" s="95">
        <f>inventory[[#This Row],[CO2_net]]+inventory[[#This Row],[CH4_net]]*CH4_GWP+inventory[[#This Row],[N2O_net]]*N2O_GWP</f>
        <v>294.44043736440517</v>
      </c>
      <c r="F282" s="95">
        <f>inventory[[#This Row],[CO2_net]]+inventory[[#This Row],[CH4_net]]*CH4_GTP+inventory[[#This Row],[N2O_net]]*N2O_GTP</f>
        <v>239.59564412968101</v>
      </c>
      <c r="G282" s="77">
        <f t="shared" si="8"/>
        <v>204.45301197168155</v>
      </c>
      <c r="H282" s="77">
        <f t="shared" si="9"/>
        <v>102.23516197232112</v>
      </c>
      <c r="I282" s="77" cm="1">
        <f t="array" ref="I282">B282/INDEX($N$5:$N$505,time_horizon+1)</f>
        <v>454.05225638175659</v>
      </c>
      <c r="J282" s="77" cm="1">
        <f t="array" ref="J282">C282/INDEX($Q$5:$Q$505,time_horizon+1)</f>
        <v>96.246778926026394</v>
      </c>
      <c r="K282" s="78">
        <f>K281+(U281*inventory!B281+V281*inventory!C281+W281*inventory!D281)/$U$5</f>
        <v>294.44043736440517</v>
      </c>
      <c r="L282" s="78">
        <f>L281+(X281*inventory!B281+Y281*inventory!C281+Z281*inventory!D281)/$X$5</f>
        <v>239.59564412968098</v>
      </c>
      <c r="N282" s="71">
        <v>2.0367299159398884E-13</v>
      </c>
      <c r="O282" s="71">
        <v>2.6186858661447654E-12</v>
      </c>
      <c r="P282" s="71">
        <v>3.8819197730935243E-11</v>
      </c>
      <c r="Q282" s="71">
        <v>5.1482980096963574E-16</v>
      </c>
      <c r="R282" s="71">
        <v>1.4383646023562048E-15</v>
      </c>
      <c r="S282" s="71">
        <v>5.068051368698272E-14</v>
      </c>
      <c r="U282" s="73" cm="1">
        <f t="array" ref="U282">IF($A282&lt;=time_horizon,INDEX(N$5:N$505,time_horizon-$A282+1),0)</f>
        <v>0</v>
      </c>
      <c r="V282" s="73" cm="1">
        <f t="array" ref="V282">IF($A282&lt;=time_horizon,INDEX(O$5:O$505,time_horizon-$A282+1),0)</f>
        <v>0</v>
      </c>
      <c r="W282" s="73" cm="1">
        <f t="array" ref="W282">IF($A282&lt;=time_horizon,INDEX(P$5:P$505,time_horizon-$A282+1),0)</f>
        <v>0</v>
      </c>
      <c r="X282" s="73" cm="1">
        <f t="array" ref="X282">IF($A282&lt;=time_horizon,INDEX(Q$5:Q$505,time_horizon-$A282+1),0)</f>
        <v>0</v>
      </c>
      <c r="Y282" s="73" cm="1">
        <f t="array" ref="Y282">IF($A282&lt;=time_horizon,INDEX(R$5:R$505,time_horizon-$A282+1),0)</f>
        <v>0</v>
      </c>
      <c r="Z282" s="73" cm="1">
        <f t="array" ref="Z282">IF($A282&lt;=time_horizon,INDEX(S$5:S$505,time_horizon-$A282+1),0)</f>
        <v>0</v>
      </c>
    </row>
    <row r="283" spans="1:26">
      <c r="A283">
        <v>278</v>
      </c>
      <c r="B283" s="83">
        <f>inventory[[#This Row],[Integrated_rad_forcing]]</f>
        <v>4.1678161440220769E-11</v>
      </c>
      <c r="C283" s="83">
        <f>inventory[[#This Row],[Temp_change]]</f>
        <v>5.2402129617217133E-14</v>
      </c>
      <c r="E283" s="95">
        <f>inventory[[#This Row],[CO2_net]]+inventory[[#This Row],[CH4_net]]*CH4_GWP+inventory[[#This Row],[N2O_net]]*N2O_GWP</f>
        <v>294.44043736440517</v>
      </c>
      <c r="F283" s="95">
        <f>inventory[[#This Row],[CO2_net]]+inventory[[#This Row],[CH4_net]]*CH4_GTP+inventory[[#This Row],[N2O_net]]*N2O_GTP</f>
        <v>239.59564412968101</v>
      </c>
      <c r="G283" s="77">
        <f t="shared" si="8"/>
        <v>204.05660884158246</v>
      </c>
      <c r="H283" s="77">
        <f t="shared" si="9"/>
        <v>101.80214166454002</v>
      </c>
      <c r="I283" s="77" cm="1">
        <f t="array" ref="I283">B283/INDEX($N$5:$N$505,time_horizon+1)</f>
        <v>454.45138928650135</v>
      </c>
      <c r="J283" s="77" cm="1">
        <f t="array" ref="J283">C283/INDEX($Q$5:$Q$505,time_horizon+1)</f>
        <v>95.823311096904149</v>
      </c>
      <c r="K283" s="78">
        <f>K282+(U282*inventory!B282+V282*inventory!C282+W282*inventory!D282)/$U$5</f>
        <v>294.44043736440517</v>
      </c>
      <c r="L283" s="78">
        <f>L282+(X282*inventory!B282+Y282*inventory!C282+Z282*inventory!D282)/$X$5</f>
        <v>239.59564412968098</v>
      </c>
      <c r="N283" s="71">
        <v>2.0424803527229663E-13</v>
      </c>
      <c r="O283" s="71">
        <v>2.618685866185101E-12</v>
      </c>
      <c r="P283" s="71">
        <v>3.8855227538763373E-11</v>
      </c>
      <c r="Q283" s="71">
        <v>5.1474486450288478E-16</v>
      </c>
      <c r="R283" s="71">
        <v>1.4348563916300379E-15</v>
      </c>
      <c r="S283" s="71">
        <v>5.0452528361084212E-14</v>
      </c>
      <c r="U283" s="73" cm="1">
        <f t="array" ref="U283">IF($A283&lt;=time_horizon,INDEX(N$5:N$505,time_horizon-$A283+1),0)</f>
        <v>0</v>
      </c>
      <c r="V283" s="73" cm="1">
        <f t="array" ref="V283">IF($A283&lt;=time_horizon,INDEX(O$5:O$505,time_horizon-$A283+1),0)</f>
        <v>0</v>
      </c>
      <c r="W283" s="73" cm="1">
        <f t="array" ref="W283">IF($A283&lt;=time_horizon,INDEX(P$5:P$505,time_horizon-$A283+1),0)</f>
        <v>0</v>
      </c>
      <c r="X283" s="73" cm="1">
        <f t="array" ref="X283">IF($A283&lt;=time_horizon,INDEX(Q$5:Q$505,time_horizon-$A283+1),0)</f>
        <v>0</v>
      </c>
      <c r="Y283" s="73" cm="1">
        <f t="array" ref="Y283">IF($A283&lt;=time_horizon,INDEX(R$5:R$505,time_horizon-$A283+1),0)</f>
        <v>0</v>
      </c>
      <c r="Z283" s="73" cm="1">
        <f t="array" ref="Z283">IF($A283&lt;=time_horizon,INDEX(S$5:S$505,time_horizon-$A283+1),0)</f>
        <v>0</v>
      </c>
    </row>
    <row r="284" spans="1:26">
      <c r="A284">
        <v>279</v>
      </c>
      <c r="B284" s="83">
        <f>inventory[[#This Row],[Integrated_rad_forcing]]</f>
        <v>4.1714469253452229E-11</v>
      </c>
      <c r="C284" s="83">
        <f>inventory[[#This Row],[Temp_change]]</f>
        <v>5.2171974658606002E-14</v>
      </c>
      <c r="E284" s="95">
        <f>inventory[[#This Row],[CO2_net]]+inventory[[#This Row],[CH4_net]]*CH4_GWP+inventory[[#This Row],[N2O_net]]*N2O_GWP</f>
        <v>294.44043736440517</v>
      </c>
      <c r="F284" s="95">
        <f>inventory[[#This Row],[CO2_net]]+inventory[[#This Row],[CH4_net]]*CH4_GTP+inventory[[#This Row],[N2O_net]]*N2O_GTP</f>
        <v>239.59564412968101</v>
      </c>
      <c r="G284" s="77">
        <f t="shared" si="8"/>
        <v>203.66147684576876</v>
      </c>
      <c r="H284" s="77">
        <f t="shared" si="9"/>
        <v>101.37177343663082</v>
      </c>
      <c r="I284" s="77" cm="1">
        <f t="array" ref="I284">B284/INDEX($N$5:$N$505,time_horizon+1)</f>
        <v>454.847283337362</v>
      </c>
      <c r="J284" s="77" cm="1">
        <f t="array" ref="J284">C284/INDEX($Q$5:$Q$505,time_horizon+1)</f>
        <v>95.402446327464631</v>
      </c>
      <c r="K284" s="78">
        <f>K283+(U283*inventory!B283+V283*inventory!C283+W283*inventory!D283)/$U$5</f>
        <v>294.44043736440517</v>
      </c>
      <c r="L284" s="78">
        <f>L283+(X283*inventory!B283+Y283*inventory!C283+Z283*inventory!D283)/$X$5</f>
        <v>239.59564412968098</v>
      </c>
      <c r="N284" s="71">
        <v>2.0482258058573477E-13</v>
      </c>
      <c r="O284" s="71">
        <v>2.6186858662223116E-12</v>
      </c>
      <c r="P284" s="71">
        <v>3.8890960806644179E-11</v>
      </c>
      <c r="Q284" s="71">
        <v>5.1465978042911095E-16</v>
      </c>
      <c r="R284" s="71">
        <v>1.4313567379853327E-15</v>
      </c>
      <c r="S284" s="71">
        <v>5.0225958140191557E-14</v>
      </c>
      <c r="U284" s="73" cm="1">
        <f t="array" ref="U284">IF($A284&lt;=time_horizon,INDEX(N$5:N$505,time_horizon-$A284+1),0)</f>
        <v>0</v>
      </c>
      <c r="V284" s="73" cm="1">
        <f t="array" ref="V284">IF($A284&lt;=time_horizon,INDEX(O$5:O$505,time_horizon-$A284+1),0)</f>
        <v>0</v>
      </c>
      <c r="W284" s="73" cm="1">
        <f t="array" ref="W284">IF($A284&lt;=time_horizon,INDEX(P$5:P$505,time_horizon-$A284+1),0)</f>
        <v>0</v>
      </c>
      <c r="X284" s="73" cm="1">
        <f t="array" ref="X284">IF($A284&lt;=time_horizon,INDEX(Q$5:Q$505,time_horizon-$A284+1),0)</f>
        <v>0</v>
      </c>
      <c r="Y284" s="73" cm="1">
        <f t="array" ref="Y284">IF($A284&lt;=time_horizon,INDEX(R$5:R$505,time_horizon-$A284+1),0)</f>
        <v>0</v>
      </c>
      <c r="Z284" s="73" cm="1">
        <f t="array" ref="Z284">IF($A284&lt;=time_horizon,INDEX(S$5:S$505,time_horizon-$A284+1),0)</f>
        <v>0</v>
      </c>
    </row>
    <row r="285" spans="1:26">
      <c r="A285">
        <v>280</v>
      </c>
      <c r="B285" s="83">
        <f>inventory[[#This Row],[Integrated_rad_forcing]]</f>
        <v>4.1750482470439191E-11</v>
      </c>
      <c r="C285" s="83">
        <f>inventory[[#This Row],[Temp_change]]</f>
        <v>5.1943232669893356E-14</v>
      </c>
      <c r="E285" s="95">
        <f>inventory[[#This Row],[CO2_net]]+inventory[[#This Row],[CH4_net]]*CH4_GWP+inventory[[#This Row],[N2O_net]]*N2O_GWP</f>
        <v>294.44043736440517</v>
      </c>
      <c r="F285" s="95">
        <f>inventory[[#This Row],[CO2_net]]+inventory[[#This Row],[CH4_net]]*CH4_GTP+inventory[[#This Row],[N2O_net]]*N2O_GTP</f>
        <v>239.59564412968101</v>
      </c>
      <c r="G285" s="77">
        <f t="shared" si="8"/>
        <v>203.26761291891813</v>
      </c>
      <c r="H285" s="77">
        <f t="shared" si="9"/>
        <v>100.94403811924489</v>
      </c>
      <c r="I285" s="77" cm="1">
        <f t="array" ref="I285">B285/INDEX($N$5:$N$505,time_horizon+1)</f>
        <v>455.23996516225185</v>
      </c>
      <c r="J285" s="77" cm="1">
        <f t="array" ref="J285">C285/INDEX($Q$5:$Q$505,time_horizon+1)</f>
        <v>94.98416533572923</v>
      </c>
      <c r="K285" s="78">
        <f>K284+(U284*inventory!B284+V284*inventory!C284+W284*inventory!D284)/$U$5</f>
        <v>294.44043736440517</v>
      </c>
      <c r="L285" s="78">
        <f>L284+(X284*inventory!B284+Y284*inventory!C284+Z284*inventory!D284)/$X$5</f>
        <v>239.59564412968098</v>
      </c>
      <c r="N285" s="71">
        <v>2.0539662896072445E-13</v>
      </c>
      <c r="O285" s="71">
        <v>2.6186858662566392E-12</v>
      </c>
      <c r="P285" s="71">
        <v>3.8926399975221828E-11</v>
      </c>
      <c r="Q285" s="71">
        <v>5.1457454682497416E-16</v>
      </c>
      <c r="R285" s="71">
        <v>1.4278656205144311E-15</v>
      </c>
      <c r="S285" s="71">
        <v>5.0000792502553954E-14</v>
      </c>
      <c r="U285" s="73" cm="1">
        <f t="array" ref="U285">IF($A285&lt;=time_horizon,INDEX(N$5:N$505,time_horizon-$A285+1),0)</f>
        <v>0</v>
      </c>
      <c r="V285" s="73" cm="1">
        <f t="array" ref="V285">IF($A285&lt;=time_horizon,INDEX(O$5:O$505,time_horizon-$A285+1),0)</f>
        <v>0</v>
      </c>
      <c r="W285" s="73" cm="1">
        <f t="array" ref="W285">IF($A285&lt;=time_horizon,INDEX(P$5:P$505,time_horizon-$A285+1),0)</f>
        <v>0</v>
      </c>
      <c r="X285" s="73" cm="1">
        <f t="array" ref="X285">IF($A285&lt;=time_horizon,INDEX(Q$5:Q$505,time_horizon-$A285+1),0)</f>
        <v>0</v>
      </c>
      <c r="Y285" s="73" cm="1">
        <f t="array" ref="Y285">IF($A285&lt;=time_horizon,INDEX(R$5:R$505,time_horizon-$A285+1),0)</f>
        <v>0</v>
      </c>
      <c r="Z285" s="73" cm="1">
        <f t="array" ref="Z285">IF($A285&lt;=time_horizon,INDEX(S$5:S$505,time_horizon-$A285+1),0)</f>
        <v>0</v>
      </c>
    </row>
    <row r="286" spans="1:26">
      <c r="A286">
        <v>281</v>
      </c>
      <c r="B286" s="83">
        <f>inventory[[#This Row],[Integrated_rad_forcing]]</f>
        <v>4.1786203513156942E-11</v>
      </c>
      <c r="C286" s="83">
        <f>inventory[[#This Row],[Temp_change]]</f>
        <v>5.1715893190501667E-14</v>
      </c>
      <c r="E286" s="95">
        <f>inventory[[#This Row],[CO2_net]]+inventory[[#This Row],[CH4_net]]*CH4_GWP+inventory[[#This Row],[N2O_net]]*N2O_GWP</f>
        <v>294.44043736440517</v>
      </c>
      <c r="F286" s="95">
        <f>inventory[[#This Row],[CO2_net]]+inventory[[#This Row],[CH4_net]]*CH4_GTP+inventory[[#This Row],[N2O_net]]*N2O_GTP</f>
        <v>239.59564412968101</v>
      </c>
      <c r="G286" s="77">
        <f t="shared" si="8"/>
        <v>202.87501396954525</v>
      </c>
      <c r="H286" s="77">
        <f t="shared" si="9"/>
        <v>100.51891667296643</v>
      </c>
      <c r="I286" s="77" cm="1">
        <f t="array" ref="I286">B286/INDEX($N$5:$N$505,time_horizon+1)</f>
        <v>455.62946116996636</v>
      </c>
      <c r="J286" s="77" cm="1">
        <f t="array" ref="J286">C286/INDEX($Q$5:$Q$505,time_horizon+1)</f>
        <v>94.568448993330804</v>
      </c>
      <c r="K286" s="78">
        <f>K285+(U285*inventory!B285+V285*inventory!C285+W285*inventory!D285)/$U$5</f>
        <v>294.44043736440517</v>
      </c>
      <c r="L286" s="78">
        <f>L285+(X285*inventory!B285+Y285*inventory!C285+Z285*inventory!D285)/$X$5</f>
        <v>239.59564412968098</v>
      </c>
      <c r="N286" s="71">
        <v>2.0597018181563607E-13</v>
      </c>
      <c r="O286" s="71">
        <v>2.6186858662883071E-12</v>
      </c>
      <c r="P286" s="71">
        <v>3.8961547465053001E-11</v>
      </c>
      <c r="Q286" s="71">
        <v>5.1448916186350172E-16</v>
      </c>
      <c r="R286" s="71">
        <v>1.4243830183635151E-15</v>
      </c>
      <c r="S286" s="71">
        <v>4.9777021010274652E-14</v>
      </c>
      <c r="U286" s="73" cm="1">
        <f t="array" ref="U286">IF($A286&lt;=time_horizon,INDEX(N$5:N$505,time_horizon-$A286+1),0)</f>
        <v>0</v>
      </c>
      <c r="V286" s="73" cm="1">
        <f t="array" ref="V286">IF($A286&lt;=time_horizon,INDEX(O$5:O$505,time_horizon-$A286+1),0)</f>
        <v>0</v>
      </c>
      <c r="W286" s="73" cm="1">
        <f t="array" ref="W286">IF($A286&lt;=time_horizon,INDEX(P$5:P$505,time_horizon-$A286+1),0)</f>
        <v>0</v>
      </c>
      <c r="X286" s="73" cm="1">
        <f t="array" ref="X286">IF($A286&lt;=time_horizon,INDEX(Q$5:Q$505,time_horizon-$A286+1),0)</f>
        <v>0</v>
      </c>
      <c r="Y286" s="73" cm="1">
        <f t="array" ref="Y286">IF($A286&lt;=time_horizon,INDEX(R$5:R$505,time_horizon-$A286+1),0)</f>
        <v>0</v>
      </c>
      <c r="Z286" s="73" cm="1">
        <f t="array" ref="Z286">IF($A286&lt;=time_horizon,INDEX(S$5:S$505,time_horizon-$A286+1),0)</f>
        <v>0</v>
      </c>
    </row>
    <row r="287" spans="1:26">
      <c r="A287">
        <v>282</v>
      </c>
      <c r="B287" s="83">
        <f>inventory[[#This Row],[Integrated_rad_forcing]]</f>
        <v>4.1821634783650657E-11</v>
      </c>
      <c r="C287" s="83">
        <f>inventory[[#This Row],[Temp_change]]</f>
        <v>5.1489945843171026E-14</v>
      </c>
      <c r="E287" s="95">
        <f>inventory[[#This Row],[CO2_net]]+inventory[[#This Row],[CH4_net]]*CH4_GWP+inventory[[#This Row],[N2O_net]]*N2O_GWP</f>
        <v>294.44043736440517</v>
      </c>
      <c r="F287" s="95">
        <f>inventory[[#This Row],[CO2_net]]+inventory[[#This Row],[CH4_net]]*CH4_GTP+inventory[[#This Row],[N2O_net]]*N2O_GTP</f>
        <v>239.59564412968101</v>
      </c>
      <c r="G287" s="77">
        <f t="shared" si="8"/>
        <v>202.48367688079071</v>
      </c>
      <c r="H287" s="77">
        <f t="shared" si="9"/>
        <v>100.09639018806543</v>
      </c>
      <c r="I287" s="77" cm="1">
        <f t="array" ref="I287">B287/INDEX($N$5:$N$505,time_horizon+1)</f>
        <v>456.01579755198617</v>
      </c>
      <c r="J287" s="77" cm="1">
        <f t="array" ref="J287">C287/INDEX($Q$5:$Q$505,time_horizon+1)</f>
        <v>94.15527832425802</v>
      </c>
      <c r="K287" s="78">
        <f>K286+(U286*inventory!B286+V286*inventory!C286+W286*inventory!D286)/$U$5</f>
        <v>294.44043736440517</v>
      </c>
      <c r="L287" s="78">
        <f>L286+(X286*inventory!B286+Y286*inventory!C286+Z286*inventory!D286)/$X$5</f>
        <v>239.59564412968098</v>
      </c>
      <c r="N287" s="71">
        <v>2.0654324056092942E-13</v>
      </c>
      <c r="O287" s="71">
        <v>2.6186858663175214E-12</v>
      </c>
      <c r="P287" s="71">
        <v>3.8996405676772204E-11</v>
      </c>
      <c r="Q287" s="71">
        <v>5.1440362381130315E-16</v>
      </c>
      <c r="R287" s="71">
        <v>1.420908910732256E-15</v>
      </c>
      <c r="S287" s="71">
        <v>4.9554633308627465E-14</v>
      </c>
      <c r="U287" s="73" cm="1">
        <f t="array" ref="U287">IF($A287&lt;=time_horizon,INDEX(N$5:N$505,time_horizon-$A287+1),0)</f>
        <v>0</v>
      </c>
      <c r="V287" s="73" cm="1">
        <f t="array" ref="V287">IF($A287&lt;=time_horizon,INDEX(O$5:O$505,time_horizon-$A287+1),0)</f>
        <v>0</v>
      </c>
      <c r="W287" s="73" cm="1">
        <f t="array" ref="W287">IF($A287&lt;=time_horizon,INDEX(P$5:P$505,time_horizon-$A287+1),0)</f>
        <v>0</v>
      </c>
      <c r="X287" s="73" cm="1">
        <f t="array" ref="X287">IF($A287&lt;=time_horizon,INDEX(Q$5:Q$505,time_horizon-$A287+1),0)</f>
        <v>0</v>
      </c>
      <c r="Y287" s="73" cm="1">
        <f t="array" ref="Y287">IF($A287&lt;=time_horizon,INDEX(R$5:R$505,time_horizon-$A287+1),0)</f>
        <v>0</v>
      </c>
      <c r="Z287" s="73" cm="1">
        <f t="array" ref="Z287">IF($A287&lt;=time_horizon,INDEX(S$5:S$505,time_horizon-$A287+1),0)</f>
        <v>0</v>
      </c>
    </row>
    <row r="288" spans="1:26">
      <c r="A288">
        <v>283</v>
      </c>
      <c r="B288" s="83">
        <f>inventory[[#This Row],[Integrated_rad_forcing]]</f>
        <v>4.1856778664199516E-11</v>
      </c>
      <c r="C288" s="83">
        <f>inventory[[#This Row],[Temp_change]]</f>
        <v>5.1265380333278306E-14</v>
      </c>
      <c r="E288" s="95">
        <f>inventory[[#This Row],[CO2_net]]+inventory[[#This Row],[CH4_net]]*CH4_GWP+inventory[[#This Row],[N2O_net]]*N2O_GWP</f>
        <v>294.44043736440517</v>
      </c>
      <c r="F288" s="95">
        <f>inventory[[#This Row],[CO2_net]]+inventory[[#This Row],[CH4_net]]*CH4_GTP+inventory[[#This Row],[N2O_net]]*N2O_GTP</f>
        <v>239.59564412968101</v>
      </c>
      <c r="G288" s="77">
        <f t="shared" si="8"/>
        <v>202.09359851119606</v>
      </c>
      <c r="H288" s="77">
        <f t="shared" si="9"/>
        <v>99.676439884225459</v>
      </c>
      <c r="I288" s="77" cm="1">
        <f t="array" ref="I288">B288/INDEX($N$5:$N$505,time_horizon+1)</f>
        <v>456.39900028426734</v>
      </c>
      <c r="J288" s="77" cm="1">
        <f t="array" ref="J288">C288/INDEX($Q$5:$Q$505,time_horizon+1)</f>
        <v>93.744634503610413</v>
      </c>
      <c r="K288" s="78">
        <f>K287+(U287*inventory!B287+V287*inventory!C287+W287*inventory!D287)/$U$5</f>
        <v>294.44043736440517</v>
      </c>
      <c r="L288" s="78">
        <f>L287+(X287*inventory!B287+Y287*inventory!C287+Z287*inventory!D287)/$X$5</f>
        <v>239.59564412968098</v>
      </c>
      <c r="N288" s="71">
        <v>2.0711580659929035E-13</v>
      </c>
      <c r="O288" s="71">
        <v>2.6186858663444722E-12</v>
      </c>
      <c r="P288" s="71">
        <v>3.9030976991255753E-11</v>
      </c>
      <c r="Q288" s="71">
        <v>5.1431793102585959E-16</v>
      </c>
      <c r="R288" s="71">
        <v>1.41744327687348E-15</v>
      </c>
      <c r="S288" s="71">
        <v>4.9333619125378966E-14</v>
      </c>
      <c r="U288" s="73" cm="1">
        <f t="array" ref="U288">IF($A288&lt;=time_horizon,INDEX(N$5:N$505,time_horizon-$A288+1),0)</f>
        <v>0</v>
      </c>
      <c r="V288" s="73" cm="1">
        <f t="array" ref="V288">IF($A288&lt;=time_horizon,INDEX(O$5:O$505,time_horizon-$A288+1),0)</f>
        <v>0</v>
      </c>
      <c r="W288" s="73" cm="1">
        <f t="array" ref="W288">IF($A288&lt;=time_horizon,INDEX(P$5:P$505,time_horizon-$A288+1),0)</f>
        <v>0</v>
      </c>
      <c r="X288" s="73" cm="1">
        <f t="array" ref="X288">IF($A288&lt;=time_horizon,INDEX(Q$5:Q$505,time_horizon-$A288+1),0)</f>
        <v>0</v>
      </c>
      <c r="Y288" s="73" cm="1">
        <f t="array" ref="Y288">IF($A288&lt;=time_horizon,INDEX(R$5:R$505,time_horizon-$A288+1),0)</f>
        <v>0</v>
      </c>
      <c r="Z288" s="73" cm="1">
        <f t="array" ref="Z288">IF($A288&lt;=time_horizon,INDEX(S$5:S$505,time_horizon-$A288+1),0)</f>
        <v>0</v>
      </c>
    </row>
    <row r="289" spans="1:26">
      <c r="A289">
        <v>284</v>
      </c>
      <c r="B289" s="83">
        <f>inventory[[#This Row],[Integrated_rad_forcing]]</f>
        <v>4.1891637517479485E-11</v>
      </c>
      <c r="C289" s="83">
        <f>inventory[[#This Row],[Temp_change]]</f>
        <v>5.1042186448161909E-14</v>
      </c>
      <c r="E289" s="95">
        <f>inventory[[#This Row],[CO2_net]]+inventory[[#This Row],[CH4_net]]*CH4_GWP+inventory[[#This Row],[N2O_net]]*N2O_GWP</f>
        <v>294.44043736440517</v>
      </c>
      <c r="F289" s="95">
        <f>inventory[[#This Row],[CO2_net]]+inventory[[#This Row],[CH4_net]]*CH4_GTP+inventory[[#This Row],[N2O_net]]*N2O_GTP</f>
        <v>239.59564412968101</v>
      </c>
      <c r="G289" s="77">
        <f t="shared" si="8"/>
        <v>201.70477569546466</v>
      </c>
      <c r="H289" s="77">
        <f t="shared" si="9"/>
        <v>99.259047110246769</v>
      </c>
      <c r="I289" s="77" cm="1">
        <f t="array" ref="I289">B289/INDEX($N$5:$N$505,time_horizon+1)</f>
        <v>456.77909512901567</v>
      </c>
      <c r="J289" s="77" cm="1">
        <f t="array" ref="J289">C289/INDEX($Q$5:$Q$505,time_horizon+1)</f>
        <v>93.33649885636359</v>
      </c>
      <c r="K289" s="78">
        <f>K288+(U288*inventory!B288+V288*inventory!C288+W288*inventory!D288)/$U$5</f>
        <v>294.44043736440517</v>
      </c>
      <c r="L289" s="78">
        <f>L288+(X288*inventory!B288+Y288*inventory!C288+Z288*inventory!D288)/$X$5</f>
        <v>239.59564412968098</v>
      </c>
      <c r="N289" s="71">
        <v>2.0768788132576388E-13</v>
      </c>
      <c r="O289" s="71">
        <v>2.6186858663693349E-12</v>
      </c>
      <c r="P289" s="71">
        <v>3.9065263769784385E-11</v>
      </c>
      <c r="Q289" s="71">
        <v>5.1423208195288719E-16</v>
      </c>
      <c r="R289" s="71">
        <v>1.4139860960928501E-15</v>
      </c>
      <c r="S289" s="71">
        <v>4.911396827011617E-14</v>
      </c>
      <c r="U289" s="73" cm="1">
        <f t="array" ref="U289">IF($A289&lt;=time_horizon,INDEX(N$5:N$505,time_horizon-$A289+1),0)</f>
        <v>0</v>
      </c>
      <c r="V289" s="73" cm="1">
        <f t="array" ref="V289">IF($A289&lt;=time_horizon,INDEX(O$5:O$505,time_horizon-$A289+1),0)</f>
        <v>0</v>
      </c>
      <c r="W289" s="73" cm="1">
        <f t="array" ref="W289">IF($A289&lt;=time_horizon,INDEX(P$5:P$505,time_horizon-$A289+1),0)</f>
        <v>0</v>
      </c>
      <c r="X289" s="73" cm="1">
        <f t="array" ref="X289">IF($A289&lt;=time_horizon,INDEX(Q$5:Q$505,time_horizon-$A289+1),0)</f>
        <v>0</v>
      </c>
      <c r="Y289" s="73" cm="1">
        <f t="array" ref="Y289">IF($A289&lt;=time_horizon,INDEX(R$5:R$505,time_horizon-$A289+1),0)</f>
        <v>0</v>
      </c>
      <c r="Z289" s="73" cm="1">
        <f t="array" ref="Z289">IF($A289&lt;=time_horizon,INDEX(S$5:S$505,time_horizon-$A289+1),0)</f>
        <v>0</v>
      </c>
    </row>
    <row r="290" spans="1:26">
      <c r="A290">
        <v>285</v>
      </c>
      <c r="B290" s="83">
        <f>inventory[[#This Row],[Integrated_rad_forcing]]</f>
        <v>4.1926213686724694E-11</v>
      </c>
      <c r="C290" s="83">
        <f>inventory[[#This Row],[Temp_change]]</f>
        <v>5.0820354056452077E-14</v>
      </c>
      <c r="E290" s="95">
        <f>inventory[[#This Row],[CO2_net]]+inventory[[#This Row],[CH4_net]]*CH4_GWP+inventory[[#This Row],[N2O_net]]*N2O_GWP</f>
        <v>294.44043736440517</v>
      </c>
      <c r="F290" s="95">
        <f>inventory[[#This Row],[CO2_net]]+inventory[[#This Row],[CH4_net]]*CH4_GTP+inventory[[#This Row],[N2O_net]]*N2O_GTP</f>
        <v>239.59564412968101</v>
      </c>
      <c r="G290" s="77">
        <f t="shared" si="8"/>
        <v>201.31720524520816</v>
      </c>
      <c r="H290" s="77">
        <f t="shared" si="9"/>
        <v>98.844193343725976</v>
      </c>
      <c r="I290" s="77" cm="1">
        <f t="array" ref="I290">B290/INDEX($N$5:$N$505,time_horizon+1)</f>
        <v>457.15610763644668</v>
      </c>
      <c r="J290" s="77" cm="1">
        <f t="array" ref="J290">C290/INDEX($Q$5:$Q$505,time_horizon+1)</f>
        <v>92.930852856144583</v>
      </c>
      <c r="K290" s="78">
        <f>K289+(U289*inventory!B289+V289*inventory!C289+W289*inventory!D289)/$U$5</f>
        <v>294.44043736440517</v>
      </c>
      <c r="L290" s="78">
        <f>L289+(X289*inventory!B289+Y289*inventory!C289+Z289*inventory!D289)/$X$5</f>
        <v>239.59564412968098</v>
      </c>
      <c r="N290" s="71">
        <v>2.0825946612788397E-13</v>
      </c>
      <c r="O290" s="71">
        <v>2.618685866392271E-12</v>
      </c>
      <c r="P290" s="71">
        <v>3.9099268354204538E-11</v>
      </c>
      <c r="Q290" s="71">
        <v>5.1414607512377297E-16</v>
      </c>
      <c r="R290" s="71">
        <v>1.4105373477485653E-15</v>
      </c>
      <c r="S290" s="71">
        <v>4.8895670633579741E-14</v>
      </c>
      <c r="U290" s="73" cm="1">
        <f t="array" ref="U290">IF($A290&lt;=time_horizon,INDEX(N$5:N$505,time_horizon-$A290+1),0)</f>
        <v>0</v>
      </c>
      <c r="V290" s="73" cm="1">
        <f t="array" ref="V290">IF($A290&lt;=time_horizon,INDEX(O$5:O$505,time_horizon-$A290+1),0)</f>
        <v>0</v>
      </c>
      <c r="W290" s="73" cm="1">
        <f t="array" ref="W290">IF($A290&lt;=time_horizon,INDEX(P$5:P$505,time_horizon-$A290+1),0)</f>
        <v>0</v>
      </c>
      <c r="X290" s="73" cm="1">
        <f t="array" ref="X290">IF($A290&lt;=time_horizon,INDEX(Q$5:Q$505,time_horizon-$A290+1),0)</f>
        <v>0</v>
      </c>
      <c r="Y290" s="73" cm="1">
        <f t="array" ref="Y290">IF($A290&lt;=time_horizon,INDEX(R$5:R$505,time_horizon-$A290+1),0)</f>
        <v>0</v>
      </c>
      <c r="Z290" s="73" cm="1">
        <f t="array" ref="Z290">IF($A290&lt;=time_horizon,INDEX(S$5:S$505,time_horizon-$A290+1),0)</f>
        <v>0</v>
      </c>
    </row>
    <row r="291" spans="1:26">
      <c r="A291">
        <v>286</v>
      </c>
      <c r="B291" s="83">
        <f>inventory[[#This Row],[Integrated_rad_forcing]]</f>
        <v>4.1960509495887532E-11</v>
      </c>
      <c r="C291" s="83">
        <f>inventory[[#This Row],[Temp_change]]</f>
        <v>5.0599873107406894E-14</v>
      </c>
      <c r="E291" s="95">
        <f>inventory[[#This Row],[CO2_net]]+inventory[[#This Row],[CH4_net]]*CH4_GWP+inventory[[#This Row],[N2O_net]]*N2O_GWP</f>
        <v>294.44043736440517</v>
      </c>
      <c r="F291" s="95">
        <f>inventory[[#This Row],[CO2_net]]+inventory[[#This Row],[CH4_net]]*CH4_GTP+inventory[[#This Row],[N2O_net]]*N2O_GTP</f>
        <v>239.59564412968101</v>
      </c>
      <c r="G291" s="77">
        <f t="shared" si="8"/>
        <v>200.93088394967987</v>
      </c>
      <c r="H291" s="77">
        <f t="shared" si="9"/>
        <v>98.431860190713564</v>
      </c>
      <c r="I291" s="77" cm="1">
        <f t="array" ref="I291">B291/INDEX($N$5:$N$505,time_horizon+1)</f>
        <v>457.53006314653101</v>
      </c>
      <c r="J291" s="77" cm="1">
        <f t="array" ref="J291">C291/INDEX($Q$5:$Q$505,time_horizon+1)</f>
        <v>92.527678124017754</v>
      </c>
      <c r="K291" s="78">
        <f>K290+(U290*inventory!B290+V290*inventory!C290+W290*inventory!D290)/$U$5</f>
        <v>294.44043736440517</v>
      </c>
      <c r="L291" s="78">
        <f>L290+(X290*inventory!B290+Y290*inventory!C290+Z290*inventory!D290)/$X$5</f>
        <v>239.59564412968098</v>
      </c>
      <c r="N291" s="71">
        <v>2.0883056238579985E-13</v>
      </c>
      <c r="O291" s="71">
        <v>2.6186858664134303E-12</v>
      </c>
      <c r="P291" s="71">
        <v>3.9132993067088303E-11</v>
      </c>
      <c r="Q291" s="71">
        <v>5.1405990915308005E-16</v>
      </c>
      <c r="R291" s="71">
        <v>1.4070970112510729E-15</v>
      </c>
      <c r="S291" s="71">
        <v>4.8678716187002739E-14</v>
      </c>
      <c r="U291" s="73" cm="1">
        <f t="array" ref="U291">IF($A291&lt;=time_horizon,INDEX(N$5:N$505,time_horizon-$A291+1),0)</f>
        <v>0</v>
      </c>
      <c r="V291" s="73" cm="1">
        <f t="array" ref="V291">IF($A291&lt;=time_horizon,INDEX(O$5:O$505,time_horizon-$A291+1),0)</f>
        <v>0</v>
      </c>
      <c r="W291" s="73" cm="1">
        <f t="array" ref="W291">IF($A291&lt;=time_horizon,INDEX(P$5:P$505,time_horizon-$A291+1),0)</f>
        <v>0</v>
      </c>
      <c r="X291" s="73" cm="1">
        <f t="array" ref="X291">IF($A291&lt;=time_horizon,INDEX(Q$5:Q$505,time_horizon-$A291+1),0)</f>
        <v>0</v>
      </c>
      <c r="Y291" s="73" cm="1">
        <f t="array" ref="Y291">IF($A291&lt;=time_horizon,INDEX(R$5:R$505,time_horizon-$A291+1),0)</f>
        <v>0</v>
      </c>
      <c r="Z291" s="73" cm="1">
        <f t="array" ref="Z291">IF($A291&lt;=time_horizon,INDEX(S$5:S$505,time_horizon-$A291+1),0)</f>
        <v>0</v>
      </c>
    </row>
    <row r="292" spans="1:26">
      <c r="A292">
        <v>287</v>
      </c>
      <c r="B292" s="83">
        <f>inventory[[#This Row],[Integrated_rad_forcing]]</f>
        <v>4.1994527249797408E-11</v>
      </c>
      <c r="C292" s="83">
        <f>inventory[[#This Row],[Temp_change]]</f>
        <v>5.0380733630253639E-14</v>
      </c>
      <c r="E292" s="95">
        <f>inventory[[#This Row],[CO2_net]]+inventory[[#This Row],[CH4_net]]*CH4_GWP+inventory[[#This Row],[N2O_net]]*N2O_GWP</f>
        <v>294.44043736440517</v>
      </c>
      <c r="F292" s="95">
        <f>inventory[[#This Row],[CO2_net]]+inventory[[#This Row],[CH4_net]]*CH4_GTP+inventory[[#This Row],[N2O_net]]*N2O_GTP</f>
        <v>239.59564412968101</v>
      </c>
      <c r="G292" s="77">
        <f t="shared" si="8"/>
        <v>200.54580857649404</v>
      </c>
      <c r="H292" s="77">
        <f t="shared" si="9"/>
        <v>98.022029385349967</v>
      </c>
      <c r="I292" s="77" cm="1">
        <f t="array" ref="I292">B292/INDEX($N$5:$N$505,time_horizon+1)</f>
        <v>457.90098679072588</v>
      </c>
      <c r="J292" s="77" cm="1">
        <f t="array" ref="J292">C292/INDEX($Q$5:$Q$505,time_horizon+1)</f>
        <v>92.126956427280263</v>
      </c>
      <c r="K292" s="78">
        <f>K291+(U291*inventory!B291+V291*inventory!C291+W291*inventory!D291)/$U$5</f>
        <v>294.44043736440517</v>
      </c>
      <c r="L292" s="78">
        <f>L291+(X291*inventory!B291+Y291*inventory!C291+Z291*inventory!D291)/$X$5</f>
        <v>239.59564412968098</v>
      </c>
      <c r="N292" s="71">
        <v>2.0940117147239936E-13</v>
      </c>
      <c r="O292" s="71">
        <v>2.6186858664329502E-12</v>
      </c>
      <c r="P292" s="71">
        <v>3.9166440211892058E-11</v>
      </c>
      <c r="Q292" s="71">
        <v>5.1397358273612085E-16</v>
      </c>
      <c r="R292" s="71">
        <v>1.4036650660627924E-15</v>
      </c>
      <c r="S292" s="71">
        <v>4.8463094981454726E-14</v>
      </c>
      <c r="U292" s="73" cm="1">
        <f t="array" ref="U292">IF($A292&lt;=time_horizon,INDEX(N$5:N$505,time_horizon-$A292+1),0)</f>
        <v>0</v>
      </c>
      <c r="V292" s="73" cm="1">
        <f t="array" ref="V292">IF($A292&lt;=time_horizon,INDEX(O$5:O$505,time_horizon-$A292+1),0)</f>
        <v>0</v>
      </c>
      <c r="W292" s="73" cm="1">
        <f t="array" ref="W292">IF($A292&lt;=time_horizon,INDEX(P$5:P$505,time_horizon-$A292+1),0)</f>
        <v>0</v>
      </c>
      <c r="X292" s="73" cm="1">
        <f t="array" ref="X292">IF($A292&lt;=time_horizon,INDEX(Q$5:Q$505,time_horizon-$A292+1),0)</f>
        <v>0</v>
      </c>
      <c r="Y292" s="73" cm="1">
        <f t="array" ref="Y292">IF($A292&lt;=time_horizon,INDEX(R$5:R$505,time_horizon-$A292+1),0)</f>
        <v>0</v>
      </c>
      <c r="Z292" s="73" cm="1">
        <f t="array" ref="Z292">IF($A292&lt;=time_horizon,INDEX(S$5:S$505,time_horizon-$A292+1),0)</f>
        <v>0</v>
      </c>
    </row>
    <row r="293" spans="1:26">
      <c r="A293">
        <v>288</v>
      </c>
      <c r="B293" s="83">
        <f>inventory[[#This Row],[Integrated_rad_forcing]]</f>
        <v>4.2028269234318184E-11</v>
      </c>
      <c r="C293" s="83">
        <f>inventory[[#This Row],[Temp_change]]</f>
        <v>5.0162925733535712E-14</v>
      </c>
      <c r="E293" s="95">
        <f>inventory[[#This Row],[CO2_net]]+inventory[[#This Row],[CH4_net]]*CH4_GWP+inventory[[#This Row],[N2O_net]]*N2O_GWP</f>
        <v>294.44043736440517</v>
      </c>
      <c r="F293" s="95">
        <f>inventory[[#This Row],[CO2_net]]+inventory[[#This Row],[CH4_net]]*CH4_GTP+inventory[[#This Row],[N2O_net]]*N2O_GTP</f>
        <v>239.59564412968101</v>
      </c>
      <c r="G293" s="77">
        <f t="shared" si="8"/>
        <v>200.16197587233216</v>
      </c>
      <c r="H293" s="77">
        <f t="shared" si="9"/>
        <v>97.614682789481378</v>
      </c>
      <c r="I293" s="77" cm="1">
        <f t="array" ref="I293">B293/INDEX($N$5:$N$505,time_horizon+1)</f>
        <v>458.26890349369143</v>
      </c>
      <c r="J293" s="77" cm="1">
        <f t="array" ref="J293">C293/INDEX($Q$5:$Q$505,time_horizon+1)</f>
        <v>91.728669678267934</v>
      </c>
      <c r="K293" s="78">
        <f>K292+(U292*inventory!B292+V292*inventory!C292+W292*inventory!D292)/$U$5</f>
        <v>294.44043736440517</v>
      </c>
      <c r="L293" s="78">
        <f>L292+(X292*inventory!B292+Y292*inventory!C292+Z292*inventory!D292)/$X$5</f>
        <v>239.59564412968098</v>
      </c>
      <c r="N293" s="71">
        <v>2.099712947534289E-13</v>
      </c>
      <c r="O293" s="71">
        <v>2.6186858664509576E-12</v>
      </c>
      <c r="P293" s="71">
        <v>3.9199612073113796E-11</v>
      </c>
      <c r="Q293" s="71">
        <v>5.1388709464659651E-16</v>
      </c>
      <c r="R293" s="71">
        <v>1.4002414916978531E-15</v>
      </c>
      <c r="S293" s="71">
        <v>4.8248797147191264E-14</v>
      </c>
      <c r="U293" s="73" cm="1">
        <f t="array" ref="U293">IF($A293&lt;=time_horizon,INDEX(N$5:N$505,time_horizon-$A293+1),0)</f>
        <v>0</v>
      </c>
      <c r="V293" s="73" cm="1">
        <f t="array" ref="V293">IF($A293&lt;=time_horizon,INDEX(O$5:O$505,time_horizon-$A293+1),0)</f>
        <v>0</v>
      </c>
      <c r="W293" s="73" cm="1">
        <f t="array" ref="W293">IF($A293&lt;=time_horizon,INDEX(P$5:P$505,time_horizon-$A293+1),0)</f>
        <v>0</v>
      </c>
      <c r="X293" s="73" cm="1">
        <f t="array" ref="X293">IF($A293&lt;=time_horizon,INDEX(Q$5:Q$505,time_horizon-$A293+1),0)</f>
        <v>0</v>
      </c>
      <c r="Y293" s="73" cm="1">
        <f t="array" ref="Y293">IF($A293&lt;=time_horizon,INDEX(R$5:R$505,time_horizon-$A293+1),0)</f>
        <v>0</v>
      </c>
      <c r="Z293" s="73" cm="1">
        <f t="array" ref="Z293">IF($A293&lt;=time_horizon,INDEX(S$5:S$505,time_horizon-$A293+1),0)</f>
        <v>0</v>
      </c>
    </row>
    <row r="294" spans="1:26">
      <c r="A294">
        <v>289</v>
      </c>
      <c r="B294" s="83">
        <f>inventory[[#This Row],[Integrated_rad_forcing]]</f>
        <v>4.2061737716504353E-11</v>
      </c>
      <c r="C294" s="83">
        <f>inventory[[#This Row],[Temp_change]]</f>
        <v>4.9946439604464929E-14</v>
      </c>
      <c r="E294" s="95">
        <f>inventory[[#This Row],[CO2_net]]+inventory[[#This Row],[CH4_net]]*CH4_GWP+inventory[[#This Row],[N2O_net]]*N2O_GWP</f>
        <v>294.44043736440517</v>
      </c>
      <c r="F294" s="95">
        <f>inventory[[#This Row],[CO2_net]]+inventory[[#This Row],[CH4_net]]*CH4_GTP+inventory[[#This Row],[N2O_net]]*N2O_GTP</f>
        <v>239.59564412968101</v>
      </c>
      <c r="G294" s="77">
        <f t="shared" si="8"/>
        <v>199.77938256363618</v>
      </c>
      <c r="H294" s="77">
        <f t="shared" si="9"/>
        <v>97.209802392256165</v>
      </c>
      <c r="I294" s="77" cm="1">
        <f t="array" ref="I294">B294/INDEX($N$5:$N$505,time_horizon+1)</f>
        <v>458.63383797499358</v>
      </c>
      <c r="J294" s="77" cm="1">
        <f t="array" ref="J294">C294/INDEX($Q$5:$Q$505,time_horizon+1)</f>
        <v>91.332799933170804</v>
      </c>
      <c r="K294" s="78">
        <f>K293+(U293*inventory!B293+V293*inventory!C293+W293*inventory!D293)/$U$5</f>
        <v>294.44043736440517</v>
      </c>
      <c r="L294" s="78">
        <f>L293+(X293*inventory!B293+Y293*inventory!C293+Z293*inventory!D293)/$X$5</f>
        <v>239.59564412968098</v>
      </c>
      <c r="N294" s="71">
        <v>2.1054093358761048E-13</v>
      </c>
      <c r="O294" s="71">
        <v>2.6186858664675698E-12</v>
      </c>
      <c r="P294" s="71">
        <v>3.9232510916449173E-11</v>
      </c>
      <c r="Q294" s="71">
        <v>5.1380044373430098E-16</v>
      </c>
      <c r="R294" s="71">
        <v>1.3968262677218442E-15</v>
      </c>
      <c r="S294" s="71">
        <v>4.8035812893008783E-14</v>
      </c>
      <c r="U294" s="73" cm="1">
        <f t="array" ref="U294">IF($A294&lt;=time_horizon,INDEX(N$5:N$505,time_horizon-$A294+1),0)</f>
        <v>0</v>
      </c>
      <c r="V294" s="73" cm="1">
        <f t="array" ref="V294">IF($A294&lt;=time_horizon,INDEX(O$5:O$505,time_horizon-$A294+1),0)</f>
        <v>0</v>
      </c>
      <c r="W294" s="73" cm="1">
        <f t="array" ref="W294">IF($A294&lt;=time_horizon,INDEX(P$5:P$505,time_horizon-$A294+1),0)</f>
        <v>0</v>
      </c>
      <c r="X294" s="73" cm="1">
        <f t="array" ref="X294">IF($A294&lt;=time_horizon,INDEX(Q$5:Q$505,time_horizon-$A294+1),0)</f>
        <v>0</v>
      </c>
      <c r="Y294" s="73" cm="1">
        <f t="array" ref="Y294">IF($A294&lt;=time_horizon,INDEX(R$5:R$505,time_horizon-$A294+1),0)</f>
        <v>0</v>
      </c>
      <c r="Z294" s="73" cm="1">
        <f t="array" ref="Z294">IF($A294&lt;=time_horizon,INDEX(S$5:S$505,time_horizon-$A294+1),0)</f>
        <v>0</v>
      </c>
    </row>
    <row r="295" spans="1:26">
      <c r="A295">
        <v>290</v>
      </c>
      <c r="B295" s="83">
        <f>inventory[[#This Row],[Integrated_rad_forcing]]</f>
        <v>4.2094934944755889E-11</v>
      </c>
      <c r="C295" s="83">
        <f>inventory[[#This Row],[Temp_change]]</f>
        <v>4.9731265508279173E-14</v>
      </c>
      <c r="E295" s="95">
        <f>inventory[[#This Row],[CO2_net]]+inventory[[#This Row],[CH4_net]]*CH4_GWP+inventory[[#This Row],[N2O_net]]*N2O_GWP</f>
        <v>294.44043736440517</v>
      </c>
      <c r="F295" s="95">
        <f>inventory[[#This Row],[CO2_net]]+inventory[[#This Row],[CH4_net]]*CH4_GTP+inventory[[#This Row],[N2O_net]]*N2O_GTP</f>
        <v>239.59564412968101</v>
      </c>
      <c r="G295" s="77">
        <f t="shared" si="8"/>
        <v>199.39802535728845</v>
      </c>
      <c r="H295" s="77">
        <f t="shared" si="9"/>
        <v>96.807370309702861</v>
      </c>
      <c r="I295" s="77" cm="1">
        <f t="array" ref="I295">B295/INDEX($N$5:$N$505,time_horizon+1)</f>
        <v>458.99581475079282</v>
      </c>
      <c r="J295" s="77" cm="1">
        <f t="array" ref="J295">C295/INDEX($Q$5:$Q$505,time_horizon+1)</f>
        <v>90.93932939085856</v>
      </c>
      <c r="K295" s="78">
        <f>K294+(U294*inventory!B294+V294*inventory!C294+W294*inventory!D294)/$U$5</f>
        <v>294.44043736440517</v>
      </c>
      <c r="L295" s="78">
        <f>L294+(X294*inventory!B294+Y294*inventory!C294+Z294*inventory!D294)/$X$5</f>
        <v>239.59564412968098</v>
      </c>
      <c r="N295" s="71">
        <v>2.1111008932675583E-13</v>
      </c>
      <c r="O295" s="71">
        <v>2.6186858664828949E-12</v>
      </c>
      <c r="P295" s="71">
        <v>3.9265138988946239E-11</v>
      </c>
      <c r="Q295" s="71">
        <v>5.1371362892288671E-16</v>
      </c>
      <c r="R295" s="71">
        <v>1.3934193737515714E-15</v>
      </c>
      <c r="S295" s="71">
        <v>4.7824132505604714E-14</v>
      </c>
      <c r="U295" s="73" cm="1">
        <f t="array" ref="U295">IF($A295&lt;=time_horizon,INDEX(N$5:N$505,time_horizon-$A295+1),0)</f>
        <v>0</v>
      </c>
      <c r="V295" s="73" cm="1">
        <f t="array" ref="V295">IF($A295&lt;=time_horizon,INDEX(O$5:O$505,time_horizon-$A295+1),0)</f>
        <v>0</v>
      </c>
      <c r="W295" s="73" cm="1">
        <f t="array" ref="W295">IF($A295&lt;=time_horizon,INDEX(P$5:P$505,time_horizon-$A295+1),0)</f>
        <v>0</v>
      </c>
      <c r="X295" s="73" cm="1">
        <f t="array" ref="X295">IF($A295&lt;=time_horizon,INDEX(Q$5:Q$505,time_horizon-$A295+1),0)</f>
        <v>0</v>
      </c>
      <c r="Y295" s="73" cm="1">
        <f t="array" ref="Y295">IF($A295&lt;=time_horizon,INDEX(R$5:R$505,time_horizon-$A295+1),0)</f>
        <v>0</v>
      </c>
      <c r="Z295" s="73" cm="1">
        <f t="array" ref="Z295">IF($A295&lt;=time_horizon,INDEX(S$5:S$505,time_horizon-$A295+1),0)</f>
        <v>0</v>
      </c>
    </row>
    <row r="296" spans="1:26">
      <c r="A296">
        <v>291</v>
      </c>
      <c r="B296" s="83">
        <f>inventory[[#This Row],[Integrated_rad_forcing]]</f>
        <v>4.212786314897185E-11</v>
      </c>
      <c r="C296" s="83">
        <f>inventory[[#This Row],[Temp_change]]</f>
        <v>4.9517393787605369E-14</v>
      </c>
      <c r="E296" s="95">
        <f>inventory[[#This Row],[CO2_net]]+inventory[[#This Row],[CH4_net]]*CH4_GWP+inventory[[#This Row],[N2O_net]]*N2O_GWP</f>
        <v>294.44043736440517</v>
      </c>
      <c r="F296" s="95">
        <f>inventory[[#This Row],[CO2_net]]+inventory[[#This Row],[CH4_net]]*CH4_GTP+inventory[[#This Row],[N2O_net]]*N2O_GTP</f>
        <v>239.59564412968101</v>
      </c>
      <c r="G296" s="77">
        <f t="shared" si="8"/>
        <v>199.01790094127949</v>
      </c>
      <c r="H296" s="77">
        <f t="shared" si="9"/>
        <v>96.407368784290313</v>
      </c>
      <c r="I296" s="77" cm="1">
        <f t="array" ref="I296">B296/INDEX($N$5:$N$505,time_horizon+1)</f>
        <v>459.35485813551884</v>
      </c>
      <c r="J296" s="77" cm="1">
        <f t="array" ref="J296">C296/INDEX($Q$5:$Q$505,time_horizon+1)</f>
        <v>90.548240391715623</v>
      </c>
      <c r="K296" s="78">
        <f>K295+(U295*inventory!B295+V295*inventory!C295+W295*inventory!D295)/$U$5</f>
        <v>294.44043736440517</v>
      </c>
      <c r="L296" s="78">
        <f>L295+(X295*inventory!B295+Y295*inventory!C295+Z295*inventory!D295)/$X$5</f>
        <v>239.59564412968098</v>
      </c>
      <c r="N296" s="71">
        <v>2.1167876331587747E-13</v>
      </c>
      <c r="O296" s="71">
        <v>2.6186858664970325E-12</v>
      </c>
      <c r="P296" s="71">
        <v>3.9297498519158941E-11</v>
      </c>
      <c r="Q296" s="71">
        <v>5.1362664920769299E-16</v>
      </c>
      <c r="R296" s="71">
        <v>1.3900207894548268E-15</v>
      </c>
      <c r="S296" s="71">
        <v>4.7613746348942852E-14</v>
      </c>
      <c r="U296" s="73" cm="1">
        <f t="array" ref="U296">IF($A296&lt;=time_horizon,INDEX(N$5:N$505,time_horizon-$A296+1),0)</f>
        <v>0</v>
      </c>
      <c r="V296" s="73" cm="1">
        <f t="array" ref="V296">IF($A296&lt;=time_horizon,INDEX(O$5:O$505,time_horizon-$A296+1),0)</f>
        <v>0</v>
      </c>
      <c r="W296" s="73" cm="1">
        <f t="array" ref="W296">IF($A296&lt;=time_horizon,INDEX(P$5:P$505,time_horizon-$A296+1),0)</f>
        <v>0</v>
      </c>
      <c r="X296" s="73" cm="1">
        <f t="array" ref="X296">IF($A296&lt;=time_horizon,INDEX(Q$5:Q$505,time_horizon-$A296+1),0)</f>
        <v>0</v>
      </c>
      <c r="Y296" s="73" cm="1">
        <f t="array" ref="Y296">IF($A296&lt;=time_horizon,INDEX(R$5:R$505,time_horizon-$A296+1),0)</f>
        <v>0</v>
      </c>
      <c r="Z296" s="73" cm="1">
        <f t="array" ref="Z296">IF($A296&lt;=time_horizon,INDEX(S$5:S$505,time_horizon-$A296+1),0)</f>
        <v>0</v>
      </c>
    </row>
    <row r="297" spans="1:26">
      <c r="A297">
        <v>292</v>
      </c>
      <c r="B297" s="83">
        <f>inventory[[#This Row],[Integrated_rad_forcing]]</f>
        <v>4.2160524540702678E-11</v>
      </c>
      <c r="C297" s="83">
        <f>inventory[[#This Row],[Temp_change]]</f>
        <v>4.9304814861827806E-14</v>
      </c>
      <c r="E297" s="95">
        <f>inventory[[#This Row],[CO2_net]]+inventory[[#This Row],[CH4_net]]*CH4_GWP+inventory[[#This Row],[N2O_net]]*N2O_GWP</f>
        <v>294.44043736440517</v>
      </c>
      <c r="F297" s="95">
        <f>inventory[[#This Row],[CO2_net]]+inventory[[#This Row],[CH4_net]]*CH4_GTP+inventory[[#This Row],[N2O_net]]*N2O_GTP</f>
        <v>239.59564412968101</v>
      </c>
      <c r="G297" s="77">
        <f t="shared" si="8"/>
        <v>198.6390059853627</v>
      </c>
      <c r="H297" s="77">
        <f t="shared" si="9"/>
        <v>96.009780184471509</v>
      </c>
      <c r="I297" s="77" cm="1">
        <f t="array" ref="I297">B297/INDEX($N$5:$N$505,time_horizon+1)</f>
        <v>459.71099224353111</v>
      </c>
      <c r="J297" s="77" cm="1">
        <f t="array" ref="J297">C297/INDEX($Q$5:$Q$505,time_horizon+1)</f>
        <v>90.159515416486059</v>
      </c>
      <c r="K297" s="78">
        <f>K296+(U296*inventory!B296+V296*inventory!C296+W296*inventory!D296)/$U$5</f>
        <v>294.44043736440517</v>
      </c>
      <c r="L297" s="78">
        <f>L296+(X296*inventory!B296+Y296*inventory!C296+Z296*inventory!D296)/$X$5</f>
        <v>239.59564412968098</v>
      </c>
      <c r="N297" s="71">
        <v>2.1224695689329718E-13</v>
      </c>
      <c r="O297" s="71">
        <v>2.6186858665100747E-12</v>
      </c>
      <c r="P297" s="71">
        <v>3.9329591717299308E-11</v>
      </c>
      <c r="Q297" s="71">
        <v>5.1353950365363191E-16</v>
      </c>
      <c r="R297" s="71">
        <v>1.386630494550165E-15</v>
      </c>
      <c r="S297" s="71">
        <v>4.7404644863624007E-14</v>
      </c>
      <c r="U297" s="73" cm="1">
        <f t="array" ref="U297">IF($A297&lt;=time_horizon,INDEX(N$5:N$505,time_horizon-$A297+1),0)</f>
        <v>0</v>
      </c>
      <c r="V297" s="73" cm="1">
        <f t="array" ref="V297">IF($A297&lt;=time_horizon,INDEX(O$5:O$505,time_horizon-$A297+1),0)</f>
        <v>0</v>
      </c>
      <c r="W297" s="73" cm="1">
        <f t="array" ref="W297">IF($A297&lt;=time_horizon,INDEX(P$5:P$505,time_horizon-$A297+1),0)</f>
        <v>0</v>
      </c>
      <c r="X297" s="73" cm="1">
        <f t="array" ref="X297">IF($A297&lt;=time_horizon,INDEX(Q$5:Q$505,time_horizon-$A297+1),0)</f>
        <v>0</v>
      </c>
      <c r="Y297" s="73" cm="1">
        <f t="array" ref="Y297">IF($A297&lt;=time_horizon,INDEX(R$5:R$505,time_horizon-$A297+1),0)</f>
        <v>0</v>
      </c>
      <c r="Z297" s="73" cm="1">
        <f t="array" ref="Z297">IF($A297&lt;=time_horizon,INDEX(S$5:S$505,time_horizon-$A297+1),0)</f>
        <v>0</v>
      </c>
    </row>
    <row r="298" spans="1:26">
      <c r="A298">
        <v>293</v>
      </c>
      <c r="B298" s="83">
        <f>inventory[[#This Row],[Integrated_rad_forcing]]</f>
        <v>4.2192921313301285E-11</v>
      </c>
      <c r="C298" s="83">
        <f>inventory[[#This Row],[Temp_change]]</f>
        <v>4.9093519226461556E-14</v>
      </c>
      <c r="E298" s="95">
        <f>inventory[[#This Row],[CO2_net]]+inventory[[#This Row],[CH4_net]]*CH4_GWP+inventory[[#This Row],[N2O_net]]*N2O_GWP</f>
        <v>294.44043736440517</v>
      </c>
      <c r="F298" s="95">
        <f>inventory[[#This Row],[CO2_net]]+inventory[[#This Row],[CH4_net]]*CH4_GTP+inventory[[#This Row],[N2O_net]]*N2O_GTP</f>
        <v>239.59564412968101</v>
      </c>
      <c r="G298" s="77">
        <f t="shared" si="8"/>
        <v>198.26133714169717</v>
      </c>
      <c r="H298" s="77">
        <f t="shared" si="9"/>
        <v>95.61458700421116</v>
      </c>
      <c r="I298" s="77" cm="1">
        <f t="array" ref="I298">B298/INDEX($N$5:$N$505,time_horizon+1)</f>
        <v>460.06424099076662</v>
      </c>
      <c r="J298" s="77" cm="1">
        <f t="array" ref="J298">C298/INDEX($Q$5:$Q$505,time_horizon+1)</f>
        <v>89.773137085127829</v>
      </c>
      <c r="K298" s="78">
        <f>K297+(U297*inventory!B297+V297*inventory!C297+W297*inventory!D297)/$U$5</f>
        <v>294.44043736440517</v>
      </c>
      <c r="L298" s="78">
        <f>L297+(X297*inventory!B297+Y297*inventory!C297+Z297*inventory!D297)/$X$5</f>
        <v>239.59564412968098</v>
      </c>
      <c r="N298" s="71">
        <v>2.1281467139075154E-13</v>
      </c>
      <c r="O298" s="71">
        <v>2.6186858665221064E-12</v>
      </c>
      <c r="P298" s="71">
        <v>3.936142077538843E-11</v>
      </c>
      <c r="Q298" s="71">
        <v>5.1345219139313259E-16</v>
      </c>
      <c r="R298" s="71">
        <v>1.3832484688066895E-15</v>
      </c>
      <c r="S298" s="71">
        <v>4.7196818566261734E-14</v>
      </c>
      <c r="U298" s="73" cm="1">
        <f t="array" ref="U298">IF($A298&lt;=time_horizon,INDEX(N$5:N$505,time_horizon-$A298+1),0)</f>
        <v>0</v>
      </c>
      <c r="V298" s="73" cm="1">
        <f t="array" ref="V298">IF($A298&lt;=time_horizon,INDEX(O$5:O$505,time_horizon-$A298+1),0)</f>
        <v>0</v>
      </c>
      <c r="W298" s="73" cm="1">
        <f t="array" ref="W298">IF($A298&lt;=time_horizon,INDEX(P$5:P$505,time_horizon-$A298+1),0)</f>
        <v>0</v>
      </c>
      <c r="X298" s="73" cm="1">
        <f t="array" ref="X298">IF($A298&lt;=time_horizon,INDEX(Q$5:Q$505,time_horizon-$A298+1),0)</f>
        <v>0</v>
      </c>
      <c r="Y298" s="73" cm="1">
        <f t="array" ref="Y298">IF($A298&lt;=time_horizon,INDEX(R$5:R$505,time_horizon-$A298+1),0)</f>
        <v>0</v>
      </c>
      <c r="Z298" s="73" cm="1">
        <f t="array" ref="Z298">IF($A298&lt;=time_horizon,INDEX(S$5:S$505,time_horizon-$A298+1),0)</f>
        <v>0</v>
      </c>
    </row>
    <row r="299" spans="1:26">
      <c r="A299">
        <v>294</v>
      </c>
      <c r="B299" s="83">
        <f>inventory[[#This Row],[Integrated_rad_forcing]]</f>
        <v>4.2225055642072876E-11</v>
      </c>
      <c r="C299" s="83">
        <f>inventory[[#This Row],[Temp_change]]</f>
        <v>4.8883497452531192E-14</v>
      </c>
      <c r="E299" s="95">
        <f>inventory[[#This Row],[CO2_net]]+inventory[[#This Row],[CH4_net]]*CH4_GWP+inventory[[#This Row],[N2O_net]]*N2O_GWP</f>
        <v>294.44043736440517</v>
      </c>
      <c r="F299" s="95">
        <f>inventory[[#This Row],[CO2_net]]+inventory[[#This Row],[CH4_net]]*CH4_GTP+inventory[[#This Row],[N2O_net]]*N2O_GTP</f>
        <v>239.59564412968101</v>
      </c>
      <c r="G299" s="77">
        <f t="shared" si="8"/>
        <v>197.88489104547821</v>
      </c>
      <c r="H299" s="77">
        <f t="shared" si="9"/>
        <v>95.22177186249813</v>
      </c>
      <c r="I299" s="77" cm="1">
        <f t="array" ref="I299">B299/INDEX($N$5:$N$505,time_horizon+1)</f>
        <v>460.41462809637306</v>
      </c>
      <c r="J299" s="77" cm="1">
        <f t="array" ref="J299">C299/INDEX($Q$5:$Q$505,time_horizon+1)</f>
        <v>89.389088155676674</v>
      </c>
      <c r="K299" s="78">
        <f>K298+(U298*inventory!B298+V298*inventory!C298+W298*inventory!D298)/$U$5</f>
        <v>294.44043736440517</v>
      </c>
      <c r="L299" s="78">
        <f>L298+(X298*inventory!B298+Y298*inventory!C298+Z298*inventory!D298)/$X$5</f>
        <v>239.59564412968098</v>
      </c>
      <c r="N299" s="71">
        <v>2.1338190813349488E-13</v>
      </c>
      <c r="O299" s="71">
        <v>2.6186858665332059E-12</v>
      </c>
      <c r="P299" s="71">
        <v>3.9392987867406178E-11</v>
      </c>
      <c r="Q299" s="71">
        <v>5.13364711624142E-16</v>
      </c>
      <c r="R299" s="71">
        <v>1.3798746920438451E-15</v>
      </c>
      <c r="S299" s="71">
        <v>4.6990258048863207E-14</v>
      </c>
      <c r="U299" s="73" cm="1">
        <f t="array" ref="U299">IF($A299&lt;=time_horizon,INDEX(N$5:N$505,time_horizon-$A299+1),0)</f>
        <v>0</v>
      </c>
      <c r="V299" s="73" cm="1">
        <f t="array" ref="V299">IF($A299&lt;=time_horizon,INDEX(O$5:O$505,time_horizon-$A299+1),0)</f>
        <v>0</v>
      </c>
      <c r="W299" s="73" cm="1">
        <f t="array" ref="W299">IF($A299&lt;=time_horizon,INDEX(P$5:P$505,time_horizon-$A299+1),0)</f>
        <v>0</v>
      </c>
      <c r="X299" s="73" cm="1">
        <f t="array" ref="X299">IF($A299&lt;=time_horizon,INDEX(Q$5:Q$505,time_horizon-$A299+1),0)</f>
        <v>0</v>
      </c>
      <c r="Y299" s="73" cm="1">
        <f t="array" ref="Y299">IF($A299&lt;=time_horizon,INDEX(R$5:R$505,time_horizon-$A299+1),0)</f>
        <v>0</v>
      </c>
      <c r="Z299" s="73" cm="1">
        <f t="array" ref="Z299">IF($A299&lt;=time_horizon,INDEX(S$5:S$505,time_horizon-$A299+1),0)</f>
        <v>0</v>
      </c>
    </row>
    <row r="300" spans="1:26">
      <c r="A300">
        <v>295</v>
      </c>
      <c r="B300" s="83">
        <f>inventory[[#This Row],[Integrated_rad_forcing]]</f>
        <v>4.2256929684423529E-11</v>
      </c>
      <c r="C300" s="83">
        <f>inventory[[#This Row],[Temp_change]]</f>
        <v>4.867474018595461E-14</v>
      </c>
      <c r="E300" s="95">
        <f>inventory[[#This Row],[CO2_net]]+inventory[[#This Row],[CH4_net]]*CH4_GWP+inventory[[#This Row],[N2O_net]]*N2O_GWP</f>
        <v>294.44043736440517</v>
      </c>
      <c r="F300" s="95">
        <f>inventory[[#This Row],[CO2_net]]+inventory[[#This Row],[CH4_net]]*CH4_GTP+inventory[[#This Row],[N2O_net]]*N2O_GTP</f>
        <v>239.59564412968101</v>
      </c>
      <c r="G300" s="77">
        <f t="shared" si="8"/>
        <v>197.50966431555594</v>
      </c>
      <c r="H300" s="77">
        <f t="shared" si="9"/>
        <v>94.831317502843731</v>
      </c>
      <c r="I300" s="77" cm="1">
        <f t="array" ref="I300">B300/INDEX($N$5:$N$505,time_horizon+1)</f>
        <v>460.76217708432944</v>
      </c>
      <c r="J300" s="77" cm="1">
        <f t="array" ref="J300">C300/INDEX($Q$5:$Q$505,time_horizon+1)</f>
        <v>89.007351523119382</v>
      </c>
      <c r="K300" s="78">
        <f>K299+(U299*inventory!B299+V299*inventory!C299+W299*inventory!D299)/$U$5</f>
        <v>294.44043736440517</v>
      </c>
      <c r="L300" s="78">
        <f>L299+(X299*inventory!B299+Y299*inventory!C299+Z299*inventory!D299)/$X$5</f>
        <v>239.59564412968098</v>
      </c>
      <c r="N300" s="71">
        <v>2.1394866844039974E-13</v>
      </c>
      <c r="O300" s="71">
        <v>2.6186858665434455E-12</v>
      </c>
      <c r="P300" s="71">
        <v>3.9424295149439686E-11</v>
      </c>
      <c r="Q300" s="71">
        <v>5.1327706360817974E-16</v>
      </c>
      <c r="R300" s="71">
        <v>1.3765091441312177E-15</v>
      </c>
      <c r="S300" s="71">
        <v>4.678495397821521E-14</v>
      </c>
      <c r="U300" s="73" cm="1">
        <f t="array" ref="U300">IF($A300&lt;=time_horizon,INDEX(N$5:N$505,time_horizon-$A300+1),0)</f>
        <v>0</v>
      </c>
      <c r="V300" s="73" cm="1">
        <f t="array" ref="V300">IF($A300&lt;=time_horizon,INDEX(O$5:O$505,time_horizon-$A300+1),0)</f>
        <v>0</v>
      </c>
      <c r="W300" s="73" cm="1">
        <f t="array" ref="W300">IF($A300&lt;=time_horizon,INDEX(P$5:P$505,time_horizon-$A300+1),0)</f>
        <v>0</v>
      </c>
      <c r="X300" s="73" cm="1">
        <f t="array" ref="X300">IF($A300&lt;=time_horizon,INDEX(Q$5:Q$505,time_horizon-$A300+1),0)</f>
        <v>0</v>
      </c>
      <c r="Y300" s="73" cm="1">
        <f t="array" ref="Y300">IF($A300&lt;=time_horizon,INDEX(R$5:R$505,time_horizon-$A300+1),0)</f>
        <v>0</v>
      </c>
      <c r="Z300" s="73" cm="1">
        <f t="array" ref="Z300">IF($A300&lt;=time_horizon,INDEX(S$5:S$505,time_horizon-$A300+1),0)</f>
        <v>0</v>
      </c>
    </row>
    <row r="301" spans="1:26">
      <c r="A301">
        <v>296</v>
      </c>
      <c r="B301" s="83">
        <f>inventory[[#This Row],[Integrated_rad_forcing]]</f>
        <v>4.2288545580007559E-11</v>
      </c>
      <c r="C301" s="83">
        <f>inventory[[#This Row],[Temp_change]]</f>
        <v>4.8467238146931906E-14</v>
      </c>
      <c r="E301" s="95">
        <f>inventory[[#This Row],[CO2_net]]+inventory[[#This Row],[CH4_net]]*CH4_GWP+inventory[[#This Row],[N2O_net]]*N2O_GWP</f>
        <v>294.44043736440517</v>
      </c>
      <c r="F301" s="95">
        <f>inventory[[#This Row],[CO2_net]]+inventory[[#This Row],[CH4_net]]*CH4_GTP+inventory[[#This Row],[N2O_net]]*N2O_GTP</f>
        <v>239.59564412968101</v>
      </c>
      <c r="G301" s="77">
        <f t="shared" si="8"/>
        <v>197.1356535550421</v>
      </c>
      <c r="H301" s="77">
        <f t="shared" si="9"/>
        <v>94.443206792766077</v>
      </c>
      <c r="I301" s="77" cm="1">
        <f t="array" ref="I301">B301/INDEX($N$5:$N$505,time_horizon+1)</f>
        <v>461.10691128505249</v>
      </c>
      <c r="J301" s="77" cm="1">
        <f t="array" ref="J301">C301/INDEX($Q$5:$Q$505,time_horizon+1)</f>
        <v>88.62791021827627</v>
      </c>
      <c r="K301" s="78">
        <f>K300+(U300*inventory!B300+V300*inventory!C300+W300*inventory!D300)/$U$5</f>
        <v>294.44043736440517</v>
      </c>
      <c r="L301" s="78">
        <f>L300+(X300*inventory!B300+Y300*inventory!C300+Z300*inventory!D300)/$X$5</f>
        <v>239.59564412968098</v>
      </c>
      <c r="N301" s="71">
        <v>2.1451495362405463E-13</v>
      </c>
      <c r="O301" s="71">
        <v>2.6186858665528918E-12</v>
      </c>
      <c r="P301" s="71">
        <v>3.945534475983061E-11</v>
      </c>
      <c r="Q301" s="71">
        <v>5.1318924666844624E-16</v>
      </c>
      <c r="R301" s="71">
        <v>1.3731518049883403E-15</v>
      </c>
      <c r="S301" s="71">
        <v>4.6580897095275122E-14</v>
      </c>
      <c r="U301" s="73" cm="1">
        <f t="array" ref="U301">IF($A301&lt;=time_horizon,INDEX(N$5:N$505,time_horizon-$A301+1),0)</f>
        <v>0</v>
      </c>
      <c r="V301" s="73" cm="1">
        <f t="array" ref="V301">IF($A301&lt;=time_horizon,INDEX(O$5:O$505,time_horizon-$A301+1),0)</f>
        <v>0</v>
      </c>
      <c r="W301" s="73" cm="1">
        <f t="array" ref="W301">IF($A301&lt;=time_horizon,INDEX(P$5:P$505,time_horizon-$A301+1),0)</f>
        <v>0</v>
      </c>
      <c r="X301" s="73" cm="1">
        <f t="array" ref="X301">IF($A301&lt;=time_horizon,INDEX(Q$5:Q$505,time_horizon-$A301+1),0)</f>
        <v>0</v>
      </c>
      <c r="Y301" s="73" cm="1">
        <f t="array" ref="Y301">IF($A301&lt;=time_horizon,INDEX(R$5:R$505,time_horizon-$A301+1),0)</f>
        <v>0</v>
      </c>
      <c r="Z301" s="73" cm="1">
        <f t="array" ref="Z301">IF($A301&lt;=time_horizon,INDEX(S$5:S$505,time_horizon-$A301+1),0)</f>
        <v>0</v>
      </c>
    </row>
    <row r="302" spans="1:26">
      <c r="A302">
        <v>297</v>
      </c>
      <c r="B302" s="83">
        <f>inventory[[#This Row],[Integrated_rad_forcing]]</f>
        <v>4.2319905450873649E-11</v>
      </c>
      <c r="C302" s="83">
        <f>inventory[[#This Row],[Temp_change]]</f>
        <v>4.826098212933942E-14</v>
      </c>
      <c r="E302" s="95">
        <f>inventory[[#This Row],[CO2_net]]+inventory[[#This Row],[CH4_net]]*CH4_GWP+inventory[[#This Row],[N2O_net]]*N2O_GWP</f>
        <v>294.44043736440517</v>
      </c>
      <c r="F302" s="95">
        <f>inventory[[#This Row],[CO2_net]]+inventory[[#This Row],[CH4_net]]*CH4_GTP+inventory[[#This Row],[N2O_net]]*N2O_GTP</f>
        <v>239.59564412968101</v>
      </c>
      <c r="G302" s="77">
        <f t="shared" si="8"/>
        <v>196.76285535190547</v>
      </c>
      <c r="H302" s="77">
        <f t="shared" si="9"/>
        <v>94.057422723261823</v>
      </c>
      <c r="I302" s="77" cm="1">
        <f t="array" ref="I302">B302/INDEX($N$5:$N$505,time_horizon+1)</f>
        <v>461.44885383699017</v>
      </c>
      <c r="J302" s="77" cm="1">
        <f t="array" ref="J302">C302/INDEX($Q$5:$Q$505,time_horizon+1)</f>
        <v>88.250747406693137</v>
      </c>
      <c r="K302" s="78">
        <f>K301+(U301*inventory!B301+V301*inventory!C301+W301*inventory!D301)/$U$5</f>
        <v>294.44043736440517</v>
      </c>
      <c r="L302" s="78">
        <f>L301+(X301*inventory!B301+Y301*inventory!C301+Z301*inventory!D301)/$X$5</f>
        <v>239.59564412968098</v>
      </c>
      <c r="N302" s="71">
        <v>2.1508076499085945E-13</v>
      </c>
      <c r="O302" s="71">
        <v>2.6186858665616063E-12</v>
      </c>
      <c r="P302" s="71">
        <v>3.9486138819321186E-11</v>
      </c>
      <c r="Q302" s="71">
        <v>5.1310126018798246E-16</v>
      </c>
      <c r="R302" s="71">
        <v>1.3698026545845072E-15</v>
      </c>
      <c r="S302" s="71">
        <v>4.6378078214566928E-14</v>
      </c>
      <c r="U302" s="73" cm="1">
        <f t="array" ref="U302">IF($A302&lt;=time_horizon,INDEX(N$5:N$505,time_horizon-$A302+1),0)</f>
        <v>0</v>
      </c>
      <c r="V302" s="73" cm="1">
        <f t="array" ref="V302">IF($A302&lt;=time_horizon,INDEX(O$5:O$505,time_horizon-$A302+1),0)</f>
        <v>0</v>
      </c>
      <c r="W302" s="73" cm="1">
        <f t="array" ref="W302">IF($A302&lt;=time_horizon,INDEX(P$5:P$505,time_horizon-$A302+1),0)</f>
        <v>0</v>
      </c>
      <c r="X302" s="73" cm="1">
        <f t="array" ref="X302">IF($A302&lt;=time_horizon,INDEX(Q$5:Q$505,time_horizon-$A302+1),0)</f>
        <v>0</v>
      </c>
      <c r="Y302" s="73" cm="1">
        <f t="array" ref="Y302">IF($A302&lt;=time_horizon,INDEX(R$5:R$505,time_horizon-$A302+1),0)</f>
        <v>0</v>
      </c>
      <c r="Z302" s="73" cm="1">
        <f t="array" ref="Z302">IF($A302&lt;=time_horizon,INDEX(S$5:S$505,time_horizon-$A302+1),0)</f>
        <v>0</v>
      </c>
    </row>
    <row r="303" spans="1:26">
      <c r="A303">
        <v>298</v>
      </c>
      <c r="B303" s="83">
        <f>inventory[[#This Row],[Integrated_rad_forcing]]</f>
        <v>4.2351011401609852E-11</v>
      </c>
      <c r="C303" s="83">
        <f>inventory[[#This Row],[Temp_change]]</f>
        <v>4.8055963000128622E-14</v>
      </c>
      <c r="E303" s="95">
        <f>inventory[[#This Row],[CO2_net]]+inventory[[#This Row],[CH4_net]]*CH4_GWP+inventory[[#This Row],[N2O_net]]*N2O_GWP</f>
        <v>294.44043736440517</v>
      </c>
      <c r="F303" s="95">
        <f>inventory[[#This Row],[CO2_net]]+inventory[[#This Row],[CH4_net]]*CH4_GTP+inventory[[#This Row],[N2O_net]]*N2O_GTP</f>
        <v>239.59564412968101</v>
      </c>
      <c r="G303" s="77">
        <f t="shared" si="8"/>
        <v>196.39126627955582</v>
      </c>
      <c r="H303" s="77">
        <f t="shared" si="9"/>
        <v>93.673948408265289</v>
      </c>
      <c r="I303" s="77" cm="1">
        <f t="array" ref="I303">B303/INDEX($N$5:$N$505,time_horizon+1)</f>
        <v>461.78802768820287</v>
      </c>
      <c r="J303" s="77" cm="1">
        <f t="array" ref="J303">C303/INDEX($Q$5:$Q$505,time_horizon+1)</f>
        <v>87.87584638754204</v>
      </c>
      <c r="K303" s="78">
        <f>K302+(U302*inventory!B302+V302*inventory!C302+W302*inventory!D302)/$U$5</f>
        <v>294.44043736440517</v>
      </c>
      <c r="L303" s="78">
        <f>L302+(X302*inventory!B302+Y302*inventory!C302+Z302*inventory!D302)/$X$5</f>
        <v>239.59564412968098</v>
      </c>
      <c r="N303" s="71">
        <v>2.1564610384111851E-13</v>
      </c>
      <c r="O303" s="71">
        <v>2.6186858665696455E-12</v>
      </c>
      <c r="P303" s="71">
        <v>3.9516679431199087E-11</v>
      </c>
      <c r="Q303" s="71">
        <v>5.1301310360788016E-16</v>
      </c>
      <c r="R303" s="71">
        <v>1.3664616729385893E-15</v>
      </c>
      <c r="S303" s="71">
        <v>4.6176488223582151E-14</v>
      </c>
      <c r="U303" s="73" cm="1">
        <f t="array" ref="U303">IF($A303&lt;=time_horizon,INDEX(N$5:N$505,time_horizon-$A303+1),0)</f>
        <v>0</v>
      </c>
      <c r="V303" s="73" cm="1">
        <f t="array" ref="V303">IF($A303&lt;=time_horizon,INDEX(O$5:O$505,time_horizon-$A303+1),0)</f>
        <v>0</v>
      </c>
      <c r="W303" s="73" cm="1">
        <f t="array" ref="W303">IF($A303&lt;=time_horizon,INDEX(P$5:P$505,time_horizon-$A303+1),0)</f>
        <v>0</v>
      </c>
      <c r="X303" s="73" cm="1">
        <f t="array" ref="X303">IF($A303&lt;=time_horizon,INDEX(Q$5:Q$505,time_horizon-$A303+1),0)</f>
        <v>0</v>
      </c>
      <c r="Y303" s="73" cm="1">
        <f t="array" ref="Y303">IF($A303&lt;=time_horizon,INDEX(R$5:R$505,time_horizon-$A303+1),0)</f>
        <v>0</v>
      </c>
      <c r="Z303" s="73" cm="1">
        <f t="array" ref="Z303">IF($A303&lt;=time_horizon,INDEX(S$5:S$505,time_horizon-$A303+1),0)</f>
        <v>0</v>
      </c>
    </row>
    <row r="304" spans="1:26">
      <c r="A304">
        <v>299</v>
      </c>
      <c r="B304" s="83">
        <f>inventory[[#This Row],[Integrated_rad_forcing]]</f>
        <v>4.2381865519487265E-11</v>
      </c>
      <c r="C304" s="83">
        <f>inventory[[#This Row],[Temp_change]]</f>
        <v>4.7852171698730132E-14</v>
      </c>
      <c r="E304" s="95">
        <f>inventory[[#This Row],[CO2_net]]+inventory[[#This Row],[CH4_net]]*CH4_GWP+inventory[[#This Row],[N2O_net]]*N2O_GWP</f>
        <v>294.44043736440517</v>
      </c>
      <c r="F304" s="95">
        <f>inventory[[#This Row],[CO2_net]]+inventory[[#This Row],[CH4_net]]*CH4_GTP+inventory[[#This Row],[N2O_net]]*N2O_GTP</f>
        <v>239.59564412968101</v>
      </c>
      <c r="G304" s="77">
        <f t="shared" si="8"/>
        <v>196.02088289741667</v>
      </c>
      <c r="H304" s="77">
        <f t="shared" si="9"/>
        <v>93.292767084096283</v>
      </c>
      <c r="I304" s="77" cm="1">
        <f t="array" ref="I304">B304/INDEX($N$5:$N$505,time_horizon+1)</f>
        <v>462.12445559792991</v>
      </c>
      <c r="J304" s="77" cm="1">
        <f t="array" ref="J304">C304/INDEX($Q$5:$Q$505,time_horizon+1)</f>
        <v>87.503190592531482</v>
      </c>
      <c r="K304" s="78">
        <f>K303+(U303*inventory!B303+V303*inventory!C303+W303*inventory!D303)/$U$5</f>
        <v>294.44043736440517</v>
      </c>
      <c r="L304" s="78">
        <f>L303+(X303*inventory!B303+Y303*inventory!C303+Z303*inventory!D303)/$X$5</f>
        <v>239.59564412968098</v>
      </c>
      <c r="N304" s="71">
        <v>2.1621097146913122E-13</v>
      </c>
      <c r="O304" s="71">
        <v>2.6186858665770618E-12</v>
      </c>
      <c r="P304" s="71">
        <v>3.9546968681441072E-11</v>
      </c>
      <c r="Q304" s="71">
        <v>5.1292477642554077E-16</v>
      </c>
      <c r="R304" s="71">
        <v>1.3631288401188596E-15</v>
      </c>
      <c r="S304" s="71">
        <v>4.5976118082185733E-14</v>
      </c>
      <c r="U304" s="73" cm="1">
        <f t="array" ref="U304">IF($A304&lt;=time_horizon,INDEX(N$5:N$505,time_horizon-$A304+1),0)</f>
        <v>0</v>
      </c>
      <c r="V304" s="73" cm="1">
        <f t="array" ref="V304">IF($A304&lt;=time_horizon,INDEX(O$5:O$505,time_horizon-$A304+1),0)</f>
        <v>0</v>
      </c>
      <c r="W304" s="73" cm="1">
        <f t="array" ref="W304">IF($A304&lt;=time_horizon,INDEX(P$5:P$505,time_horizon-$A304+1),0)</f>
        <v>0</v>
      </c>
      <c r="X304" s="73" cm="1">
        <f t="array" ref="X304">IF($A304&lt;=time_horizon,INDEX(Q$5:Q$505,time_horizon-$A304+1),0)</f>
        <v>0</v>
      </c>
      <c r="Y304" s="73" cm="1">
        <f t="array" ref="Y304">IF($A304&lt;=time_horizon,INDEX(R$5:R$505,time_horizon-$A304+1),0)</f>
        <v>0</v>
      </c>
      <c r="Z304" s="73" cm="1">
        <f t="array" ref="Z304">IF($A304&lt;=time_horizon,INDEX(S$5:S$505,time_horizon-$A304+1),0)</f>
        <v>0</v>
      </c>
    </row>
    <row r="305" spans="1:26">
      <c r="A305">
        <v>300</v>
      </c>
      <c r="B305" s="83">
        <f>inventory[[#This Row],[Integrated_rad_forcing]]</f>
        <v>4.2412469874602647E-11</v>
      </c>
      <c r="C305" s="83">
        <f>inventory[[#This Row],[Temp_change]]</f>
        <v>4.7649599236462603E-14</v>
      </c>
      <c r="E305" s="95">
        <f>inventory[[#This Row],[CO2_net]]+inventory[[#This Row],[CH4_net]]*CH4_GWP+inventory[[#This Row],[N2O_net]]*N2O_GWP</f>
        <v>294.44043736440517</v>
      </c>
      <c r="F305" s="95">
        <f>inventory[[#This Row],[CO2_net]]+inventory[[#This Row],[CH4_net]]*CH4_GTP+inventory[[#This Row],[N2O_net]]*N2O_GTP</f>
        <v>239.59564412968101</v>
      </c>
      <c r="G305" s="77">
        <f t="shared" si="8"/>
        <v>195.651701751487</v>
      </c>
      <c r="H305" s="77">
        <f t="shared" si="9"/>
        <v>92.913862108896851</v>
      </c>
      <c r="I305" s="77" cm="1">
        <f t="array" ref="I305">B305/INDEX($N$5:$N$505,time_horizon+1)</f>
        <v>462.45816013814459</v>
      </c>
      <c r="J305" s="77" cm="1">
        <f t="array" ref="J305">C305/INDEX($Q$5:$Q$505,time_horizon+1)</f>
        <v>87.132763584825483</v>
      </c>
      <c r="K305" s="78">
        <f>K304+(U304*inventory!B304+V304*inventory!C304+W304*inventory!D304)/$U$5</f>
        <v>294.44043736440517</v>
      </c>
      <c r="L305" s="78">
        <f>L304+(X304*inventory!B304+Y304*inventory!C304+Z304*inventory!D304)/$X$5</f>
        <v>239.59564412968098</v>
      </c>
      <c r="N305" s="71">
        <v>2.1677536916328048E-13</v>
      </c>
      <c r="O305" s="71">
        <v>2.6186858665839034E-12</v>
      </c>
      <c r="P305" s="71">
        <v>3.9577008638855464E-11</v>
      </c>
      <c r="Q305" s="71">
        <v>5.1283627819298211E-16</v>
      </c>
      <c r="R305" s="71">
        <v>1.3598041362428196E-15</v>
      </c>
      <c r="S305" s="71">
        <v>4.5776958822026801E-14</v>
      </c>
      <c r="U305" s="73" cm="1">
        <f t="array" ref="U305">IF($A305&lt;=time_horizon,INDEX(N$5:N$505,time_horizon-$A305+1),0)</f>
        <v>0</v>
      </c>
      <c r="V305" s="73" cm="1">
        <f t="array" ref="V305">IF($A305&lt;=time_horizon,INDEX(O$5:O$505,time_horizon-$A305+1),0)</f>
        <v>0</v>
      </c>
      <c r="W305" s="73" cm="1">
        <f t="array" ref="W305">IF($A305&lt;=time_horizon,INDEX(P$5:P$505,time_horizon-$A305+1),0)</f>
        <v>0</v>
      </c>
      <c r="X305" s="73" cm="1">
        <f t="array" ref="X305">IF($A305&lt;=time_horizon,INDEX(Q$5:Q$505,time_horizon-$A305+1),0)</f>
        <v>0</v>
      </c>
      <c r="Y305" s="73" cm="1">
        <f t="array" ref="Y305">IF($A305&lt;=time_horizon,INDEX(R$5:R$505,time_horizon-$A305+1),0)</f>
        <v>0</v>
      </c>
      <c r="Z305" s="73" cm="1">
        <f t="array" ref="Z305">IF($A305&lt;=time_horizon,INDEX(S$5:S$505,time_horizon-$A305+1),0)</f>
        <v>0</v>
      </c>
    </row>
    <row r="306" spans="1:26">
      <c r="A306">
        <v>301</v>
      </c>
      <c r="B306" s="83">
        <f>inventory[[#This Row],[Integrated_rad_forcing]]</f>
        <v>4.2442826520019785E-11</v>
      </c>
      <c r="C306" s="83">
        <f>inventory[[#This Row],[Temp_change]]</f>
        <v>4.7448236695946424E-14</v>
      </c>
      <c r="E306" s="95">
        <f>inventory[[#This Row],[CO2_net]]+inventory[[#This Row],[CH4_net]]*CH4_GWP+inventory[[#This Row],[N2O_net]]*N2O_GWP</f>
        <v>294.44043736440517</v>
      </c>
      <c r="F306" s="95">
        <f>inventory[[#This Row],[CO2_net]]+inventory[[#This Row],[CH4_net]]*CH4_GTP+inventory[[#This Row],[N2O_net]]*N2O_GTP</f>
        <v>239.59564412968101</v>
      </c>
      <c r="G306" s="77">
        <f t="shared" si="8"/>
        <v>195.28371937489237</v>
      </c>
      <c r="H306" s="77">
        <f t="shared" si="9"/>
        <v>92.537216962057542</v>
      </c>
      <c r="I306" s="77" cm="1">
        <f t="array" ref="I306">B306/INDEX($N$5:$N$505,time_horizon+1)</f>
        <v>462.78916369509574</v>
      </c>
      <c r="J306" s="77" cm="1">
        <f t="array" ref="J306">C306/INDEX($Q$5:$Q$505,time_horizon+1)</f>
        <v>86.764549057971507</v>
      </c>
      <c r="K306" s="78">
        <f>K305+(U305*inventory!B305+V305*inventory!C305+W305*inventory!D305)/$U$5</f>
        <v>294.44043736440517</v>
      </c>
      <c r="L306" s="78">
        <f>L305+(X305*inventory!B305+Y305*inventory!C305+Z305*inventory!D305)/$X$5</f>
        <v>239.59564412968098</v>
      </c>
      <c r="N306" s="71">
        <v>2.1733929820611898E-13</v>
      </c>
      <c r="O306" s="71">
        <v>2.6186858665902151E-12</v>
      </c>
      <c r="P306" s="71">
        <v>3.9606801355223448E-11</v>
      </c>
      <c r="Q306" s="71">
        <v>5.1274760851519154E-16</v>
      </c>
      <c r="R306" s="71">
        <v>1.3564875414770313E-15</v>
      </c>
      <c r="S306" s="71">
        <v>4.5579001545954202E-14</v>
      </c>
      <c r="U306" s="73" cm="1">
        <f t="array" ref="U306">IF($A306&lt;=time_horizon,INDEX(N$5:N$505,time_horizon-$A306+1),0)</f>
        <v>0</v>
      </c>
      <c r="V306" s="73" cm="1">
        <f t="array" ref="V306">IF($A306&lt;=time_horizon,INDEX(O$5:O$505,time_horizon-$A306+1),0)</f>
        <v>0</v>
      </c>
      <c r="W306" s="73" cm="1">
        <f t="array" ref="W306">IF($A306&lt;=time_horizon,INDEX(P$5:P$505,time_horizon-$A306+1),0)</f>
        <v>0</v>
      </c>
      <c r="X306" s="73" cm="1">
        <f t="array" ref="X306">IF($A306&lt;=time_horizon,INDEX(Q$5:Q$505,time_horizon-$A306+1),0)</f>
        <v>0</v>
      </c>
      <c r="Y306" s="73" cm="1">
        <f t="array" ref="Y306">IF($A306&lt;=time_horizon,INDEX(R$5:R$505,time_horizon-$A306+1),0)</f>
        <v>0</v>
      </c>
      <c r="Z306" s="73" cm="1">
        <f t="array" ref="Z306">IF($A306&lt;=time_horizon,INDEX(S$5:S$505,time_horizon-$A306+1),0)</f>
        <v>0</v>
      </c>
    </row>
    <row r="307" spans="1:26">
      <c r="A307">
        <v>302</v>
      </c>
      <c r="B307" s="83">
        <f>inventory[[#This Row],[Integrated_rad_forcing]]</f>
        <v>4.2472937491909717E-11</v>
      </c>
      <c r="C307" s="83">
        <f>inventory[[#This Row],[Temp_change]]</f>
        <v>4.7248075230522379E-14</v>
      </c>
      <c r="E307" s="95">
        <f>inventory[[#This Row],[CO2_net]]+inventory[[#This Row],[CH4_net]]*CH4_GWP+inventory[[#This Row],[N2O_net]]*N2O_GWP</f>
        <v>294.44043736440517</v>
      </c>
      <c r="F307" s="95">
        <f>inventory[[#This Row],[CO2_net]]+inventory[[#This Row],[CH4_net]]*CH4_GTP+inventory[[#This Row],[N2O_net]]*N2O_GTP</f>
        <v>239.59564412968101</v>
      </c>
      <c r="G307" s="77">
        <f t="shared" si="8"/>
        <v>194.91693228842499</v>
      </c>
      <c r="H307" s="77">
        <f t="shared" si="9"/>
        <v>92.162815243634171</v>
      </c>
      <c r="I307" s="77" cm="1">
        <f t="array" ref="I307">B307/INDEX($N$5:$N$505,time_horizon+1)</f>
        <v>463.11748847083646</v>
      </c>
      <c r="J307" s="77" cm="1">
        <f t="array" ref="J307">C307/INDEX($Q$5:$Q$505,time_horizon+1)</f>
        <v>86.398530834837331</v>
      </c>
      <c r="K307" s="78">
        <f>K306+(U306*inventory!B306+V306*inventory!C306+W306*inventory!D306)/$U$5</f>
        <v>294.44043736440517</v>
      </c>
      <c r="L307" s="78">
        <f>L306+(X306*inventory!B306+Y306*inventory!C306+Z306*inventory!D306)/$X$5</f>
        <v>239.59564412968098</v>
      </c>
      <c r="N307" s="71">
        <v>2.1790275987445317E-13</v>
      </c>
      <c r="O307" s="71">
        <v>2.6186858665960377E-12</v>
      </c>
      <c r="P307" s="71">
        <v>3.9636348865439225E-11</v>
      </c>
      <c r="Q307" s="71">
        <v>5.1265876704852372E-16</v>
      </c>
      <c r="R307" s="71">
        <v>1.3531790360369559E-15</v>
      </c>
      <c r="S307" s="71">
        <v>4.5382237427436897E-14</v>
      </c>
      <c r="U307" s="73" cm="1">
        <f t="array" ref="U307">IF($A307&lt;=time_horizon,INDEX(N$5:N$505,time_horizon-$A307+1),0)</f>
        <v>0</v>
      </c>
      <c r="V307" s="73" cm="1">
        <f t="array" ref="V307">IF($A307&lt;=time_horizon,INDEX(O$5:O$505,time_horizon-$A307+1),0)</f>
        <v>0</v>
      </c>
      <c r="W307" s="73" cm="1">
        <f t="array" ref="W307">IF($A307&lt;=time_horizon,INDEX(P$5:P$505,time_horizon-$A307+1),0)</f>
        <v>0</v>
      </c>
      <c r="X307" s="73" cm="1">
        <f t="array" ref="X307">IF($A307&lt;=time_horizon,INDEX(Q$5:Q$505,time_horizon-$A307+1),0)</f>
        <v>0</v>
      </c>
      <c r="Y307" s="73" cm="1">
        <f t="array" ref="Y307">IF($A307&lt;=time_horizon,INDEX(R$5:R$505,time_horizon-$A307+1),0)</f>
        <v>0</v>
      </c>
      <c r="Z307" s="73" cm="1">
        <f t="array" ref="Z307">IF($A307&lt;=time_horizon,INDEX(S$5:S$505,time_horizon-$A307+1),0)</f>
        <v>0</v>
      </c>
    </row>
    <row r="308" spans="1:26">
      <c r="A308">
        <v>303</v>
      </c>
      <c r="B308" s="83">
        <f>inventory[[#This Row],[Integrated_rad_forcing]]</f>
        <v>4.2502804809689812E-11</v>
      </c>
      <c r="C308" s="83">
        <f>inventory[[#This Row],[Temp_change]]</f>
        <v>4.7049106063675031E-14</v>
      </c>
      <c r="E308" s="95">
        <f>inventory[[#This Row],[CO2_net]]+inventory[[#This Row],[CH4_net]]*CH4_GWP+inventory[[#This Row],[N2O_net]]*N2O_GWP</f>
        <v>294.44043736440517</v>
      </c>
      <c r="F308" s="95">
        <f>inventory[[#This Row],[CO2_net]]+inventory[[#This Row],[CH4_net]]*CH4_GTP+inventory[[#This Row],[N2O_net]]*N2O_GTP</f>
        <v>239.59564412968101</v>
      </c>
      <c r="G308" s="77">
        <f t="shared" si="8"/>
        <v>194.55133700107376</v>
      </c>
      <c r="H308" s="77">
        <f t="shared" si="9"/>
        <v>91.790640673755107</v>
      </c>
      <c r="I308" s="77" cm="1">
        <f t="array" ref="I308">B308/INDEX($N$5:$N$505,time_horizon+1)</f>
        <v>463.44315648474088</v>
      </c>
      <c r="J308" s="77" cm="1">
        <f t="array" ref="J308">C308/INDEX($Q$5:$Q$505,time_horizon+1)</f>
        <v>86.034692866556725</v>
      </c>
      <c r="K308" s="78">
        <f>K307+(U307*inventory!B307+V307*inventory!C307+W307*inventory!D307)/$U$5</f>
        <v>294.44043736440517</v>
      </c>
      <c r="L308" s="78">
        <f>L307+(X307*inventory!B307+Y307*inventory!C307+Z307*inventory!D307)/$X$5</f>
        <v>239.59564412968098</v>
      </c>
      <c r="N308" s="71">
        <v>2.1846575543942538E-13</v>
      </c>
      <c r="O308" s="71">
        <v>2.6186858666014091E-12</v>
      </c>
      <c r="P308" s="71">
        <v>3.966565318764898E-11</v>
      </c>
      <c r="Q308" s="71">
        <v>5.1256975349914264E-16</v>
      </c>
      <c r="R308" s="71">
        <v>1.3498786001867912E-15</v>
      </c>
      <c r="S308" s="71">
        <v>4.5186657709989093E-14</v>
      </c>
      <c r="U308" s="73" cm="1">
        <f t="array" ref="U308">IF($A308&lt;=time_horizon,INDEX(N$5:N$505,time_horizon-$A308+1),0)</f>
        <v>0</v>
      </c>
      <c r="V308" s="73" cm="1">
        <f t="array" ref="V308">IF($A308&lt;=time_horizon,INDEX(O$5:O$505,time_horizon-$A308+1),0)</f>
        <v>0</v>
      </c>
      <c r="W308" s="73" cm="1">
        <f t="array" ref="W308">IF($A308&lt;=time_horizon,INDEX(P$5:P$505,time_horizon-$A308+1),0)</f>
        <v>0</v>
      </c>
      <c r="X308" s="73" cm="1">
        <f t="array" ref="X308">IF($A308&lt;=time_horizon,INDEX(Q$5:Q$505,time_horizon-$A308+1),0)</f>
        <v>0</v>
      </c>
      <c r="Y308" s="73" cm="1">
        <f t="array" ref="Y308">IF($A308&lt;=time_horizon,INDEX(R$5:R$505,time_horizon-$A308+1),0)</f>
        <v>0</v>
      </c>
      <c r="Z308" s="73" cm="1">
        <f t="array" ref="Z308">IF($A308&lt;=time_horizon,INDEX(S$5:S$505,time_horizon-$A308+1),0)</f>
        <v>0</v>
      </c>
    </row>
    <row r="309" spans="1:26">
      <c r="A309">
        <v>304</v>
      </c>
      <c r="B309" s="83">
        <f>inventory[[#This Row],[Integrated_rad_forcing]]</f>
        <v>4.2532430476161706E-11</v>
      </c>
      <c r="C309" s="83">
        <f>inventory[[#This Row],[Temp_change]]</f>
        <v>4.6851320488460886E-14</v>
      </c>
      <c r="E309" s="95">
        <f>inventory[[#This Row],[CO2_net]]+inventory[[#This Row],[CH4_net]]*CH4_GWP+inventory[[#This Row],[N2O_net]]*N2O_GWP</f>
        <v>294.44043736440517</v>
      </c>
      <c r="F309" s="95">
        <f>inventory[[#This Row],[CO2_net]]+inventory[[#This Row],[CH4_net]]*CH4_GTP+inventory[[#This Row],[N2O_net]]*N2O_GTP</f>
        <v>239.59564412968101</v>
      </c>
      <c r="G309" s="77">
        <f t="shared" si="8"/>
        <v>194.18693001054388</v>
      </c>
      <c r="H309" s="77">
        <f t="shared" si="9"/>
        <v>91.420677092020128</v>
      </c>
      <c r="I309" s="77" cm="1">
        <f t="array" ref="I309">B309/INDEX($N$5:$N$505,time_horizon+1)</f>
        <v>463.76618957500813</v>
      </c>
      <c r="J309" s="77" cm="1">
        <f t="array" ref="J309">C309/INDEX($Q$5:$Q$505,time_horizon+1)</f>
        <v>85.673019231483721</v>
      </c>
      <c r="K309" s="78">
        <f>K308+(U308*inventory!B308+V308*inventory!C308+W308*inventory!D308)/$U$5</f>
        <v>294.44043736440517</v>
      </c>
      <c r="L309" s="78">
        <f>L308+(X308*inventory!B308+Y308*inventory!C308+Z308*inventory!D308)/$X$5</f>
        <v>239.59564412968098</v>
      </c>
      <c r="N309" s="71">
        <v>2.1902828616659369E-13</v>
      </c>
      <c r="O309" s="71">
        <v>2.6186858666063645E-12</v>
      </c>
      <c r="P309" s="71">
        <v>3.9694716323388751E-11</v>
      </c>
      <c r="Q309" s="71">
        <v>5.1248056762150597E-16</v>
      </c>
      <c r="R309" s="71">
        <v>1.3465862142393168E-15</v>
      </c>
      <c r="S309" s="71">
        <v>4.4992253706600065E-14</v>
      </c>
      <c r="U309" s="73" cm="1">
        <f t="array" ref="U309">IF($A309&lt;=time_horizon,INDEX(N$5:N$505,time_horizon-$A309+1),0)</f>
        <v>0</v>
      </c>
      <c r="V309" s="73" cm="1">
        <f t="array" ref="V309">IF($A309&lt;=time_horizon,INDEX(O$5:O$505,time_horizon-$A309+1),0)</f>
        <v>0</v>
      </c>
      <c r="W309" s="73" cm="1">
        <f t="array" ref="W309">IF($A309&lt;=time_horizon,INDEX(P$5:P$505,time_horizon-$A309+1),0)</f>
        <v>0</v>
      </c>
      <c r="X309" s="73" cm="1">
        <f t="array" ref="X309">IF($A309&lt;=time_horizon,INDEX(Q$5:Q$505,time_horizon-$A309+1),0)</f>
        <v>0</v>
      </c>
      <c r="Y309" s="73" cm="1">
        <f t="array" ref="Y309">IF($A309&lt;=time_horizon,INDEX(R$5:R$505,time_horizon-$A309+1),0)</f>
        <v>0</v>
      </c>
      <c r="Z309" s="73" cm="1">
        <f t="array" ref="Z309">IF($A309&lt;=time_horizon,INDEX(S$5:S$505,time_horizon-$A309+1),0)</f>
        <v>0</v>
      </c>
    </row>
    <row r="310" spans="1:26">
      <c r="A310">
        <v>305</v>
      </c>
      <c r="B310" s="83">
        <f>inventory[[#This Row],[Integrated_rad_forcing]]</f>
        <v>4.2561816477648046E-11</v>
      </c>
      <c r="C310" s="83">
        <f>inventory[[#This Row],[Temp_change]]</f>
        <v>4.6654709866941335E-14</v>
      </c>
      <c r="E310" s="95">
        <f>inventory[[#This Row],[CO2_net]]+inventory[[#This Row],[CH4_net]]*CH4_GWP+inventory[[#This Row],[N2O_net]]*N2O_GWP</f>
        <v>294.44043736440517</v>
      </c>
      <c r="F310" s="95">
        <f>inventory[[#This Row],[CO2_net]]+inventory[[#This Row],[CH4_net]]*CH4_GTP+inventory[[#This Row],[N2O_net]]*N2O_GTP</f>
        <v>239.59564412968101</v>
      </c>
      <c r="G310" s="77">
        <f t="shared" si="8"/>
        <v>193.82370780376596</v>
      </c>
      <c r="H310" s="77">
        <f t="shared" si="9"/>
        <v>91.052908456891032</v>
      </c>
      <c r="I310" s="77" cm="1">
        <f t="array" ref="I310">B310/INDEX($N$5:$N$505,time_horizon+1)</f>
        <v>464.08660940015318</v>
      </c>
      <c r="J310" s="77" cm="1">
        <f t="array" ref="J310">C310/INDEX($Q$5:$Q$505,time_horizon+1)</f>
        <v>85.313494134155746</v>
      </c>
      <c r="K310" s="78">
        <f>K309+(U309*inventory!B309+V309*inventory!C309+W309*inventory!D309)/$U$5</f>
        <v>294.44043736440517</v>
      </c>
      <c r="L310" s="78">
        <f>L309+(X309*inventory!B309+Y309*inventory!C309+Z309*inventory!D309)/$X$5</f>
        <v>239.59564412968098</v>
      </c>
      <c r="N310" s="71">
        <v>2.1959035331600996E-13</v>
      </c>
      <c r="O310" s="71">
        <v>2.6186858666109358E-12</v>
      </c>
      <c r="P310" s="71">
        <v>3.9723540257721104E-11</v>
      </c>
      <c r="Q310" s="71">
        <v>5.1239120921689167E-16</v>
      </c>
      <c r="R310" s="71">
        <v>1.3433018585557407E-15</v>
      </c>
      <c r="S310" s="71">
        <v>4.4799016799168701E-14</v>
      </c>
      <c r="U310" s="73" cm="1">
        <f t="array" ref="U310">IF($A310&lt;=time_horizon,INDEX(N$5:N$505,time_horizon-$A310+1),0)</f>
        <v>0</v>
      </c>
      <c r="V310" s="73" cm="1">
        <f t="array" ref="V310">IF($A310&lt;=time_horizon,INDEX(O$5:O$505,time_horizon-$A310+1),0)</f>
        <v>0</v>
      </c>
      <c r="W310" s="73" cm="1">
        <f t="array" ref="W310">IF($A310&lt;=time_horizon,INDEX(P$5:P$505,time_horizon-$A310+1),0)</f>
        <v>0</v>
      </c>
      <c r="X310" s="73" cm="1">
        <f t="array" ref="X310">IF($A310&lt;=time_horizon,INDEX(Q$5:Q$505,time_horizon-$A310+1),0)</f>
        <v>0</v>
      </c>
      <c r="Y310" s="73" cm="1">
        <f t="array" ref="Y310">IF($A310&lt;=time_horizon,INDEX(R$5:R$505,time_horizon-$A310+1),0)</f>
        <v>0</v>
      </c>
      <c r="Z310" s="73" cm="1">
        <f t="array" ref="Z310">IF($A310&lt;=time_horizon,INDEX(S$5:S$505,time_horizon-$A310+1),0)</f>
        <v>0</v>
      </c>
    </row>
    <row r="311" spans="1:26">
      <c r="A311">
        <v>306</v>
      </c>
      <c r="B311" s="83">
        <f>inventory[[#This Row],[Integrated_rad_forcing]]</f>
        <v>4.2590964784128194E-11</v>
      </c>
      <c r="C311" s="83">
        <f>inventory[[#This Row],[Temp_change]]</f>
        <v>4.6459265629620154E-14</v>
      </c>
      <c r="E311" s="95">
        <f>inventory[[#This Row],[CO2_net]]+inventory[[#This Row],[CH4_net]]*CH4_GWP+inventory[[#This Row],[N2O_net]]*N2O_GWP</f>
        <v>294.44043736440517</v>
      </c>
      <c r="F311" s="95">
        <f>inventory[[#This Row],[CO2_net]]+inventory[[#This Row],[CH4_net]]*CH4_GTP+inventory[[#This Row],[N2O_net]]*N2O_GTP</f>
        <v>239.59564412968101</v>
      </c>
      <c r="G311" s="77">
        <f t="shared" si="8"/>
        <v>193.46166685739578</v>
      </c>
      <c r="H311" s="77">
        <f t="shared" si="9"/>
        <v>90.687318845074572</v>
      </c>
      <c r="I311" s="77" cm="1">
        <f t="array" ref="I311">B311/INDEX($N$5:$N$505,time_horizon+1)</f>
        <v>464.40443744048673</v>
      </c>
      <c r="J311" s="77" cm="1">
        <f t="array" ref="J311">C311/INDEX($Q$5:$Q$505,time_horizon+1)</f>
        <v>84.956101904264926</v>
      </c>
      <c r="K311" s="78">
        <f>K310+(U310*inventory!B310+V310*inventory!C310+W310*inventory!D310)/$U$5</f>
        <v>294.44043736440517</v>
      </c>
      <c r="L311" s="78">
        <f>L310+(X310*inventory!B310+Y310*inventory!C310+Z310*inventory!D310)/$X$5</f>
        <v>239.59564412968098</v>
      </c>
      <c r="N311" s="71">
        <v>2.2015195814229593E-13</v>
      </c>
      <c r="O311" s="71">
        <v>2.6186858666151529E-12</v>
      </c>
      <c r="P311" s="71">
        <v>3.9752126959370748E-11</v>
      </c>
      <c r="Q311" s="71">
        <v>5.1230167813196363E-16</v>
      </c>
      <c r="R311" s="71">
        <v>1.3400255135455494E-15</v>
      </c>
      <c r="S311" s="71">
        <v>4.4606938437942639E-14</v>
      </c>
      <c r="U311" s="73" cm="1">
        <f t="array" ref="U311">IF($A311&lt;=time_horizon,INDEX(N$5:N$505,time_horizon-$A311+1),0)</f>
        <v>0</v>
      </c>
      <c r="V311" s="73" cm="1">
        <f t="array" ref="V311">IF($A311&lt;=time_horizon,INDEX(O$5:O$505,time_horizon-$A311+1),0)</f>
        <v>0</v>
      </c>
      <c r="W311" s="73" cm="1">
        <f t="array" ref="W311">IF($A311&lt;=time_horizon,INDEX(P$5:P$505,time_horizon-$A311+1),0)</f>
        <v>0</v>
      </c>
      <c r="X311" s="73" cm="1">
        <f t="array" ref="X311">IF($A311&lt;=time_horizon,INDEX(Q$5:Q$505,time_horizon-$A311+1),0)</f>
        <v>0</v>
      </c>
      <c r="Y311" s="73" cm="1">
        <f t="array" ref="Y311">IF($A311&lt;=time_horizon,INDEX(R$5:R$505,time_horizon-$A311+1),0)</f>
        <v>0</v>
      </c>
      <c r="Z311" s="73" cm="1">
        <f t="array" ref="Z311">IF($A311&lt;=time_horizon,INDEX(S$5:S$505,time_horizon-$A311+1),0)</f>
        <v>0</v>
      </c>
    </row>
    <row r="312" spans="1:26">
      <c r="A312">
        <v>307</v>
      </c>
      <c r="B312" s="83">
        <f>inventory[[#This Row],[Integrated_rad_forcing]]</f>
        <v>4.2619877349372744E-11</v>
      </c>
      <c r="C312" s="83">
        <f>inventory[[#This Row],[Temp_change]]</f>
        <v>4.6264979274885773E-14</v>
      </c>
      <c r="E312" s="95">
        <f>inventory[[#This Row],[CO2_net]]+inventory[[#This Row],[CH4_net]]*CH4_GWP+inventory[[#This Row],[N2O_net]]*N2O_GWP</f>
        <v>294.44043736440517</v>
      </c>
      <c r="F312" s="95">
        <f>inventory[[#This Row],[CO2_net]]+inventory[[#This Row],[CH4_net]]*CH4_GTP+inventory[[#This Row],[N2O_net]]*N2O_GTP</f>
        <v>239.59564412968101</v>
      </c>
      <c r="G312" s="77">
        <f t="shared" si="8"/>
        <v>193.10080363830374</v>
      </c>
      <c r="H312" s="77">
        <f t="shared" si="9"/>
        <v>90.323892450898384</v>
      </c>
      <c r="I312" s="77" cm="1">
        <f t="array" ref="I312">B312/INDEX($N$5:$N$505,time_horizon+1)</f>
        <v>464.71969499958203</v>
      </c>
      <c r="J312" s="77" cm="1">
        <f t="array" ref="J312">C312/INDEX($Q$5:$Q$505,time_horizon+1)</f>
        <v>84.600826995638329</v>
      </c>
      <c r="K312" s="78">
        <f>K311+(U311*inventory!B311+V311*inventory!C311+W311*inventory!D311)/$U$5</f>
        <v>294.44043736440517</v>
      </c>
      <c r="L312" s="78">
        <f>L311+(X311*inventory!B311+Y311*inventory!C311+Z311*inventory!D311)/$X$5</f>
        <v>239.59564412968098</v>
      </c>
      <c r="N312" s="71">
        <v>2.2071310189471737E-13</v>
      </c>
      <c r="O312" s="71">
        <v>2.6186858666190433E-12</v>
      </c>
      <c r="P312" s="71">
        <v>3.9780478380858985E-11</v>
      </c>
      <c r="Q312" s="71">
        <v>5.1221197425737831E-16</v>
      </c>
      <c r="R312" s="71">
        <v>1.3367571596663611E-15</v>
      </c>
      <c r="S312" s="71">
        <v>4.4416010140962035E-14</v>
      </c>
      <c r="U312" s="73" cm="1">
        <f t="array" ref="U312">IF($A312&lt;=time_horizon,INDEX(N$5:N$505,time_horizon-$A312+1),0)</f>
        <v>0</v>
      </c>
      <c r="V312" s="73" cm="1">
        <f t="array" ref="V312">IF($A312&lt;=time_horizon,INDEX(O$5:O$505,time_horizon-$A312+1),0)</f>
        <v>0</v>
      </c>
      <c r="W312" s="73" cm="1">
        <f t="array" ref="W312">IF($A312&lt;=time_horizon,INDEX(P$5:P$505,time_horizon-$A312+1),0)</f>
        <v>0</v>
      </c>
      <c r="X312" s="73" cm="1">
        <f t="array" ref="X312">IF($A312&lt;=time_horizon,INDEX(Q$5:Q$505,time_horizon-$A312+1),0)</f>
        <v>0</v>
      </c>
      <c r="Y312" s="73" cm="1">
        <f t="array" ref="Y312">IF($A312&lt;=time_horizon,INDEX(R$5:R$505,time_horizon-$A312+1),0)</f>
        <v>0</v>
      </c>
      <c r="Z312" s="73" cm="1">
        <f t="array" ref="Z312">IF($A312&lt;=time_horizon,INDEX(S$5:S$505,time_horizon-$A312+1),0)</f>
        <v>0</v>
      </c>
    </row>
    <row r="313" spans="1:26">
      <c r="A313">
        <v>308</v>
      </c>
      <c r="B313" s="83">
        <f>inventory[[#This Row],[Integrated_rad_forcing]]</f>
        <v>4.2648556111076956E-11</v>
      </c>
      <c r="C313" s="83">
        <f>inventory[[#This Row],[Temp_change]]</f>
        <v>4.6071842368458106E-14</v>
      </c>
      <c r="E313" s="95">
        <f>inventory[[#This Row],[CO2_net]]+inventory[[#This Row],[CH4_net]]*CH4_GWP+inventory[[#This Row],[N2O_net]]*N2O_GWP</f>
        <v>294.44043736440517</v>
      </c>
      <c r="F313" s="95">
        <f>inventory[[#This Row],[CO2_net]]+inventory[[#This Row],[CH4_net]]*CH4_GTP+inventory[[#This Row],[N2O_net]]*N2O_GTP</f>
        <v>239.59564412968101</v>
      </c>
      <c r="G313" s="77">
        <f t="shared" si="8"/>
        <v>192.74111460405499</v>
      </c>
      <c r="H313" s="77">
        <f t="shared" si="9"/>
        <v>89.962613585680302</v>
      </c>
      <c r="I313" s="77" cm="1">
        <f t="array" ref="I313">B313/INDEX($N$5:$N$505,time_horizon+1)</f>
        <v>465.03240320572945</v>
      </c>
      <c r="J313" s="77" cm="1">
        <f t="array" ref="J313">C313/INDEX($Q$5:$Q$505,time_horizon+1)</f>
        <v>84.247653985226336</v>
      </c>
      <c r="K313" s="78">
        <f>K312+(U312*inventory!B312+V312*inventory!C312+W312*inventory!D312)/$U$5</f>
        <v>294.44043736440517</v>
      </c>
      <c r="L313" s="78">
        <f>L312+(X312*inventory!B312+Y312*inventory!C312+Z312*inventory!D312)/$X$5</f>
        <v>239.59564412968098</v>
      </c>
      <c r="N313" s="71">
        <v>2.2127378581725653E-13</v>
      </c>
      <c r="O313" s="71">
        <v>2.6186858666226323E-12</v>
      </c>
      <c r="P313" s="71">
        <v>3.980859645863707E-11</v>
      </c>
      <c r="Q313" s="71">
        <v>5.1212209752642777E-16</v>
      </c>
      <c r="R313" s="71">
        <v>1.3334967774237811E-15</v>
      </c>
      <c r="S313" s="71">
        <v>4.4226223493507895E-14</v>
      </c>
      <c r="U313" s="73" cm="1">
        <f t="array" ref="U313">IF($A313&lt;=time_horizon,INDEX(N$5:N$505,time_horizon-$A313+1),0)</f>
        <v>0</v>
      </c>
      <c r="V313" s="73" cm="1">
        <f t="array" ref="V313">IF($A313&lt;=time_horizon,INDEX(O$5:O$505,time_horizon-$A313+1),0)</f>
        <v>0</v>
      </c>
      <c r="W313" s="73" cm="1">
        <f t="array" ref="W313">IF($A313&lt;=time_horizon,INDEX(P$5:P$505,time_horizon-$A313+1),0)</f>
        <v>0</v>
      </c>
      <c r="X313" s="73" cm="1">
        <f t="array" ref="X313">IF($A313&lt;=time_horizon,INDEX(Q$5:Q$505,time_horizon-$A313+1),0)</f>
        <v>0</v>
      </c>
      <c r="Y313" s="73" cm="1">
        <f t="array" ref="Y313">IF($A313&lt;=time_horizon,INDEX(R$5:R$505,time_horizon-$A313+1),0)</f>
        <v>0</v>
      </c>
      <c r="Z313" s="73" cm="1">
        <f t="array" ref="Z313">IF($A313&lt;=time_horizon,INDEX(S$5:S$505,time_horizon-$A313+1),0)</f>
        <v>0</v>
      </c>
    </row>
    <row r="314" spans="1:26">
      <c r="A314">
        <v>309</v>
      </c>
      <c r="B314" s="83">
        <f>inventory[[#This Row],[Integrated_rad_forcing]]</f>
        <v>4.2677002990993105E-11</v>
      </c>
      <c r="C314" s="83">
        <f>inventory[[#This Row],[Temp_change]]</f>
        <v>4.5879846542839863E-14</v>
      </c>
      <c r="E314" s="95">
        <f>inventory[[#This Row],[CO2_net]]+inventory[[#This Row],[CH4_net]]*CH4_GWP+inventory[[#This Row],[N2O_net]]*N2O_GWP</f>
        <v>294.44043736440517</v>
      </c>
      <c r="F314" s="95">
        <f>inventory[[#This Row],[CO2_net]]+inventory[[#This Row],[CH4_net]]*CH4_GTP+inventory[[#This Row],[N2O_net]]*N2O_GTP</f>
        <v>239.59564412968101</v>
      </c>
      <c r="G314" s="77">
        <f t="shared" si="8"/>
        <v>192.3825962033799</v>
      </c>
      <c r="H314" s="77">
        <f t="shared" si="9"/>
        <v>89.603466677091092</v>
      </c>
      <c r="I314" s="77" cm="1">
        <f t="array" ref="I314">B314/INDEX($N$5:$N$505,time_horizon+1)</f>
        <v>465.34258301338014</v>
      </c>
      <c r="J314" s="77" cm="1">
        <f t="array" ref="J314">C314/INDEX($Q$5:$Q$505,time_horizon+1)</f>
        <v>83.896567572099357</v>
      </c>
      <c r="K314" s="78">
        <f>K313+(U313*inventory!B313+V313*inventory!C313+W313*inventory!D313)/$U$5</f>
        <v>294.44043736440517</v>
      </c>
      <c r="L314" s="78">
        <f>L313+(X313*inventory!B313+Y313*inventory!C313+Z313*inventory!D313)/$X$5</f>
        <v>239.59564412968098</v>
      </c>
      <c r="N314" s="71">
        <v>2.2183401114868273E-13</v>
      </c>
      <c r="O314" s="71">
        <v>2.6186858666259434E-12</v>
      </c>
      <c r="P314" s="71">
        <v>3.9836483113218479E-11</v>
      </c>
      <c r="Q314" s="71">
        <v>5.1203204791372164E-16</v>
      </c>
      <c r="R314" s="71">
        <v>1.3302443473712588E-15</v>
      </c>
      <c r="S314" s="71">
        <v>4.4037570147554883E-14</v>
      </c>
      <c r="U314" s="73" cm="1">
        <f t="array" ref="U314">IF($A314&lt;=time_horizon,INDEX(N$5:N$505,time_horizon-$A314+1),0)</f>
        <v>0</v>
      </c>
      <c r="V314" s="73" cm="1">
        <f t="array" ref="V314">IF($A314&lt;=time_horizon,INDEX(O$5:O$505,time_horizon-$A314+1),0)</f>
        <v>0</v>
      </c>
      <c r="W314" s="73" cm="1">
        <f t="array" ref="W314">IF($A314&lt;=time_horizon,INDEX(P$5:P$505,time_horizon-$A314+1),0)</f>
        <v>0</v>
      </c>
      <c r="X314" s="73" cm="1">
        <f t="array" ref="X314">IF($A314&lt;=time_horizon,INDEX(Q$5:Q$505,time_horizon-$A314+1),0)</f>
        <v>0</v>
      </c>
      <c r="Y314" s="73" cm="1">
        <f t="array" ref="Y314">IF($A314&lt;=time_horizon,INDEX(R$5:R$505,time_horizon-$A314+1),0)</f>
        <v>0</v>
      </c>
      <c r="Z314" s="73" cm="1">
        <f t="array" ref="Z314">IF($A314&lt;=time_horizon,INDEX(S$5:S$505,time_horizon-$A314+1),0)</f>
        <v>0</v>
      </c>
    </row>
    <row r="315" spans="1:26">
      <c r="A315">
        <v>310</v>
      </c>
      <c r="B315" s="83">
        <f>inventory[[#This Row],[Integrated_rad_forcing]]</f>
        <v>4.270521989506171E-11</v>
      </c>
      <c r="C315" s="83">
        <f>inventory[[#This Row],[Temp_change]]</f>
        <v>4.5688983496772564E-14</v>
      </c>
      <c r="E315" s="95">
        <f>inventory[[#This Row],[CO2_net]]+inventory[[#This Row],[CH4_net]]*CH4_GWP+inventory[[#This Row],[N2O_net]]*N2O_GWP</f>
        <v>294.44043736440517</v>
      </c>
      <c r="F315" s="95">
        <f>inventory[[#This Row],[CO2_net]]+inventory[[#This Row],[CH4_net]]*CH4_GTP+inventory[[#This Row],[N2O_net]]*N2O_GTP</f>
        <v>239.59564412968101</v>
      </c>
      <c r="G315" s="77">
        <f t="shared" si="8"/>
        <v>192.02524487663544</v>
      </c>
      <c r="H315" s="77">
        <f t="shared" si="9"/>
        <v>89.246436268511928</v>
      </c>
      <c r="I315" s="77" cm="1">
        <f t="array" ref="I315">B315/INDEX($N$5:$N$505,time_horizon+1)</f>
        <v>465.6502552045763</v>
      </c>
      <c r="J315" s="77" cm="1">
        <f t="array" ref="J315">C315/INDEX($Q$5:$Q$505,time_horizon+1)</f>
        <v>83.547552576453057</v>
      </c>
      <c r="K315" s="78">
        <f>K314+(U314*inventory!B314+V314*inventory!C314+W314*inventory!D314)/$U$5</f>
        <v>294.44043736440517</v>
      </c>
      <c r="L315" s="78">
        <f>L314+(X314*inventory!B314+Y314*inventory!C314+Z314*inventory!D314)/$X$5</f>
        <v>239.59564412968098</v>
      </c>
      <c r="N315" s="71">
        <v>2.223937791226212E-13</v>
      </c>
      <c r="O315" s="71">
        <v>2.6186858666289977E-12</v>
      </c>
      <c r="P315" s="71">
        <v>3.9864140249310089E-11</v>
      </c>
      <c r="Q315" s="71">
        <v>5.1194182543390393E-16</v>
      </c>
      <c r="R315" s="71">
        <v>1.3269998501099494E-15</v>
      </c>
      <c r="S315" s="71">
        <v>4.385004182122871E-14</v>
      </c>
      <c r="U315" s="73" cm="1">
        <f t="array" ref="U315">IF($A315&lt;=time_horizon,INDEX(N$5:N$505,time_horizon-$A315+1),0)</f>
        <v>0</v>
      </c>
      <c r="V315" s="73" cm="1">
        <f t="array" ref="V315">IF($A315&lt;=time_horizon,INDEX(O$5:O$505,time_horizon-$A315+1),0)</f>
        <v>0</v>
      </c>
      <c r="W315" s="73" cm="1">
        <f t="array" ref="W315">IF($A315&lt;=time_horizon,INDEX(P$5:P$505,time_horizon-$A315+1),0)</f>
        <v>0</v>
      </c>
      <c r="X315" s="73" cm="1">
        <f t="array" ref="X315">IF($A315&lt;=time_horizon,INDEX(Q$5:Q$505,time_horizon-$A315+1),0)</f>
        <v>0</v>
      </c>
      <c r="Y315" s="73" cm="1">
        <f t="array" ref="Y315">IF($A315&lt;=time_horizon,INDEX(R$5:R$505,time_horizon-$A315+1),0)</f>
        <v>0</v>
      </c>
      <c r="Z315" s="73" cm="1">
        <f t="array" ref="Z315">IF($A315&lt;=time_horizon,INDEX(S$5:S$505,time_horizon-$A315+1),0)</f>
        <v>0</v>
      </c>
    </row>
    <row r="316" spans="1:26">
      <c r="A316">
        <v>311</v>
      </c>
      <c r="B316" s="83">
        <f>inventory[[#This Row],[Integrated_rad_forcing]]</f>
        <v>4.2733208713541695E-11</v>
      </c>
      <c r="C316" s="83">
        <f>inventory[[#This Row],[Temp_change]]</f>
        <v>4.5499244994696866E-14</v>
      </c>
      <c r="E316" s="95">
        <f>inventory[[#This Row],[CO2_net]]+inventory[[#This Row],[CH4_net]]*CH4_GWP+inventory[[#This Row],[N2O_net]]*N2O_GWP</f>
        <v>294.44043736440517</v>
      </c>
      <c r="F316" s="95">
        <f>inventory[[#This Row],[CO2_net]]+inventory[[#This Row],[CH4_net]]*CH4_GTP+inventory[[#This Row],[N2O_net]]*N2O_GTP</f>
        <v>239.59564412968101</v>
      </c>
      <c r="G316" s="77">
        <f t="shared" si="8"/>
        <v>191.66905705625706</v>
      </c>
      <c r="H316" s="77">
        <f t="shared" si="9"/>
        <v>88.891507018386079</v>
      </c>
      <c r="I316" s="77" cm="1">
        <f t="array" ref="I316">B316/INDEX($N$5:$N$505,time_horizon+1)</f>
        <v>465.95544039037105</v>
      </c>
      <c r="J316" s="77" cm="1">
        <f t="array" ref="J316">C316/INDEX($Q$5:$Q$505,time_horizon+1)</f>
        <v>83.200593938621552</v>
      </c>
      <c r="K316" s="78">
        <f>K315+(U315*inventory!B315+V315*inventory!C315+W315*inventory!D315)/$U$5</f>
        <v>294.44043736440517</v>
      </c>
      <c r="L316" s="78">
        <f>L315+(X315*inventory!B315+Y315*inventory!C315+Z315*inventory!D315)/$X$5</f>
        <v>239.59564412968098</v>
      </c>
      <c r="N316" s="71">
        <v>2.2295309096762033E-13</v>
      </c>
      <c r="O316" s="71">
        <v>2.6186858666318153E-12</v>
      </c>
      <c r="P316" s="71">
        <v>3.9891569755942259E-11</v>
      </c>
      <c r="Q316" s="71">
        <v>5.1185143014040616E-16</v>
      </c>
      <c r="R316" s="71">
        <v>1.3237632662885753E-15</v>
      </c>
      <c r="S316" s="71">
        <v>4.3663630298267882E-14</v>
      </c>
      <c r="U316" s="73" cm="1">
        <f t="array" ref="U316">IF($A316&lt;=time_horizon,INDEX(N$5:N$505,time_horizon-$A316+1),0)</f>
        <v>0</v>
      </c>
      <c r="V316" s="73" cm="1">
        <f t="array" ref="V316">IF($A316&lt;=time_horizon,INDEX(O$5:O$505,time_horizon-$A316+1),0)</f>
        <v>0</v>
      </c>
      <c r="W316" s="73" cm="1">
        <f t="array" ref="W316">IF($A316&lt;=time_horizon,INDEX(P$5:P$505,time_horizon-$A316+1),0)</f>
        <v>0</v>
      </c>
      <c r="X316" s="73" cm="1">
        <f t="array" ref="X316">IF($A316&lt;=time_horizon,INDEX(Q$5:Q$505,time_horizon-$A316+1),0)</f>
        <v>0</v>
      </c>
      <c r="Y316" s="73" cm="1">
        <f t="array" ref="Y316">IF($A316&lt;=time_horizon,INDEX(R$5:R$505,time_horizon-$A316+1),0)</f>
        <v>0</v>
      </c>
      <c r="Z316" s="73" cm="1">
        <f t="array" ref="Z316">IF($A316&lt;=time_horizon,INDEX(S$5:S$505,time_horizon-$A316+1),0)</f>
        <v>0</v>
      </c>
    </row>
    <row r="317" spans="1:26">
      <c r="A317">
        <v>312</v>
      </c>
      <c r="B317" s="83">
        <f>inventory[[#This Row],[Integrated_rad_forcing]]</f>
        <v>4.276097132113949E-11</v>
      </c>
      <c r="C317" s="83">
        <f>inventory[[#This Row],[Temp_change]]</f>
        <v>4.5310622866217432E-14</v>
      </c>
      <c r="E317" s="95">
        <f>inventory[[#This Row],[CO2_net]]+inventory[[#This Row],[CH4_net]]*CH4_GWP+inventory[[#This Row],[N2O_net]]*N2O_GWP</f>
        <v>294.44043736440517</v>
      </c>
      <c r="F317" s="95">
        <f>inventory[[#This Row],[CO2_net]]+inventory[[#This Row],[CH4_net]]*CH4_GTP+inventory[[#This Row],[N2O_net]]*N2O_GTP</f>
        <v>239.59564412968101</v>
      </c>
      <c r="G317" s="77">
        <f t="shared" si="8"/>
        <v>191.31402916720194</v>
      </c>
      <c r="H317" s="77">
        <f t="shared" si="9"/>
        <v>88.538663699565888</v>
      </c>
      <c r="I317" s="77" cm="1">
        <f t="array" ref="I317">B317/INDEX($N$5:$N$505,time_horizon+1)</f>
        <v>466.25815901223564</v>
      </c>
      <c r="J317" s="77" cm="1">
        <f t="array" ref="J317">C317/INDEX($Q$5:$Q$505,time_horizon+1)</f>
        <v>82.855676718098763</v>
      </c>
      <c r="K317" s="78">
        <f>K316+(U316*inventory!B316+V316*inventory!C316+W316*inventory!D316)/$U$5</f>
        <v>294.44043736440517</v>
      </c>
      <c r="L317" s="78">
        <f>L316+(X316*inventory!B316+Y316*inventory!C316+Z316*inventory!D316)/$X$5</f>
        <v>239.59564412968098</v>
      </c>
      <c r="N317" s="71">
        <v>2.2351194790721729E-13</v>
      </c>
      <c r="O317" s="71">
        <v>2.6186858666344148E-12</v>
      </c>
      <c r="P317" s="71">
        <v>3.991877350659786E-11</v>
      </c>
      <c r="Q317" s="71">
        <v>5.117608621242337E-16</v>
      </c>
      <c r="R317" s="71">
        <v>1.3205345766032913E-15</v>
      </c>
      <c r="S317" s="71">
        <v>4.3478327427489909E-14</v>
      </c>
      <c r="U317" s="73" cm="1">
        <f t="array" ref="U317">IF($A317&lt;=time_horizon,INDEX(N$5:N$505,time_horizon-$A317+1),0)</f>
        <v>0</v>
      </c>
      <c r="V317" s="73" cm="1">
        <f t="array" ref="V317">IF($A317&lt;=time_horizon,INDEX(O$5:O$505,time_horizon-$A317+1),0)</f>
        <v>0</v>
      </c>
      <c r="W317" s="73" cm="1">
        <f t="array" ref="W317">IF($A317&lt;=time_horizon,INDEX(P$5:P$505,time_horizon-$A317+1),0)</f>
        <v>0</v>
      </c>
      <c r="X317" s="73" cm="1">
        <f t="array" ref="X317">IF($A317&lt;=time_horizon,INDEX(Q$5:Q$505,time_horizon-$A317+1),0)</f>
        <v>0</v>
      </c>
      <c r="Y317" s="73" cm="1">
        <f t="array" ref="Y317">IF($A317&lt;=time_horizon,INDEX(R$5:R$505,time_horizon-$A317+1),0)</f>
        <v>0</v>
      </c>
      <c r="Z317" s="73" cm="1">
        <f t="array" ref="Z317">IF($A317&lt;=time_horizon,INDEX(S$5:S$505,time_horizon-$A317+1),0)</f>
        <v>0</v>
      </c>
    </row>
    <row r="318" spans="1:26">
      <c r="A318">
        <v>313</v>
      </c>
      <c r="B318" s="83">
        <f>inventory[[#This Row],[Integrated_rad_forcing]]</f>
        <v>4.2788509577137052E-11</v>
      </c>
      <c r="C318" s="83">
        <f>inventory[[#This Row],[Temp_change]]</f>
        <v>4.512310900557222E-14</v>
      </c>
      <c r="E318" s="95">
        <f>inventory[[#This Row],[CO2_net]]+inventory[[#This Row],[CH4_net]]*CH4_GWP+inventory[[#This Row],[N2O_net]]*N2O_GWP</f>
        <v>294.44043736440517</v>
      </c>
      <c r="F318" s="95">
        <f>inventory[[#This Row],[CO2_net]]+inventory[[#This Row],[CH4_net]]*CH4_GTP+inventory[[#This Row],[N2O_net]]*N2O_GTP</f>
        <v>239.59564412968101</v>
      </c>
      <c r="G318" s="77">
        <f t="shared" si="8"/>
        <v>190.96015762738313</v>
      </c>
      <c r="H318" s="77">
        <f t="shared" si="9"/>
        <v>88.187891198655123</v>
      </c>
      <c r="I318" s="77" cm="1">
        <f t="array" ref="I318">B318/INDEX($N$5:$N$505,time_horizon+1)</f>
        <v>466.55843134345565</v>
      </c>
      <c r="J318" s="77" cm="1">
        <f t="array" ref="J318">C318/INDEX($Q$5:$Q$505,time_horizon+1)</f>
        <v>82.512786092568078</v>
      </c>
      <c r="K318" s="78">
        <f>K317+(U317*inventory!B317+V317*inventory!C317+W317*inventory!D317)/$U$5</f>
        <v>294.44043736440517</v>
      </c>
      <c r="L318" s="78">
        <f>L317+(X317*inventory!B317+Y317*inventory!C317+Z317*inventory!D317)/$X$5</f>
        <v>239.59564412968098</v>
      </c>
      <c r="N318" s="71">
        <v>2.2407035116000191E-13</v>
      </c>
      <c r="O318" s="71">
        <v>2.6186858666368127E-12</v>
      </c>
      <c r="P318" s="71">
        <v>3.994575335934024E-11</v>
      </c>
      <c r="Q318" s="71">
        <v>5.11670121512786E-16</v>
      </c>
      <c r="R318" s="71">
        <v>1.3173137617975496E-15</v>
      </c>
      <c r="S318" s="71">
        <v>4.3294125122261885E-14</v>
      </c>
      <c r="U318" s="73" cm="1">
        <f t="array" ref="U318">IF($A318&lt;=time_horizon,INDEX(N$5:N$505,time_horizon-$A318+1),0)</f>
        <v>0</v>
      </c>
      <c r="V318" s="73" cm="1">
        <f t="array" ref="V318">IF($A318&lt;=time_horizon,INDEX(O$5:O$505,time_horizon-$A318+1),0)</f>
        <v>0</v>
      </c>
      <c r="W318" s="73" cm="1">
        <f t="array" ref="W318">IF($A318&lt;=time_horizon,INDEX(P$5:P$505,time_horizon-$A318+1),0)</f>
        <v>0</v>
      </c>
      <c r="X318" s="73" cm="1">
        <f t="array" ref="X318">IF($A318&lt;=time_horizon,INDEX(Q$5:Q$505,time_horizon-$A318+1),0)</f>
        <v>0</v>
      </c>
      <c r="Y318" s="73" cm="1">
        <f t="array" ref="Y318">IF($A318&lt;=time_horizon,INDEX(R$5:R$505,time_horizon-$A318+1),0)</f>
        <v>0</v>
      </c>
      <c r="Z318" s="73" cm="1">
        <f t="array" ref="Z318">IF($A318&lt;=time_horizon,INDEX(S$5:S$505,time_horizon-$A318+1),0)</f>
        <v>0</v>
      </c>
    </row>
    <row r="319" spans="1:26">
      <c r="A319">
        <v>314</v>
      </c>
      <c r="B319" s="83">
        <f>inventory[[#This Row],[Integrated_rad_forcing]]</f>
        <v>4.2815825325518843E-11</v>
      </c>
      <c r="C319" s="83">
        <f>inventory[[#This Row],[Temp_change]]</f>
        <v>4.4936695371106105E-14</v>
      </c>
      <c r="E319" s="95">
        <f>inventory[[#This Row],[CO2_net]]+inventory[[#This Row],[CH4_net]]*CH4_GWP+inventory[[#This Row],[N2O_net]]*N2O_GWP</f>
        <v>294.44043736440517</v>
      </c>
      <c r="F319" s="95">
        <f>inventory[[#This Row],[CO2_net]]+inventory[[#This Row],[CH4_net]]*CH4_GTP+inventory[[#This Row],[N2O_net]]*N2O_GTP</f>
        <v>239.59564412968101</v>
      </c>
      <c r="G319" s="77">
        <f t="shared" si="8"/>
        <v>190.60743884809503</v>
      </c>
      <c r="H319" s="77">
        <f t="shared" si="9"/>
        <v>87.839174515347082</v>
      </c>
      <c r="I319" s="77" cm="1">
        <f t="array" ref="I319">B319/INDEX($N$5:$N$505,time_horizon+1)</f>
        <v>466.85627749051542</v>
      </c>
      <c r="J319" s="77" cm="1">
        <f t="array" ref="J319">C319/INDEX($Q$5:$Q$505,time_horizon+1)</f>
        <v>82.171907356939712</v>
      </c>
      <c r="K319" s="78">
        <f>K318+(U318*inventory!B318+V318*inventory!C318+W318*inventory!D318)/$U$5</f>
        <v>294.44043736440517</v>
      </c>
      <c r="L319" s="78">
        <f>L318+(X318*inventory!B318+Y318*inventory!C318+Z318*inventory!D318)/$X$5</f>
        <v>239.59564412968098</v>
      </c>
      <c r="N319" s="71">
        <v>2.2462830193967927E-13</v>
      </c>
      <c r="O319" s="71">
        <v>2.6186858666390248E-12</v>
      </c>
      <c r="P319" s="71">
        <v>3.9972511156940138E-11</v>
      </c>
      <c r="Q319" s="71">
        <v>5.1157920846870952E-16</v>
      </c>
      <c r="R319" s="71">
        <v>1.3141008026619686E-15</v>
      </c>
      <c r="S319" s="71">
        <v>4.3111015359975424E-14</v>
      </c>
      <c r="U319" s="73" cm="1">
        <f t="array" ref="U319">IF($A319&lt;=time_horizon,INDEX(N$5:N$505,time_horizon-$A319+1),0)</f>
        <v>0</v>
      </c>
      <c r="V319" s="73" cm="1">
        <f t="array" ref="V319">IF($A319&lt;=time_horizon,INDEX(O$5:O$505,time_horizon-$A319+1),0)</f>
        <v>0</v>
      </c>
      <c r="W319" s="73" cm="1">
        <f t="array" ref="W319">IF($A319&lt;=time_horizon,INDEX(P$5:P$505,time_horizon-$A319+1),0)</f>
        <v>0</v>
      </c>
      <c r="X319" s="73" cm="1">
        <f t="array" ref="X319">IF($A319&lt;=time_horizon,INDEX(Q$5:Q$505,time_horizon-$A319+1),0)</f>
        <v>0</v>
      </c>
      <c r="Y319" s="73" cm="1">
        <f t="array" ref="Y319">IF($A319&lt;=time_horizon,INDEX(R$5:R$505,time_horizon-$A319+1),0)</f>
        <v>0</v>
      </c>
      <c r="Z319" s="73" cm="1">
        <f t="array" ref="Z319">IF($A319&lt;=time_horizon,INDEX(S$5:S$505,time_horizon-$A319+1),0)</f>
        <v>0</v>
      </c>
    </row>
    <row r="320" spans="1:26">
      <c r="A320">
        <v>315</v>
      </c>
      <c r="B320" s="83">
        <f>inventory[[#This Row],[Integrated_rad_forcing]]</f>
        <v>4.2842920395097724E-11</v>
      </c>
      <c r="C320" s="83">
        <f>inventory[[#This Row],[Temp_change]]</f>
        <v>4.4751373984748836E-14</v>
      </c>
      <c r="E320" s="95">
        <f>inventory[[#This Row],[CO2_net]]+inventory[[#This Row],[CH4_net]]*CH4_GWP+inventory[[#This Row],[N2O_net]]*N2O_GWP</f>
        <v>294.44043736440517</v>
      </c>
      <c r="F320" s="95">
        <f>inventory[[#This Row],[CO2_net]]+inventory[[#This Row],[CH4_net]]*CH4_GTP+inventory[[#This Row],[N2O_net]]*N2O_GTP</f>
        <v>239.59564412968101</v>
      </c>
      <c r="G320" s="77">
        <f t="shared" si="8"/>
        <v>190.25586923443046</v>
      </c>
      <c r="H320" s="77">
        <f t="shared" si="9"/>
        <v>87.492498761758839</v>
      </c>
      <c r="I320" s="77" cm="1">
        <f t="array" ref="I320">B320/INDEX($N$5:$N$505,time_horizon+1)</f>
        <v>467.15171739447084</v>
      </c>
      <c r="J320" s="77" cm="1">
        <f t="array" ref="J320">C320/INDEX($Q$5:$Q$505,time_horizon+1)</f>
        <v>81.833025922396104</v>
      </c>
      <c r="K320" s="78">
        <f>K319+(U319*inventory!B319+V319*inventory!C319+W319*inventory!D319)/$U$5</f>
        <v>294.44043736440517</v>
      </c>
      <c r="L320" s="78">
        <f>L319+(X319*inventory!B319+Y319*inventory!C319+Z319*inventory!D319)/$X$5</f>
        <v>239.59564412968098</v>
      </c>
      <c r="N320" s="71">
        <v>2.2518580145513047E-13</v>
      </c>
      <c r="O320" s="71">
        <v>2.6186858666410657E-12</v>
      </c>
      <c r="P320" s="71">
        <v>3.9999048727001528E-11</v>
      </c>
      <c r="Q320" s="71">
        <v>5.1148812318878167E-16</v>
      </c>
      <c r="R320" s="71">
        <v>1.3108956800342027E-15</v>
      </c>
      <c r="S320" s="71">
        <v>4.2928990181525854E-14</v>
      </c>
      <c r="U320" s="73" cm="1">
        <f t="array" ref="U320">IF($A320&lt;=time_horizon,INDEX(N$5:N$505,time_horizon-$A320+1),0)</f>
        <v>0</v>
      </c>
      <c r="V320" s="73" cm="1">
        <f t="array" ref="V320">IF($A320&lt;=time_horizon,INDEX(O$5:O$505,time_horizon-$A320+1),0)</f>
        <v>0</v>
      </c>
      <c r="W320" s="73" cm="1">
        <f t="array" ref="W320">IF($A320&lt;=time_horizon,INDEX(P$5:P$505,time_horizon-$A320+1),0)</f>
        <v>0</v>
      </c>
      <c r="X320" s="73" cm="1">
        <f t="array" ref="X320">IF($A320&lt;=time_horizon,INDEX(Q$5:Q$505,time_horizon-$A320+1),0)</f>
        <v>0</v>
      </c>
      <c r="Y320" s="73" cm="1">
        <f t="array" ref="Y320">IF($A320&lt;=time_horizon,INDEX(R$5:R$505,time_horizon-$A320+1),0)</f>
        <v>0</v>
      </c>
      <c r="Z320" s="73" cm="1">
        <f t="array" ref="Z320">IF($A320&lt;=time_horizon,INDEX(S$5:S$505,time_horizon-$A320+1),0)</f>
        <v>0</v>
      </c>
    </row>
    <row r="321" spans="1:26">
      <c r="A321">
        <v>316</v>
      </c>
      <c r="B321" s="83">
        <f>inventory[[#This Row],[Integrated_rad_forcing]]</f>
        <v>4.2869796599639894E-11</v>
      </c>
      <c r="C321" s="83">
        <f>inventory[[#This Row],[Temp_change]]</f>
        <v>4.4567136931497387E-14</v>
      </c>
      <c r="E321" s="95">
        <f>inventory[[#This Row],[CO2_net]]+inventory[[#This Row],[CH4_net]]*CH4_GWP+inventory[[#This Row],[N2O_net]]*N2O_GWP</f>
        <v>294.44043736440517</v>
      </c>
      <c r="F321" s="95">
        <f>inventory[[#This Row],[CO2_net]]+inventory[[#This Row],[CH4_net]]*CH4_GTP+inventory[[#This Row],[N2O_net]]*N2O_GTP</f>
        <v>239.59564412968101</v>
      </c>
      <c r="G321" s="77">
        <f t="shared" si="8"/>
        <v>189.90544518568916</v>
      </c>
      <c r="H321" s="77">
        <f t="shared" si="9"/>
        <v>87.14784916176221</v>
      </c>
      <c r="I321" s="77" cm="1">
        <f t="array" ref="I321">B321/INDEX($N$5:$N$505,time_horizon+1)</f>
        <v>467.44477083231158</v>
      </c>
      <c r="J321" s="77" cm="1">
        <f t="array" ref="J321">C321/INDEX($Q$5:$Q$505,time_horizon+1)</f>
        <v>81.496127315445406</v>
      </c>
      <c r="K321" s="78">
        <f>K320+(U320*inventory!B320+V320*inventory!C320+W320*inventory!D320)/$U$5</f>
        <v>294.44043736440517</v>
      </c>
      <c r="L321" s="78">
        <f>L320+(X320*inventory!B320+Y320*inventory!C320+Z320*inventory!D320)/$X$5</f>
        <v>239.59564412968098</v>
      </c>
      <c r="N321" s="71">
        <v>2.2574285091047227E-13</v>
      </c>
      <c r="O321" s="71">
        <v>2.6186858666429483E-12</v>
      </c>
      <c r="P321" s="71">
        <v>4.0025367882086474E-11</v>
      </c>
      <c r="Q321" s="71">
        <v>5.1139686590282563E-16</v>
      </c>
      <c r="R321" s="71">
        <v>1.3076983747988123E-15</v>
      </c>
      <c r="S321" s="71">
        <v>4.2748041690795751E-14</v>
      </c>
      <c r="U321" s="73" cm="1">
        <f t="array" ref="U321">IF($A321&lt;=time_horizon,INDEX(N$5:N$505,time_horizon-$A321+1),0)</f>
        <v>0</v>
      </c>
      <c r="V321" s="73" cm="1">
        <f t="array" ref="V321">IF($A321&lt;=time_horizon,INDEX(O$5:O$505,time_horizon-$A321+1),0)</f>
        <v>0</v>
      </c>
      <c r="W321" s="73" cm="1">
        <f t="array" ref="W321">IF($A321&lt;=time_horizon,INDEX(P$5:P$505,time_horizon-$A321+1),0)</f>
        <v>0</v>
      </c>
      <c r="X321" s="73" cm="1">
        <f t="array" ref="X321">IF($A321&lt;=time_horizon,INDEX(Q$5:Q$505,time_horizon-$A321+1),0)</f>
        <v>0</v>
      </c>
      <c r="Y321" s="73" cm="1">
        <f t="array" ref="Y321">IF($A321&lt;=time_horizon,INDEX(R$5:R$505,time_horizon-$A321+1),0)</f>
        <v>0</v>
      </c>
      <c r="Z321" s="73" cm="1">
        <f t="array" ref="Z321">IF($A321&lt;=time_horizon,INDEX(S$5:S$505,time_horizon-$A321+1),0)</f>
        <v>0</v>
      </c>
    </row>
    <row r="322" spans="1:26">
      <c r="A322">
        <v>317</v>
      </c>
      <c r="B322" s="83">
        <f>inventory[[#This Row],[Integrated_rad_forcing]]</f>
        <v>4.2896455737988717E-11</v>
      </c>
      <c r="C322" s="83">
        <f>inventory[[#This Row],[Temp_change]]</f>
        <v>4.4383976358902442E-14</v>
      </c>
      <c r="E322" s="95">
        <f>inventory[[#This Row],[CO2_net]]+inventory[[#This Row],[CH4_net]]*CH4_GWP+inventory[[#This Row],[N2O_net]]*N2O_GWP</f>
        <v>294.44043736440517</v>
      </c>
      <c r="F322" s="95">
        <f>inventory[[#This Row],[CO2_net]]+inventory[[#This Row],[CH4_net]]*CH4_GTP+inventory[[#This Row],[N2O_net]]*N2O_GTP</f>
        <v>239.59564412968101</v>
      </c>
      <c r="G322" s="77">
        <f t="shared" si="8"/>
        <v>189.55616309577817</v>
      </c>
      <c r="H322" s="77">
        <f t="shared" si="9"/>
        <v>86.805211050311243</v>
      </c>
      <c r="I322" s="77" cm="1">
        <f t="array" ref="I322">B322/INDEX($N$5:$N$505,time_horizon+1)</f>
        <v>467.73545741831134</v>
      </c>
      <c r="J322" s="77" cm="1">
        <f t="array" ref="J322">C322/INDEX($Q$5:$Q$505,time_horizon+1)</f>
        <v>81.16119717698237</v>
      </c>
      <c r="K322" s="78">
        <f>K321+(U321*inventory!B321+V321*inventory!C321+W321*inventory!D321)/$U$5</f>
        <v>294.44043736440517</v>
      </c>
      <c r="L322" s="78">
        <f>L321+(X321*inventory!B321+Y321*inventory!C321+Z321*inventory!D321)/$X$5</f>
        <v>239.59564412968098</v>
      </c>
      <c r="N322" s="71">
        <v>2.2629945150511497E-13</v>
      </c>
      <c r="O322" s="71">
        <v>2.618685866644685E-12</v>
      </c>
      <c r="P322" s="71">
        <v>4.0051470419838915E-11</v>
      </c>
      <c r="Q322" s="71">
        <v>5.1130543687265536E-16</v>
      </c>
      <c r="R322" s="71">
        <v>1.3045088678871374E-15</v>
      </c>
      <c r="S322" s="71">
        <v>4.2568162054142646E-14</v>
      </c>
      <c r="U322" s="73" cm="1">
        <f t="array" ref="U322">IF($A322&lt;=time_horizon,INDEX(N$5:N$505,time_horizon-$A322+1),0)</f>
        <v>0</v>
      </c>
      <c r="V322" s="73" cm="1">
        <f t="array" ref="V322">IF($A322&lt;=time_horizon,INDEX(O$5:O$505,time_horizon-$A322+1),0)</f>
        <v>0</v>
      </c>
      <c r="W322" s="73" cm="1">
        <f t="array" ref="W322">IF($A322&lt;=time_horizon,INDEX(P$5:P$505,time_horizon-$A322+1),0)</f>
        <v>0</v>
      </c>
      <c r="X322" s="73" cm="1">
        <f t="array" ref="X322">IF($A322&lt;=time_horizon,INDEX(Q$5:Q$505,time_horizon-$A322+1),0)</f>
        <v>0</v>
      </c>
      <c r="Y322" s="73" cm="1">
        <f t="array" ref="Y322">IF($A322&lt;=time_horizon,INDEX(R$5:R$505,time_horizon-$A322+1),0)</f>
        <v>0</v>
      </c>
      <c r="Z322" s="73" cm="1">
        <f t="array" ref="Z322">IF($A322&lt;=time_horizon,INDEX(S$5:S$505,time_horizon-$A322+1),0)</f>
        <v>0</v>
      </c>
    </row>
    <row r="323" spans="1:26">
      <c r="A323">
        <v>318</v>
      </c>
      <c r="B323" s="83">
        <f>inventory[[#This Row],[Integrated_rad_forcing]]</f>
        <v>4.2922899594187556E-11</v>
      </c>
      <c r="C323" s="83">
        <f>inventory[[#This Row],[Temp_change]]</f>
        <v>4.4201884476559196E-14</v>
      </c>
      <c r="E323" s="95">
        <f>inventory[[#This Row],[CO2_net]]+inventory[[#This Row],[CH4_net]]*CH4_GWP+inventory[[#This Row],[N2O_net]]*N2O_GWP</f>
        <v>294.44043736440517</v>
      </c>
      <c r="F323" s="95">
        <f>inventory[[#This Row],[CO2_net]]+inventory[[#This Row],[CH4_net]]*CH4_GTP+inventory[[#This Row],[N2O_net]]*N2O_GTP</f>
        <v>239.59564412968101</v>
      </c>
      <c r="G323" s="77">
        <f t="shared" si="8"/>
        <v>189.20801935360385</v>
      </c>
      <c r="H323" s="77">
        <f t="shared" si="9"/>
        <v>86.464569872767143</v>
      </c>
      <c r="I323" s="77" cm="1">
        <f t="array" ref="I323">B323/INDEX($N$5:$N$505,time_horizon+1)</f>
        <v>468.02379660536712</v>
      </c>
      <c r="J323" s="77" cm="1">
        <f t="array" ref="J323">C323/INDEX($Q$5:$Q$505,time_horizon+1)</f>
        <v>80.828221261357271</v>
      </c>
      <c r="K323" s="78">
        <f>K322+(U322*inventory!B322+V322*inventory!C322+W322*inventory!D322)/$U$5</f>
        <v>294.44043736440517</v>
      </c>
      <c r="L323" s="78">
        <f>L322+(X322*inventory!B322+Y322*inventory!C322+Z322*inventory!D322)/$X$5</f>
        <v>239.59564412968098</v>
      </c>
      <c r="N323" s="71">
        <v>2.2685560443381919E-13</v>
      </c>
      <c r="O323" s="71">
        <v>2.6186858666462873E-12</v>
      </c>
      <c r="P323" s="71">
        <v>4.0077358123107448E-11</v>
      </c>
      <c r="Q323" s="71">
        <v>5.112138363910489E-16</v>
      </c>
      <c r="R323" s="71">
        <v>1.3013271402771711E-15</v>
      </c>
      <c r="S323" s="71">
        <v>4.2389343499890977E-14</v>
      </c>
      <c r="U323" s="73" cm="1">
        <f t="array" ref="U323">IF($A323&lt;=time_horizon,INDEX(N$5:N$505,time_horizon-$A323+1),0)</f>
        <v>0</v>
      </c>
      <c r="V323" s="73" cm="1">
        <f t="array" ref="V323">IF($A323&lt;=time_horizon,INDEX(O$5:O$505,time_horizon-$A323+1),0)</f>
        <v>0</v>
      </c>
      <c r="W323" s="73" cm="1">
        <f t="array" ref="W323">IF($A323&lt;=time_horizon,INDEX(P$5:P$505,time_horizon-$A323+1),0)</f>
        <v>0</v>
      </c>
      <c r="X323" s="73" cm="1">
        <f t="array" ref="X323">IF($A323&lt;=time_horizon,INDEX(Q$5:Q$505,time_horizon-$A323+1),0)</f>
        <v>0</v>
      </c>
      <c r="Y323" s="73" cm="1">
        <f t="array" ref="Y323">IF($A323&lt;=time_horizon,INDEX(R$5:R$505,time_horizon-$A323+1),0)</f>
        <v>0</v>
      </c>
      <c r="Z323" s="73" cm="1">
        <f t="array" ref="Z323">IF($A323&lt;=time_horizon,INDEX(S$5:S$505,time_horizon-$A323+1),0)</f>
        <v>0</v>
      </c>
    </row>
    <row r="324" spans="1:26">
      <c r="A324">
        <v>319</v>
      </c>
      <c r="B324" s="83">
        <f>inventory[[#This Row],[Integrated_rad_forcing]]</f>
        <v>4.2949129937601617E-11</v>
      </c>
      <c r="C324" s="83">
        <f>inventory[[#This Row],[Temp_change]]</f>
        <v>4.4020853555602368E-14</v>
      </c>
      <c r="E324" s="95">
        <f>inventory[[#This Row],[CO2_net]]+inventory[[#This Row],[CH4_net]]*CH4_GWP+inventory[[#This Row],[N2O_net]]*N2O_GWP</f>
        <v>294.44043736440517</v>
      </c>
      <c r="F324" s="95">
        <f>inventory[[#This Row],[CO2_net]]+inventory[[#This Row],[CH4_net]]*CH4_GTP+inventory[[#This Row],[N2O_net]]*N2O_GTP</f>
        <v>239.59564412968101</v>
      </c>
      <c r="G324" s="77">
        <f t="shared" si="8"/>
        <v>188.86101034345612</v>
      </c>
      <c r="H324" s="77">
        <f t="shared" si="9"/>
        <v>86.125911184220527</v>
      </c>
      <c r="I324" s="77" cm="1">
        <f t="array" ref="I324">B324/INDEX($N$5:$N$505,time_horizon+1)</f>
        <v>468.3098076863281</v>
      </c>
      <c r="J324" s="77" cm="1">
        <f t="array" ref="J324">C324/INDEX($Q$5:$Q$505,time_horizon+1)</f>
        <v>80.497185435452494</v>
      </c>
      <c r="K324" s="78">
        <f>K323+(U323*inventory!B323+V323*inventory!C323+W323*inventory!D323)/$U$5</f>
        <v>294.44043736440517</v>
      </c>
      <c r="L324" s="78">
        <f>L323+(X323*inventory!B323+Y323*inventory!C323+Z323*inventory!D323)/$X$5</f>
        <v>239.59564412968098</v>
      </c>
      <c r="N324" s="71">
        <v>2.2741131088675111E-13</v>
      </c>
      <c r="O324" s="71">
        <v>2.6186858666477656E-12</v>
      </c>
      <c r="P324" s="71">
        <v>4.0103032760067102E-11</v>
      </c>
      <c r="Q324" s="71">
        <v>5.1112206478075094E-16</v>
      </c>
      <c r="R324" s="71">
        <v>1.2981531729934337E-15</v>
      </c>
      <c r="S324" s="71">
        <v>4.2211578317828181E-14</v>
      </c>
      <c r="U324" s="73" cm="1">
        <f t="array" ref="U324">IF($A324&lt;=time_horizon,INDEX(N$5:N$505,time_horizon-$A324+1),0)</f>
        <v>0</v>
      </c>
      <c r="V324" s="73" cm="1">
        <f t="array" ref="V324">IF($A324&lt;=time_horizon,INDEX(O$5:O$505,time_horizon-$A324+1),0)</f>
        <v>0</v>
      </c>
      <c r="W324" s="73" cm="1">
        <f t="array" ref="W324">IF($A324&lt;=time_horizon,INDEX(P$5:P$505,time_horizon-$A324+1),0)</f>
        <v>0</v>
      </c>
      <c r="X324" s="73" cm="1">
        <f t="array" ref="X324">IF($A324&lt;=time_horizon,INDEX(Q$5:Q$505,time_horizon-$A324+1),0)</f>
        <v>0</v>
      </c>
      <c r="Y324" s="73" cm="1">
        <f t="array" ref="Y324">IF($A324&lt;=time_horizon,INDEX(R$5:R$505,time_horizon-$A324+1),0)</f>
        <v>0</v>
      </c>
      <c r="Z324" s="73" cm="1">
        <f t="array" ref="Z324">IF($A324&lt;=time_horizon,INDEX(S$5:S$505,time_horizon-$A324+1),0)</f>
        <v>0</v>
      </c>
    </row>
    <row r="325" spans="1:26">
      <c r="A325">
        <v>320</v>
      </c>
      <c r="B325" s="83">
        <f>inventory[[#This Row],[Integrated_rad_forcing]]</f>
        <v>4.2975148523038768E-11</v>
      </c>
      <c r="C325" s="83">
        <f>inventory[[#This Row],[Temp_change]]</f>
        <v>4.3840875928205295E-14</v>
      </c>
      <c r="E325" s="95">
        <f>inventory[[#This Row],[CO2_net]]+inventory[[#This Row],[CH4_net]]*CH4_GWP+inventory[[#This Row],[N2O_net]]*N2O_GWP</f>
        <v>294.44043736440517</v>
      </c>
      <c r="F325" s="95">
        <f>inventory[[#This Row],[CO2_net]]+inventory[[#This Row],[CH4_net]]*CH4_GTP+inventory[[#This Row],[N2O_net]]*N2O_GTP</f>
        <v>239.59564412968101</v>
      </c>
      <c r="G325" s="77">
        <f t="shared" si="8"/>
        <v>188.51513244538492</v>
      </c>
      <c r="H325" s="77">
        <f t="shared" si="9"/>
        <v>85.789220648811494</v>
      </c>
      <c r="I325" s="77" cm="1">
        <f t="array" ref="I325">B325/INDEX($N$5:$N$505,time_horizon+1)</f>
        <v>468.59350979531246</v>
      </c>
      <c r="J325" s="77" cm="1">
        <f t="array" ref="J325">C325/INDEX($Q$5:$Q$505,time_horizon+1)</f>
        <v>80.168075677766495</v>
      </c>
      <c r="K325" s="78">
        <f>K324+(U324*inventory!B324+V324*inventory!C324+W324*inventory!D324)/$U$5</f>
        <v>294.44043736440517</v>
      </c>
      <c r="L325" s="78">
        <f>L324+(X324*inventory!B324+Y324*inventory!C324+Z324*inventory!D324)/$X$5</f>
        <v>239.59564412968098</v>
      </c>
      <c r="N325" s="71">
        <v>2.2796657204953655E-13</v>
      </c>
      <c r="O325" s="71">
        <v>2.6186858666491291E-12</v>
      </c>
      <c r="P325" s="71">
        <v>4.0128496084340103E-11</v>
      </c>
      <c r="Q325" s="71">
        <v>5.1103012239350212E-16</v>
      </c>
      <c r="R325" s="71">
        <v>1.2949869471068504E-15</v>
      </c>
      <c r="S325" s="71">
        <v>4.2034858858704941E-14</v>
      </c>
      <c r="U325" s="73" cm="1">
        <f t="array" ref="U325">IF($A325&lt;=time_horizon,INDEX(N$5:N$505,time_horizon-$A325+1),0)</f>
        <v>0</v>
      </c>
      <c r="V325" s="73" cm="1">
        <f t="array" ref="V325">IF($A325&lt;=time_horizon,INDEX(O$5:O$505,time_horizon-$A325+1),0)</f>
        <v>0</v>
      </c>
      <c r="W325" s="73" cm="1">
        <f t="array" ref="W325">IF($A325&lt;=time_horizon,INDEX(P$5:P$505,time_horizon-$A325+1),0)</f>
        <v>0</v>
      </c>
      <c r="X325" s="73" cm="1">
        <f t="array" ref="X325">IF($A325&lt;=time_horizon,INDEX(Q$5:Q$505,time_horizon-$A325+1),0)</f>
        <v>0</v>
      </c>
      <c r="Y325" s="73" cm="1">
        <f t="array" ref="Y325">IF($A325&lt;=time_horizon,INDEX(R$5:R$505,time_horizon-$A325+1),0)</f>
        <v>0</v>
      </c>
      <c r="Z325" s="73" cm="1">
        <f t="array" ref="Z325">IF($A325&lt;=time_horizon,INDEX(S$5:S$505,time_horizon-$A325+1),0)</f>
        <v>0</v>
      </c>
    </row>
    <row r="326" spans="1:26">
      <c r="A326">
        <v>321</v>
      </c>
      <c r="B326" s="83">
        <f>inventory[[#This Row],[Integrated_rad_forcing]]</f>
        <v>4.3000957090869367E-11</v>
      </c>
      <c r="C326" s="83">
        <f>inventory[[#This Row],[Temp_change]]</f>
        <v>4.3661943987083227E-14</v>
      </c>
      <c r="E326" s="95">
        <f>inventory[[#This Row],[CO2_net]]+inventory[[#This Row],[CH4_net]]*CH4_GWP+inventory[[#This Row],[N2O_net]]*N2O_GWP</f>
        <v>294.44043736440517</v>
      </c>
      <c r="F326" s="95">
        <f>inventory[[#This Row],[CO2_net]]+inventory[[#This Row],[CH4_net]]*CH4_GTP+inventory[[#This Row],[N2O_net]]*N2O_GTP</f>
        <v>239.59564412968101</v>
      </c>
      <c r="G326" s="77">
        <f t="shared" ref="G326:G389" si="10">B326/N326</f>
        <v>188.17038203556879</v>
      </c>
      <c r="H326" s="77">
        <f t="shared" ref="H326:H389" si="11">C326/Q326</f>
        <v>85.454484039047614</v>
      </c>
      <c r="I326" s="77" cm="1">
        <f t="array" ref="I326">B326/INDEX($N$5:$N$505,time_horizon+1)</f>
        <v>468.87492190901463</v>
      </c>
      <c r="J326" s="77" cm="1">
        <f t="array" ref="J326">C326/INDEX($Q$5:$Q$505,time_horizon+1)</f>
        <v>79.840878077505621</v>
      </c>
      <c r="K326" s="78">
        <f>K325+(U325*inventory!B325+V325*inventory!C325+W325*inventory!D325)/$U$5</f>
        <v>294.44043736440517</v>
      </c>
      <c r="L326" s="78">
        <f>L325+(X325*inventory!B325+Y325*inventory!C325+Z325*inventory!D325)/$X$5</f>
        <v>239.59564412968098</v>
      </c>
      <c r="N326" s="71">
        <v>2.2852138910331348E-13</v>
      </c>
      <c r="O326" s="71">
        <v>2.6186858666503873E-12</v>
      </c>
      <c r="P326" s="71">
        <v>4.015374983511567E-11</v>
      </c>
      <c r="Q326" s="71">
        <v>5.109380096090957E-16</v>
      </c>
      <c r="R326" s="71">
        <v>1.2918284437346275E-15</v>
      </c>
      <c r="S326" s="71">
        <v>4.1859177533739503E-14</v>
      </c>
      <c r="U326" s="73" cm="1">
        <f t="array" ref="U326">IF($A326&lt;=time_horizon,INDEX(N$5:N$505,time_horizon-$A326+1),0)</f>
        <v>0</v>
      </c>
      <c r="V326" s="73" cm="1">
        <f t="array" ref="V326">IF($A326&lt;=time_horizon,INDEX(O$5:O$505,time_horizon-$A326+1),0)</f>
        <v>0</v>
      </c>
      <c r="W326" s="73" cm="1">
        <f t="array" ref="W326">IF($A326&lt;=time_horizon,INDEX(P$5:P$505,time_horizon-$A326+1),0)</f>
        <v>0</v>
      </c>
      <c r="X326" s="73" cm="1">
        <f t="array" ref="X326">IF($A326&lt;=time_horizon,INDEX(Q$5:Q$505,time_horizon-$A326+1),0)</f>
        <v>0</v>
      </c>
      <c r="Y326" s="73" cm="1">
        <f t="array" ref="Y326">IF($A326&lt;=time_horizon,INDEX(R$5:R$505,time_horizon-$A326+1),0)</f>
        <v>0</v>
      </c>
      <c r="Z326" s="73" cm="1">
        <f t="array" ref="Z326">IF($A326&lt;=time_horizon,INDEX(S$5:S$505,time_horizon-$A326+1),0)</f>
        <v>0</v>
      </c>
    </row>
    <row r="327" spans="1:26">
      <c r="A327">
        <v>322</v>
      </c>
      <c r="B327" s="83">
        <f>inventory[[#This Row],[Integrated_rad_forcing]]</f>
        <v>4.3026557367145106E-11</v>
      </c>
      <c r="C327" s="83">
        <f>inventory[[#This Row],[Temp_change]]</f>
        <v>4.3484050185000685E-14</v>
      </c>
      <c r="E327" s="95">
        <f>inventory[[#This Row],[CO2_net]]+inventory[[#This Row],[CH4_net]]*CH4_GWP+inventory[[#This Row],[N2O_net]]*N2O_GWP</f>
        <v>294.44043736440517</v>
      </c>
      <c r="F327" s="95">
        <f>inventory[[#This Row],[CO2_net]]+inventory[[#This Row],[CH4_net]]*CH4_GTP+inventory[[#This Row],[N2O_net]]*N2O_GTP</f>
        <v>239.59564412968101</v>
      </c>
      <c r="G327" s="77">
        <f t="shared" si="10"/>
        <v>187.82675548667584</v>
      </c>
      <c r="H327" s="77">
        <f t="shared" si="11"/>
        <v>85.121687235120604</v>
      </c>
      <c r="I327" s="77" cm="1">
        <f t="array" ref="I327">B327/INDEX($N$5:$N$505,time_horizon+1)</f>
        <v>469.15406284800048</v>
      </c>
      <c r="J327" s="77" cm="1">
        <f t="array" ref="J327">C327/INDEX($Q$5:$Q$505,time_horizon+1)</f>
        <v>79.515578833683179</v>
      </c>
      <c r="K327" s="78">
        <f>K326+(U326*inventory!B326+V326*inventory!C326+W326*inventory!D326)/$U$5</f>
        <v>294.44043736440517</v>
      </c>
      <c r="L327" s="78">
        <f>L326+(X326*inventory!B326+Y326*inventory!C326+Z326*inventory!D326)/$X$5</f>
        <v>239.59564412968098</v>
      </c>
      <c r="N327" s="71">
        <v>2.2907576322478374E-13</v>
      </c>
      <c r="O327" s="71">
        <v>2.6186858666515477E-12</v>
      </c>
      <c r="P327" s="71">
        <v>4.0178795737268774E-11</v>
      </c>
      <c r="Q327" s="71">
        <v>5.1084572683445914E-16</v>
      </c>
      <c r="R327" s="71">
        <v>1.2886776440401315E-15</v>
      </c>
      <c r="S327" s="71">
        <v>4.1684526814126092E-14</v>
      </c>
      <c r="U327" s="73" cm="1">
        <f t="array" ref="U327">IF($A327&lt;=time_horizon,INDEX(N$5:N$505,time_horizon-$A327+1),0)</f>
        <v>0</v>
      </c>
      <c r="V327" s="73" cm="1">
        <f t="array" ref="V327">IF($A327&lt;=time_horizon,INDEX(O$5:O$505,time_horizon-$A327+1),0)</f>
        <v>0</v>
      </c>
      <c r="W327" s="73" cm="1">
        <f t="array" ref="W327">IF($A327&lt;=time_horizon,INDEX(P$5:P$505,time_horizon-$A327+1),0)</f>
        <v>0</v>
      </c>
      <c r="X327" s="73" cm="1">
        <f t="array" ref="X327">IF($A327&lt;=time_horizon,INDEX(Q$5:Q$505,time_horizon-$A327+1),0)</f>
        <v>0</v>
      </c>
      <c r="Y327" s="73" cm="1">
        <f t="array" ref="Y327">IF($A327&lt;=time_horizon,INDEX(R$5:R$505,time_horizon-$A327+1),0)</f>
        <v>0</v>
      </c>
      <c r="Z327" s="73" cm="1">
        <f t="array" ref="Z327">IF($A327&lt;=time_horizon,INDEX(S$5:S$505,time_horizon-$A327+1),0)</f>
        <v>0</v>
      </c>
    </row>
    <row r="328" spans="1:26">
      <c r="A328">
        <v>323</v>
      </c>
      <c r="B328" s="83">
        <f>inventory[[#This Row],[Integrated_rad_forcing]]</f>
        <v>4.3051951063716848E-11</v>
      </c>
      <c r="C328" s="83">
        <f>inventory[[#This Row],[Temp_change]]</f>
        <v>4.3307187034282856E-14</v>
      </c>
      <c r="E328" s="95">
        <f>inventory[[#This Row],[CO2_net]]+inventory[[#This Row],[CH4_net]]*CH4_GWP+inventory[[#This Row],[N2O_net]]*N2O_GWP</f>
        <v>294.44043736440517</v>
      </c>
      <c r="F328" s="95">
        <f>inventory[[#This Row],[CO2_net]]+inventory[[#This Row],[CH4_net]]*CH4_GTP+inventory[[#This Row],[N2O_net]]*N2O_GTP</f>
        <v>239.59564412968101</v>
      </c>
      <c r="G328" s="77">
        <f t="shared" si="10"/>
        <v>187.4842491682173</v>
      </c>
      <c r="H328" s="77">
        <f t="shared" si="11"/>
        <v>84.790816224220961</v>
      </c>
      <c r="I328" s="77" cm="1">
        <f t="array" ref="I328">B328/INDEX($N$5:$N$505,time_horizon+1)</f>
        <v>469.43095127799279</v>
      </c>
      <c r="J328" s="77" cm="1">
        <f t="array" ref="J328">C328/INDEX($Q$5:$Q$505,time_horizon+1)</f>
        <v>79.192164254225986</v>
      </c>
      <c r="K328" s="78">
        <f>K327+(U327*inventory!B327+V327*inventory!C327+W327*inventory!D327)/$U$5</f>
        <v>294.44043736440517</v>
      </c>
      <c r="L328" s="78">
        <f>L327+(X327*inventory!B327+Y327*inventory!C327+Z327*inventory!D327)/$X$5</f>
        <v>239.59564412968098</v>
      </c>
      <c r="N328" s="71">
        <v>2.2962969558626314E-13</v>
      </c>
      <c r="O328" s="71">
        <v>2.6186858666526184E-12</v>
      </c>
      <c r="P328" s="71">
        <v>4.0203635501477967E-11</v>
      </c>
      <c r="Q328" s="71">
        <v>5.1075327450276299E-16</v>
      </c>
      <c r="R328" s="71">
        <v>1.2855345292327683E-15</v>
      </c>
      <c r="S328" s="71">
        <v>4.1510899230547326E-14</v>
      </c>
      <c r="U328" s="73" cm="1">
        <f t="array" ref="U328">IF($A328&lt;=time_horizon,INDEX(N$5:N$505,time_horizon-$A328+1),0)</f>
        <v>0</v>
      </c>
      <c r="V328" s="73" cm="1">
        <f t="array" ref="V328">IF($A328&lt;=time_horizon,INDEX(O$5:O$505,time_horizon-$A328+1),0)</f>
        <v>0</v>
      </c>
      <c r="W328" s="73" cm="1">
        <f t="array" ref="W328">IF($A328&lt;=time_horizon,INDEX(P$5:P$505,time_horizon-$A328+1),0)</f>
        <v>0</v>
      </c>
      <c r="X328" s="73" cm="1">
        <f t="array" ref="X328">IF($A328&lt;=time_horizon,INDEX(Q$5:Q$505,time_horizon-$A328+1),0)</f>
        <v>0</v>
      </c>
      <c r="Y328" s="73" cm="1">
        <f t="array" ref="Y328">IF($A328&lt;=time_horizon,INDEX(R$5:R$505,time_horizon-$A328+1),0)</f>
        <v>0</v>
      </c>
      <c r="Z328" s="73" cm="1">
        <f t="array" ref="Z328">IF($A328&lt;=time_horizon,INDEX(S$5:S$505,time_horizon-$A328+1),0)</f>
        <v>0</v>
      </c>
    </row>
    <row r="329" spans="1:26">
      <c r="A329">
        <v>324</v>
      </c>
      <c r="B329" s="83">
        <f>inventory[[#This Row],[Integrated_rad_forcing]]</f>
        <v>4.307713987835156E-11</v>
      </c>
      <c r="C329" s="83">
        <f>inventory[[#This Row],[Temp_change]]</f>
        <v>4.3131347106331065E-14</v>
      </c>
      <c r="E329" s="95">
        <f>inventory[[#This Row],[CO2_net]]+inventory[[#This Row],[CH4_net]]*CH4_GWP+inventory[[#This Row],[N2O_net]]*N2O_GWP</f>
        <v>294.44043736440517</v>
      </c>
      <c r="F329" s="95">
        <f>inventory[[#This Row],[CO2_net]]+inventory[[#This Row],[CH4_net]]*CH4_GTP+inventory[[#This Row],[N2O_net]]*N2O_GTP</f>
        <v>239.59564412968101</v>
      </c>
      <c r="G329" s="77">
        <f t="shared" si="10"/>
        <v>187.14285944689414</v>
      </c>
      <c r="H329" s="77">
        <f t="shared" si="11"/>
        <v>84.461857099852082</v>
      </c>
      <c r="I329" s="77" cm="1">
        <f t="array" ref="I329">B329/INDEX($N$5:$N$505,time_horizon+1)</f>
        <v>469.70560571114584</v>
      </c>
      <c r="J329" s="77" cm="1">
        <f t="array" ref="J329">C329/INDEX($Q$5:$Q$505,time_horizon+1)</f>
        <v>78.870620755088396</v>
      </c>
      <c r="K329" s="78">
        <f>K328+(U328*inventory!B328+V328*inventory!C328+W328*inventory!D328)/$U$5</f>
        <v>294.44043736440517</v>
      </c>
      <c r="L329" s="78">
        <f>L328+(X328*inventory!B328+Y328*inventory!C328+Z328*inventory!D328)/$X$5</f>
        <v>239.59564412968098</v>
      </c>
      <c r="N329" s="71">
        <v>2.3018318735573045E-13</v>
      </c>
      <c r="O329" s="71">
        <v>2.6186858666536059E-12</v>
      </c>
      <c r="P329" s="71">
        <v>4.0228270824342222E-11</v>
      </c>
      <c r="Q329" s="71">
        <v>5.1066065307255246E-16</v>
      </c>
      <c r="R329" s="71">
        <v>1.2823990805678628E-15</v>
      </c>
      <c r="S329" s="71">
        <v>4.1338287372690648E-14</v>
      </c>
      <c r="U329" s="73" cm="1">
        <f t="array" ref="U329">IF($A329&lt;=time_horizon,INDEX(N$5:N$505,time_horizon-$A329+1),0)</f>
        <v>0</v>
      </c>
      <c r="V329" s="73" cm="1">
        <f t="array" ref="V329">IF($A329&lt;=time_horizon,INDEX(O$5:O$505,time_horizon-$A329+1),0)</f>
        <v>0</v>
      </c>
      <c r="W329" s="73" cm="1">
        <f t="array" ref="W329">IF($A329&lt;=time_horizon,INDEX(P$5:P$505,time_horizon-$A329+1),0)</f>
        <v>0</v>
      </c>
      <c r="X329" s="73" cm="1">
        <f t="array" ref="X329">IF($A329&lt;=time_horizon,INDEX(Q$5:Q$505,time_horizon-$A329+1),0)</f>
        <v>0</v>
      </c>
      <c r="Y329" s="73" cm="1">
        <f t="array" ref="Y329">IF($A329&lt;=time_horizon,INDEX(R$5:R$505,time_horizon-$A329+1),0)</f>
        <v>0</v>
      </c>
      <c r="Z329" s="73" cm="1">
        <f t="array" ref="Z329">IF($A329&lt;=time_horizon,INDEX(S$5:S$505,time_horizon-$A329+1),0)</f>
        <v>0</v>
      </c>
    </row>
    <row r="330" spans="1:26">
      <c r="A330">
        <v>325</v>
      </c>
      <c r="B330" s="83">
        <f>inventory[[#This Row],[Integrated_rad_forcing]]</f>
        <v>4.3102125494848217E-11</v>
      </c>
      <c r="C330" s="83">
        <f>inventory[[#This Row],[Temp_change]]</f>
        <v>4.2956523031142161E-14</v>
      </c>
      <c r="E330" s="95">
        <f>inventory[[#This Row],[CO2_net]]+inventory[[#This Row],[CH4_net]]*CH4_GWP+inventory[[#This Row],[N2O_net]]*N2O_GWP</f>
        <v>294.44043736440517</v>
      </c>
      <c r="F330" s="95">
        <f>inventory[[#This Row],[CO2_net]]+inventory[[#This Row],[CH4_net]]*CH4_GTP+inventory[[#This Row],[N2O_net]]*N2O_GTP</f>
        <v>239.59564412968101</v>
      </c>
      <c r="G330" s="77">
        <f t="shared" si="10"/>
        <v>186.80258268693572</v>
      </c>
      <c r="H330" s="77">
        <f t="shared" si="11"/>
        <v>84.134796061143021</v>
      </c>
      <c r="I330" s="77" cm="1">
        <f t="array" ref="I330">B330/INDEX($N$5:$N$505,time_horizon+1)</f>
        <v>469.97804450730939</v>
      </c>
      <c r="J330" s="77" cm="1">
        <f t="array" ref="J330">C330/INDEX($Q$5:$Q$505,time_horizon+1)</f>
        <v>78.550934859373371</v>
      </c>
      <c r="K330" s="78">
        <f>K329+(U329*inventory!B329+V329*inventory!C329+W329*inventory!D329)/$U$5</f>
        <v>294.44043736440517</v>
      </c>
      <c r="L330" s="78">
        <f>L329+(X329*inventory!B329+Y329*inventory!C329+Z329*inventory!D329)/$X$5</f>
        <v>239.59564412968098</v>
      </c>
      <c r="N330" s="71">
        <v>2.3073623969687557E-13</v>
      </c>
      <c r="O330" s="71">
        <v>2.6186858666545171E-12</v>
      </c>
      <c r="P330" s="71">
        <v>4.0252703388496826E-11</v>
      </c>
      <c r="Q330" s="71">
        <v>5.1056786302690389E-16</v>
      </c>
      <c r="R330" s="71">
        <v>1.2792712793465405E-15</v>
      </c>
      <c r="S330" s="71">
        <v>4.1166683888768713E-14</v>
      </c>
      <c r="U330" s="73" cm="1">
        <f t="array" ref="U330">IF($A330&lt;=time_horizon,INDEX(N$5:N$505,time_horizon-$A330+1),0)</f>
        <v>0</v>
      </c>
      <c r="V330" s="73" cm="1">
        <f t="array" ref="V330">IF($A330&lt;=time_horizon,INDEX(O$5:O$505,time_horizon-$A330+1),0)</f>
        <v>0</v>
      </c>
      <c r="W330" s="73" cm="1">
        <f t="array" ref="W330">IF($A330&lt;=time_horizon,INDEX(P$5:P$505,time_horizon-$A330+1),0)</f>
        <v>0</v>
      </c>
      <c r="X330" s="73" cm="1">
        <f t="array" ref="X330">IF($A330&lt;=time_horizon,INDEX(Q$5:Q$505,time_horizon-$A330+1),0)</f>
        <v>0</v>
      </c>
      <c r="Y330" s="73" cm="1">
        <f t="array" ref="Y330">IF($A330&lt;=time_horizon,INDEX(R$5:R$505,time_horizon-$A330+1),0)</f>
        <v>0</v>
      </c>
      <c r="Z330" s="73" cm="1">
        <f t="array" ref="Z330">IF($A330&lt;=time_horizon,INDEX(S$5:S$505,time_horizon-$A330+1),0)</f>
        <v>0</v>
      </c>
    </row>
    <row r="331" spans="1:26">
      <c r="A331">
        <v>326</v>
      </c>
      <c r="B331" s="83">
        <f>inventory[[#This Row],[Integrated_rad_forcing]]</f>
        <v>4.3126909583152777E-11</v>
      </c>
      <c r="C331" s="83">
        <f>inventory[[#This Row],[Temp_change]]</f>
        <v>4.2782707496831957E-14</v>
      </c>
      <c r="E331" s="95">
        <f>inventory[[#This Row],[CO2_net]]+inventory[[#This Row],[CH4_net]]*CH4_GWP+inventory[[#This Row],[N2O_net]]*N2O_GWP</f>
        <v>294.44043736440517</v>
      </c>
      <c r="F331" s="95">
        <f>inventory[[#This Row],[CO2_net]]+inventory[[#This Row],[CH4_net]]*CH4_GTP+inventory[[#This Row],[N2O_net]]*N2O_GTP</f>
        <v>239.59564412968101</v>
      </c>
      <c r="G331" s="77">
        <f t="shared" si="10"/>
        <v>186.46341525043218</v>
      </c>
      <c r="H331" s="77">
        <f t="shared" si="11"/>
        <v>83.809619412160743</v>
      </c>
      <c r="I331" s="77" cm="1">
        <f t="array" ref="I331">B331/INDEX($N$5:$N$505,time_horizon+1)</f>
        <v>470.24828587528242</v>
      </c>
      <c r="J331" s="77" cm="1">
        <f t="array" ref="J331">C331/INDEX($Q$5:$Q$505,time_horizon+1)</f>
        <v>78.233093196461084</v>
      </c>
      <c r="K331" s="78">
        <f>K330+(U330*inventory!B330+V330*inventory!C330+W330*inventory!D330)/$U$5</f>
        <v>294.44043736440517</v>
      </c>
      <c r="L331" s="78">
        <f>L330+(X330*inventory!B330+Y330*inventory!C330+Z330*inventory!D330)/$X$5</f>
        <v>239.59564412968098</v>
      </c>
      <c r="N331" s="71">
        <v>2.3128885376914611E-13</v>
      </c>
      <c r="O331" s="71">
        <v>2.6186858666553576E-12</v>
      </c>
      <c r="P331" s="71">
        <v>4.0276934862728276E-11</v>
      </c>
      <c r="Q331" s="71">
        <v>5.1047490487260468E-16</v>
      </c>
      <c r="R331" s="71">
        <v>1.2761511069156097E-15</v>
      </c>
      <c r="S331" s="71">
        <v>4.0996081485043744E-14</v>
      </c>
      <c r="U331" s="73" cm="1">
        <f t="array" ref="U331">IF($A331&lt;=time_horizon,INDEX(N$5:N$505,time_horizon-$A331+1),0)</f>
        <v>0</v>
      </c>
      <c r="V331" s="73" cm="1">
        <f t="array" ref="V331">IF($A331&lt;=time_horizon,INDEX(O$5:O$505,time_horizon-$A331+1),0)</f>
        <v>0</v>
      </c>
      <c r="W331" s="73" cm="1">
        <f t="array" ref="W331">IF($A331&lt;=time_horizon,INDEX(P$5:P$505,time_horizon-$A331+1),0)</f>
        <v>0</v>
      </c>
      <c r="X331" s="73" cm="1">
        <f t="array" ref="X331">IF($A331&lt;=time_horizon,INDEX(Q$5:Q$505,time_horizon-$A331+1),0)</f>
        <v>0</v>
      </c>
      <c r="Y331" s="73" cm="1">
        <f t="array" ref="Y331">IF($A331&lt;=time_horizon,INDEX(R$5:R$505,time_horizon-$A331+1),0)</f>
        <v>0</v>
      </c>
      <c r="Z331" s="73" cm="1">
        <f t="array" ref="Z331">IF($A331&lt;=time_horizon,INDEX(S$5:S$505,time_horizon-$A331+1),0)</f>
        <v>0</v>
      </c>
    </row>
    <row r="332" spans="1:26">
      <c r="A332">
        <v>327</v>
      </c>
      <c r="B332" s="83">
        <f>inventory[[#This Row],[Integrated_rad_forcing]]</f>
        <v>4.3151493799472211E-11</v>
      </c>
      <c r="C332" s="83">
        <f>inventory[[#This Row],[Temp_change]]</f>
        <v>4.2609893249162494E-14</v>
      </c>
      <c r="E332" s="95">
        <f>inventory[[#This Row],[CO2_net]]+inventory[[#This Row],[CH4_net]]*CH4_GWP+inventory[[#This Row],[N2O_net]]*N2O_GWP</f>
        <v>294.44043736440517</v>
      </c>
      <c r="F332" s="95">
        <f>inventory[[#This Row],[CO2_net]]+inventory[[#This Row],[CH4_net]]*CH4_GTP+inventory[[#This Row],[N2O_net]]*N2O_GTP</f>
        <v>239.59564412968101</v>
      </c>
      <c r="G332" s="77">
        <f t="shared" si="10"/>
        <v>186.12535349765935</v>
      </c>
      <c r="H332" s="77">
        <f t="shared" si="11"/>
        <v>83.486313561221806</v>
      </c>
      <c r="I332" s="77" cm="1">
        <f t="array" ref="I332">B332/INDEX($N$5:$N$505,time_horizon+1)</f>
        <v>470.51634787405635</v>
      </c>
      <c r="J332" s="77" cm="1">
        <f t="array" ref="J332">C332/INDEX($Q$5:$Q$505,time_horizon+1)</f>
        <v>77.917082501144463</v>
      </c>
      <c r="K332" s="78">
        <f>K331+(U331*inventory!B331+V331*inventory!C331+W331*inventory!D331)/$U$5</f>
        <v>294.44043736440517</v>
      </c>
      <c r="L332" s="78">
        <f>L331+(X331*inventory!B331+Y331*inventory!C331+Z331*inventory!D331)/$X$5</f>
        <v>239.59564412968098</v>
      </c>
      <c r="N332" s="71">
        <v>2.318410307277932E-13</v>
      </c>
      <c r="O332" s="71">
        <v>2.6186858666561331E-12</v>
      </c>
      <c r="P332" s="71">
        <v>4.0300966902088287E-11</v>
      </c>
      <c r="Q332" s="71">
        <v>5.1038177913935561E-16</v>
      </c>
      <c r="R332" s="71">
        <v>1.2730385446674442E-15</v>
      </c>
      <c r="S332" s="71">
        <v>4.0826472925355695E-14</v>
      </c>
      <c r="U332" s="73" cm="1">
        <f t="array" ref="U332">IF($A332&lt;=time_horizon,INDEX(N$5:N$505,time_horizon-$A332+1),0)</f>
        <v>0</v>
      </c>
      <c r="V332" s="73" cm="1">
        <f t="array" ref="V332">IF($A332&lt;=time_horizon,INDEX(O$5:O$505,time_horizon-$A332+1),0)</f>
        <v>0</v>
      </c>
      <c r="W332" s="73" cm="1">
        <f t="array" ref="W332">IF($A332&lt;=time_horizon,INDEX(P$5:P$505,time_horizon-$A332+1),0)</f>
        <v>0</v>
      </c>
      <c r="X332" s="73" cm="1">
        <f t="array" ref="X332">IF($A332&lt;=time_horizon,INDEX(Q$5:Q$505,time_horizon-$A332+1),0)</f>
        <v>0</v>
      </c>
      <c r="Y332" s="73" cm="1">
        <f t="array" ref="Y332">IF($A332&lt;=time_horizon,INDEX(R$5:R$505,time_horizon-$A332+1),0)</f>
        <v>0</v>
      </c>
      <c r="Z332" s="73" cm="1">
        <f t="array" ref="Z332">IF($A332&lt;=time_horizon,INDEX(S$5:S$505,time_horizon-$A332+1),0)</f>
        <v>0</v>
      </c>
    </row>
    <row r="333" spans="1:26">
      <c r="A333">
        <v>328</v>
      </c>
      <c r="B333" s="83">
        <f>inventory[[#This Row],[Integrated_rad_forcing]]</f>
        <v>4.3175879786387586E-11</v>
      </c>
      <c r="C333" s="83">
        <f>inventory[[#This Row],[Temp_change]]</f>
        <v>4.2438073091073266E-14</v>
      </c>
      <c r="E333" s="95">
        <f>inventory[[#This Row],[CO2_net]]+inventory[[#This Row],[CH4_net]]*CH4_GWP+inventory[[#This Row],[N2O_net]]*N2O_GWP</f>
        <v>294.44043736440517</v>
      </c>
      <c r="F333" s="95">
        <f>inventory[[#This Row],[CO2_net]]+inventory[[#This Row],[CH4_net]]*CH4_GTP+inventory[[#This Row],[N2O_net]]*N2O_GTP</f>
        <v>239.59564412968101</v>
      </c>
      <c r="G333" s="77">
        <f t="shared" si="10"/>
        <v>185.78839378739701</v>
      </c>
      <c r="H333" s="77">
        <f t="shared" si="11"/>
        <v>83.164865020203848</v>
      </c>
      <c r="I333" s="77" cm="1">
        <f t="array" ref="I333">B333/INDEX($N$5:$N$505,time_horizon+1)</f>
        <v>470.78224841404801</v>
      </c>
      <c r="J333" s="77" cm="1">
        <f t="array" ref="J333">C333/INDEX($Q$5:$Q$505,time_horizon+1)</f>
        <v>77.602889612771975</v>
      </c>
      <c r="K333" s="78">
        <f>K332+(U332*inventory!B332+V332*inventory!C332+W332*inventory!D332)/$U$5</f>
        <v>294.44043736440517</v>
      </c>
      <c r="L333" s="78">
        <f>L332+(X332*inventory!B332+Y332*inventory!C332+Z332*inventory!D332)/$X$5</f>
        <v>239.59564412968098</v>
      </c>
      <c r="N333" s="71">
        <v>2.3239277172391611E-13</v>
      </c>
      <c r="O333" s="71">
        <v>2.6186858666568484E-12</v>
      </c>
      <c r="P333" s="71">
        <v>4.0324801148006821E-11</v>
      </c>
      <c r="Q333" s="71">
        <v>5.1028848637899516E-16</v>
      </c>
      <c r="R333" s="71">
        <v>1.2699335740398658E-15</v>
      </c>
      <c r="S333" s="71">
        <v>4.0657851030654405E-14</v>
      </c>
      <c r="U333" s="73" cm="1">
        <f t="array" ref="U333">IF($A333&lt;=time_horizon,INDEX(N$5:N$505,time_horizon-$A333+1),0)</f>
        <v>0</v>
      </c>
      <c r="V333" s="73" cm="1">
        <f t="array" ref="V333">IF($A333&lt;=time_horizon,INDEX(O$5:O$505,time_horizon-$A333+1),0)</f>
        <v>0</v>
      </c>
      <c r="W333" s="73" cm="1">
        <f t="array" ref="W333">IF($A333&lt;=time_horizon,INDEX(P$5:P$505,time_horizon-$A333+1),0)</f>
        <v>0</v>
      </c>
      <c r="X333" s="73" cm="1">
        <f t="array" ref="X333">IF($A333&lt;=time_horizon,INDEX(Q$5:Q$505,time_horizon-$A333+1),0)</f>
        <v>0</v>
      </c>
      <c r="Y333" s="73" cm="1">
        <f t="array" ref="Y333">IF($A333&lt;=time_horizon,INDEX(R$5:R$505,time_horizon-$A333+1),0)</f>
        <v>0</v>
      </c>
      <c r="Z333" s="73" cm="1">
        <f t="array" ref="Z333">IF($A333&lt;=time_horizon,INDEX(S$5:S$505,time_horizon-$A333+1),0)</f>
        <v>0</v>
      </c>
    </row>
    <row r="334" spans="1:26">
      <c r="A334">
        <v>329</v>
      </c>
      <c r="B334" s="83">
        <f>inventory[[#This Row],[Integrated_rad_forcing]]</f>
        <v>4.320006917296623E-11</v>
      </c>
      <c r="C334" s="83">
        <f>inventory[[#This Row],[Temp_change]]</f>
        <v>4.2267239882216287E-14</v>
      </c>
      <c r="E334" s="95">
        <f>inventory[[#This Row],[CO2_net]]+inventory[[#This Row],[CH4_net]]*CH4_GWP+inventory[[#This Row],[N2O_net]]*N2O_GWP</f>
        <v>294.44043736440517</v>
      </c>
      <c r="F334" s="95">
        <f>inventory[[#This Row],[CO2_net]]+inventory[[#This Row],[CH4_net]]*CH4_GTP+inventory[[#This Row],[N2O_net]]*N2O_GTP</f>
        <v>239.59564412968101</v>
      </c>
      <c r="G334" s="77">
        <f t="shared" si="10"/>
        <v>185.45253247724051</v>
      </c>
      <c r="H334" s="77">
        <f t="shared" si="11"/>
        <v>82.845260403857054</v>
      </c>
      <c r="I334" s="77" cm="1">
        <f t="array" ref="I334">B334/INDEX($N$5:$N$505,time_horizon+1)</f>
        <v>471.04600525832291</v>
      </c>
      <c r="J334" s="77" cm="1">
        <f t="array" ref="J334">C334/INDEX($Q$5:$Q$505,time_horizon+1)</f>
        <v>77.290501474397416</v>
      </c>
      <c r="K334" s="78">
        <f>K333+(U333*inventory!B333+V333*inventory!C333+W333*inventory!D333)/$U$5</f>
        <v>294.44043736440517</v>
      </c>
      <c r="L334" s="78">
        <f>L333+(X333*inventory!B333+Y333*inventory!C333+Z333*inventory!D333)/$X$5</f>
        <v>239.59564412968098</v>
      </c>
      <c r="N334" s="71">
        <v>2.3294407790450593E-13</v>
      </c>
      <c r="O334" s="71">
        <v>2.6186858666575084E-12</v>
      </c>
      <c r="P334" s="71">
        <v>4.0348439228404218E-11</v>
      </c>
      <c r="Q334" s="71">
        <v>5.1019502716474575E-16</v>
      </c>
      <c r="R334" s="71">
        <v>1.2668361765160297E-15</v>
      </c>
      <c r="S334" s="71">
        <v>4.0490208678535514E-14</v>
      </c>
      <c r="U334" s="73" cm="1">
        <f t="array" ref="U334">IF($A334&lt;=time_horizon,INDEX(N$5:N$505,time_horizon-$A334+1),0)</f>
        <v>0</v>
      </c>
      <c r="V334" s="73" cm="1">
        <f t="array" ref="V334">IF($A334&lt;=time_horizon,INDEX(O$5:O$505,time_horizon-$A334+1),0)</f>
        <v>0</v>
      </c>
      <c r="W334" s="73" cm="1">
        <f t="array" ref="W334">IF($A334&lt;=time_horizon,INDEX(P$5:P$505,time_horizon-$A334+1),0)</f>
        <v>0</v>
      </c>
      <c r="X334" s="73" cm="1">
        <f t="array" ref="X334">IF($A334&lt;=time_horizon,INDEX(Q$5:Q$505,time_horizon-$A334+1),0)</f>
        <v>0</v>
      </c>
      <c r="Y334" s="73" cm="1">
        <f t="array" ref="Y334">IF($A334&lt;=time_horizon,INDEX(R$5:R$505,time_horizon-$A334+1),0)</f>
        <v>0</v>
      </c>
      <c r="Z334" s="73" cm="1">
        <f t="array" ref="Z334">IF($A334&lt;=time_horizon,INDEX(S$5:S$505,time_horizon-$A334+1),0)</f>
        <v>0</v>
      </c>
    </row>
    <row r="335" spans="1:26">
      <c r="A335">
        <v>330</v>
      </c>
      <c r="B335" s="83">
        <f>inventory[[#This Row],[Integrated_rad_forcing]]</f>
        <v>4.3224063574872968E-11</v>
      </c>
      <c r="C335" s="83">
        <f>inventory[[#This Row],[Temp_change]]</f>
        <v>4.2097386538494953E-14</v>
      </c>
      <c r="E335" s="95">
        <f>inventory[[#This Row],[CO2_net]]+inventory[[#This Row],[CH4_net]]*CH4_GWP+inventory[[#This Row],[N2O_net]]*N2O_GWP</f>
        <v>294.44043736440517</v>
      </c>
      <c r="F335" s="95">
        <f>inventory[[#This Row],[CO2_net]]+inventory[[#This Row],[CH4_net]]*CH4_GTP+inventory[[#This Row],[N2O_net]]*N2O_GTP</f>
        <v>239.59564412968101</v>
      </c>
      <c r="G335" s="77">
        <f t="shared" si="10"/>
        <v>185.11776592390578</v>
      </c>
      <c r="H335" s="77">
        <f t="shared" si="11"/>
        <v>82.527486429115598</v>
      </c>
      <c r="I335" s="77" cm="1">
        <f t="array" ref="I335">B335/INDEX($N$5:$N$505,time_horizon+1)</f>
        <v>471.30763602380802</v>
      </c>
      <c r="J335" s="77" cm="1">
        <f t="array" ref="J335">C335/INDEX($Q$5:$Q$505,time_horizon+1)</f>
        <v>76.979905131936718</v>
      </c>
      <c r="K335" s="78">
        <f>K334+(U334*inventory!B334+V334*inventory!C334+W334*inventory!D334)/$U$5</f>
        <v>294.44043736440517</v>
      </c>
      <c r="L335" s="78">
        <f>L334+(X334*inventory!B334+Y334*inventory!C334+Z334*inventory!D334)/$X$5</f>
        <v>239.59564412968098</v>
      </c>
      <c r="N335" s="71">
        <v>2.3349495041248815E-13</v>
      </c>
      <c r="O335" s="71">
        <v>2.618685866658117E-12</v>
      </c>
      <c r="P335" s="71">
        <v>4.0371882757802363E-11</v>
      </c>
      <c r="Q335" s="71">
        <v>5.101014020904803E-16</v>
      </c>
      <c r="R335" s="71">
        <v>1.2637463336243092E-15</v>
      </c>
      <c r="S335" s="71">
        <v>4.0323538802780166E-14</v>
      </c>
      <c r="U335" s="73" cm="1">
        <f t="array" ref="U335">IF($A335&lt;=time_horizon,INDEX(N$5:N$505,time_horizon-$A335+1),0)</f>
        <v>0</v>
      </c>
      <c r="V335" s="73" cm="1">
        <f t="array" ref="V335">IF($A335&lt;=time_horizon,INDEX(O$5:O$505,time_horizon-$A335+1),0)</f>
        <v>0</v>
      </c>
      <c r="W335" s="73" cm="1">
        <f t="array" ref="W335">IF($A335&lt;=time_horizon,INDEX(P$5:P$505,time_horizon-$A335+1),0)</f>
        <v>0</v>
      </c>
      <c r="X335" s="73" cm="1">
        <f t="array" ref="X335">IF($A335&lt;=time_horizon,INDEX(Q$5:Q$505,time_horizon-$A335+1),0)</f>
        <v>0</v>
      </c>
      <c r="Y335" s="73" cm="1">
        <f t="array" ref="Y335">IF($A335&lt;=time_horizon,INDEX(R$5:R$505,time_horizon-$A335+1),0)</f>
        <v>0</v>
      </c>
      <c r="Z335" s="73" cm="1">
        <f t="array" ref="Z335">IF($A335&lt;=time_horizon,INDEX(S$5:S$505,time_horizon-$A335+1),0)</f>
        <v>0</v>
      </c>
    </row>
    <row r="336" spans="1:26">
      <c r="A336">
        <v>331</v>
      </c>
      <c r="B336" s="83">
        <f>inventory[[#This Row],[Integrated_rad_forcing]]</f>
        <v>4.3247864594480412E-11</v>
      </c>
      <c r="C336" s="83">
        <f>inventory[[#This Row],[Temp_change]]</f>
        <v>4.192850603160673E-14</v>
      </c>
      <c r="E336" s="95">
        <f>inventory[[#This Row],[CO2_net]]+inventory[[#This Row],[CH4_net]]*CH4_GWP+inventory[[#This Row],[N2O_net]]*N2O_GWP</f>
        <v>294.44043736440517</v>
      </c>
      <c r="F336" s="95">
        <f>inventory[[#This Row],[CO2_net]]+inventory[[#This Row],[CH4_net]]*CH4_GTP+inventory[[#This Row],[N2O_net]]*N2O_GTP</f>
        <v>239.59564412968101</v>
      </c>
      <c r="G336" s="77">
        <f t="shared" si="10"/>
        <v>184.78409048352773</v>
      </c>
      <c r="H336" s="77">
        <f t="shared" si="11"/>
        <v>82.211529914409525</v>
      </c>
      <c r="I336" s="77" cm="1">
        <f t="array" ref="I336">B336/INDEX($N$5:$N$505,time_horizon+1)</f>
        <v>471.56715818249421</v>
      </c>
      <c r="J336" s="77" cm="1">
        <f t="array" ref="J336">C336/INDEX($Q$5:$Q$505,time_horizon+1)</f>
        <v>76.671087733331689</v>
      </c>
      <c r="K336" s="78">
        <f>K335+(U335*inventory!B335+V335*inventory!C335+W335*inventory!D335)/$U$5</f>
        <v>294.44043736440517</v>
      </c>
      <c r="L336" s="78">
        <f>L335+(X335*inventory!B335+Y335*inventory!C335+Z335*inventory!D335)/$X$5</f>
        <v>239.59564412968098</v>
      </c>
      <c r="N336" s="71">
        <v>2.3404539038676422E-13</v>
      </c>
      <c r="O336" s="71">
        <v>2.6186858666586785E-12</v>
      </c>
      <c r="P336" s="71">
        <v>4.0395133337434972E-11</v>
      </c>
      <c r="Q336" s="71">
        <v>5.1000761177000992E-16</v>
      </c>
      <c r="R336" s="71">
        <v>1.2606640269381801E-15</v>
      </c>
      <c r="S336" s="71">
        <v>4.0157834392898543E-14</v>
      </c>
      <c r="U336" s="73" cm="1">
        <f t="array" ref="U336">IF($A336&lt;=time_horizon,INDEX(N$5:N$505,time_horizon-$A336+1),0)</f>
        <v>0</v>
      </c>
      <c r="V336" s="73" cm="1">
        <f t="array" ref="V336">IF($A336&lt;=time_horizon,INDEX(O$5:O$505,time_horizon-$A336+1),0)</f>
        <v>0</v>
      </c>
      <c r="W336" s="73" cm="1">
        <f t="array" ref="W336">IF($A336&lt;=time_horizon,INDEX(P$5:P$505,time_horizon-$A336+1),0)</f>
        <v>0</v>
      </c>
      <c r="X336" s="73" cm="1">
        <f t="array" ref="X336">IF($A336&lt;=time_horizon,INDEX(Q$5:Q$505,time_horizon-$A336+1),0)</f>
        <v>0</v>
      </c>
      <c r="Y336" s="73" cm="1">
        <f t="array" ref="Y336">IF($A336&lt;=time_horizon,INDEX(R$5:R$505,time_horizon-$A336+1),0)</f>
        <v>0</v>
      </c>
      <c r="Z336" s="73" cm="1">
        <f t="array" ref="Z336">IF($A336&lt;=time_horizon,INDEX(S$5:S$505,time_horizon-$A336+1),0)</f>
        <v>0</v>
      </c>
    </row>
    <row r="337" spans="1:26">
      <c r="A337">
        <v>332</v>
      </c>
      <c r="B337" s="83">
        <f>inventory[[#This Row],[Integrated_rad_forcing]]</f>
        <v>4.3271473820978406E-11</v>
      </c>
      <c r="C337" s="83">
        <f>inventory[[#This Row],[Temp_change]]</f>
        <v>4.176059138858963E-14</v>
      </c>
      <c r="E337" s="95">
        <f>inventory[[#This Row],[CO2_net]]+inventory[[#This Row],[CH4_net]]*CH4_GWP+inventory[[#This Row],[N2O_net]]*N2O_GWP</f>
        <v>294.44043736440517</v>
      </c>
      <c r="F337" s="95">
        <f>inventory[[#This Row],[CO2_net]]+inventory[[#This Row],[CH4_net]]*CH4_GTP+inventory[[#This Row],[N2O_net]]*N2O_GTP</f>
        <v>239.59564412968101</v>
      </c>
      <c r="G337" s="77">
        <f t="shared" si="10"/>
        <v>184.45150251195255</v>
      </c>
      <c r="H337" s="77">
        <f t="shared" si="11"/>
        <v>81.897377778977244</v>
      </c>
      <c r="I337" s="77" cm="1">
        <f t="array" ref="I337">B337/INDEX($N$5:$N$505,time_horizon+1)</f>
        <v>471.82458906262991</v>
      </c>
      <c r="J337" s="77" cm="1">
        <f t="array" ref="J337">C337/INDEX($Q$5:$Q$505,time_horizon+1)</f>
        <v>76.364036527720629</v>
      </c>
      <c r="K337" s="78">
        <f>K336+(U336*inventory!B336+V336*inventory!C336+W336*inventory!D336)/$U$5</f>
        <v>294.44043736440517</v>
      </c>
      <c r="L337" s="78">
        <f>L336+(X336*inventory!B336+Y336*inventory!C336+Z336*inventory!D336)/$X$5</f>
        <v>239.59564412968098</v>
      </c>
      <c r="N337" s="71">
        <v>2.3459539896225239E-13</v>
      </c>
      <c r="O337" s="71">
        <v>2.6186858666591967E-12</v>
      </c>
      <c r="P337" s="71">
        <v>4.0418192555356957E-11</v>
      </c>
      <c r="Q337" s="71">
        <v>5.0991365683639045E-16</v>
      </c>
      <c r="R337" s="71">
        <v>1.2575892380761074E-15</v>
      </c>
      <c r="S337" s="71">
        <v>3.9993088493677133E-14</v>
      </c>
      <c r="U337" s="73" cm="1">
        <f t="array" ref="U337">IF($A337&lt;=time_horizon,INDEX(N$5:N$505,time_horizon-$A337+1),0)</f>
        <v>0</v>
      </c>
      <c r="V337" s="73" cm="1">
        <f t="array" ref="V337">IF($A337&lt;=time_horizon,INDEX(O$5:O$505,time_horizon-$A337+1),0)</f>
        <v>0</v>
      </c>
      <c r="W337" s="73" cm="1">
        <f t="array" ref="W337">IF($A337&lt;=time_horizon,INDEX(P$5:P$505,time_horizon-$A337+1),0)</f>
        <v>0</v>
      </c>
      <c r="X337" s="73" cm="1">
        <f t="array" ref="X337">IF($A337&lt;=time_horizon,INDEX(Q$5:Q$505,time_horizon-$A337+1),0)</f>
        <v>0</v>
      </c>
      <c r="Y337" s="73" cm="1">
        <f t="array" ref="Y337">IF($A337&lt;=time_horizon,INDEX(R$5:R$505,time_horizon-$A337+1),0)</f>
        <v>0</v>
      </c>
      <c r="Z337" s="73" cm="1">
        <f t="array" ref="Z337">IF($A337&lt;=time_horizon,INDEX(S$5:S$505,time_horizon-$A337+1),0)</f>
        <v>0</v>
      </c>
    </row>
    <row r="338" spans="1:26">
      <c r="A338">
        <v>333</v>
      </c>
      <c r="B338" s="83">
        <f>inventory[[#This Row],[Integrated_rad_forcing]]</f>
        <v>4.3294892830482491E-11</v>
      </c>
      <c r="C338" s="83">
        <f>inventory[[#This Row],[Temp_change]]</f>
        <v>4.1593635691372349E-14</v>
      </c>
      <c r="E338" s="95">
        <f>inventory[[#This Row],[CO2_net]]+inventory[[#This Row],[CH4_net]]*CH4_GWP+inventory[[#This Row],[N2O_net]]*N2O_GWP</f>
        <v>294.44043736440517</v>
      </c>
      <c r="F338" s="95">
        <f>inventory[[#This Row],[CO2_net]]+inventory[[#This Row],[CH4_net]]*CH4_GTP+inventory[[#This Row],[N2O_net]]*N2O_GTP</f>
        <v>239.59564412968101</v>
      </c>
      <c r="G338" s="77">
        <f t="shared" si="10"/>
        <v>184.11999836502338</v>
      </c>
      <c r="H338" s="77">
        <f t="shared" si="11"/>
        <v>81.585017042178464</v>
      </c>
      <c r="I338" s="77" cm="1">
        <f t="array" ref="I338">B338/INDEX($N$5:$N$505,time_horizon+1)</f>
        <v>472.07994584990348</v>
      </c>
      <c r="J338" s="77" cm="1">
        <f t="array" ref="J338">C338/INDEX($Q$5:$Q$505,time_horizon+1)</f>
        <v>76.058738864615819</v>
      </c>
      <c r="K338" s="78">
        <f>K337+(U337*inventory!B337+V337*inventory!C337+W337*inventory!D337)/$U$5</f>
        <v>294.44043736440517</v>
      </c>
      <c r="L338" s="78">
        <f>L337+(X337*inventory!B337+Y337*inventory!C337+Z337*inventory!D337)/$X$5</f>
        <v>239.59564412968098</v>
      </c>
      <c r="N338" s="71">
        <v>2.3514497726992738E-13</v>
      </c>
      <c r="O338" s="71">
        <v>2.6186858666596745E-12</v>
      </c>
      <c r="P338" s="71">
        <v>4.044106198655289E-11</v>
      </c>
      <c r="Q338" s="71">
        <v>5.0981953794124901E-16</v>
      </c>
      <c r="R338" s="71">
        <v>1.254521948701433E-15</v>
      </c>
      <c r="S338" s="71">
        <v>3.9829294204729669E-14</v>
      </c>
      <c r="U338" s="73" cm="1">
        <f t="array" ref="U338">IF($A338&lt;=time_horizon,INDEX(N$5:N$505,time_horizon-$A338+1),0)</f>
        <v>0</v>
      </c>
      <c r="V338" s="73" cm="1">
        <f t="array" ref="V338">IF($A338&lt;=time_horizon,INDEX(O$5:O$505,time_horizon-$A338+1),0)</f>
        <v>0</v>
      </c>
      <c r="W338" s="73" cm="1">
        <f t="array" ref="W338">IF($A338&lt;=time_horizon,INDEX(P$5:P$505,time_horizon-$A338+1),0)</f>
        <v>0</v>
      </c>
      <c r="X338" s="73" cm="1">
        <f t="array" ref="X338">IF($A338&lt;=time_horizon,INDEX(Q$5:Q$505,time_horizon-$A338+1),0)</f>
        <v>0</v>
      </c>
      <c r="Y338" s="73" cm="1">
        <f t="array" ref="Y338">IF($A338&lt;=time_horizon,INDEX(R$5:R$505,time_horizon-$A338+1),0)</f>
        <v>0</v>
      </c>
      <c r="Z338" s="73" cm="1">
        <f t="array" ref="Z338">IF($A338&lt;=time_horizon,INDEX(S$5:S$505,time_horizon-$A338+1),0)</f>
        <v>0</v>
      </c>
    </row>
    <row r="339" spans="1:26">
      <c r="A339">
        <v>334</v>
      </c>
      <c r="B339" s="83">
        <f>inventory[[#This Row],[Integrated_rad_forcing]]</f>
        <v>4.3318123186141559E-11</v>
      </c>
      <c r="C339" s="83">
        <f>inventory[[#This Row],[Temp_change]]</f>
        <v>4.1427632076328153E-14</v>
      </c>
      <c r="E339" s="95">
        <f>inventory[[#This Row],[CO2_net]]+inventory[[#This Row],[CH4_net]]*CH4_GWP+inventory[[#This Row],[N2O_net]]*N2O_GWP</f>
        <v>294.44043736440517</v>
      </c>
      <c r="F339" s="95">
        <f>inventory[[#This Row],[CO2_net]]+inventory[[#This Row],[CH4_net]]*CH4_GTP+inventory[[#This Row],[N2O_net]]*N2O_GTP</f>
        <v>239.59564412968101</v>
      </c>
      <c r="G339" s="77">
        <f t="shared" si="10"/>
        <v>183.78957439886042</v>
      </c>
      <c r="H339" s="77">
        <f t="shared" si="11"/>
        <v>81.274434822808132</v>
      </c>
      <c r="I339" s="77" cm="1">
        <f t="array" ref="I339">B339/INDEX($N$5:$N$505,time_horizon+1)</f>
        <v>472.33324558861739</v>
      </c>
      <c r="J339" s="77" cm="1">
        <f t="array" ref="J339">C339/INDEX($Q$5:$Q$505,time_horizon+1)</f>
        <v>75.755182193087634</v>
      </c>
      <c r="K339" s="78">
        <f>K338+(U338*inventory!B338+V338*inventory!C338+W338*inventory!D338)/$U$5</f>
        <v>294.44043736440517</v>
      </c>
      <c r="L339" s="78">
        <f>L338+(X338*inventory!B338+Y338*inventory!C338+Z338*inventory!D338)/$X$5</f>
        <v>239.59564412968098</v>
      </c>
      <c r="N339" s="71">
        <v>2.3569412643685926E-13</v>
      </c>
      <c r="O339" s="71">
        <v>2.6186858666601155E-12</v>
      </c>
      <c r="P339" s="71">
        <v>4.0463743193044585E-11</v>
      </c>
      <c r="Q339" s="71">
        <v>5.0972525575412891E-16</v>
      </c>
      <c r="R339" s="71">
        <v>1.2514621405222611E-15</v>
      </c>
      <c r="S339" s="71">
        <v>3.9666444680051761E-14</v>
      </c>
      <c r="U339" s="73" cm="1">
        <f t="array" ref="U339">IF($A339&lt;=time_horizon,INDEX(N$5:N$505,time_horizon-$A339+1),0)</f>
        <v>0</v>
      </c>
      <c r="V339" s="73" cm="1">
        <f t="array" ref="V339">IF($A339&lt;=time_horizon,INDEX(O$5:O$505,time_horizon-$A339+1),0)</f>
        <v>0</v>
      </c>
      <c r="W339" s="73" cm="1">
        <f t="array" ref="W339">IF($A339&lt;=time_horizon,INDEX(P$5:P$505,time_horizon-$A339+1),0)</f>
        <v>0</v>
      </c>
      <c r="X339" s="73" cm="1">
        <f t="array" ref="X339">IF($A339&lt;=time_horizon,INDEX(Q$5:Q$505,time_horizon-$A339+1),0)</f>
        <v>0</v>
      </c>
      <c r="Y339" s="73" cm="1">
        <f t="array" ref="Y339">IF($A339&lt;=time_horizon,INDEX(R$5:R$505,time_horizon-$A339+1),0)</f>
        <v>0</v>
      </c>
      <c r="Z339" s="73" cm="1">
        <f t="array" ref="Z339">IF($A339&lt;=time_horizon,INDEX(S$5:S$505,time_horizon-$A339+1),0)</f>
        <v>0</v>
      </c>
    </row>
    <row r="340" spans="1:26">
      <c r="A340">
        <v>335</v>
      </c>
      <c r="B340" s="83">
        <f>inventory[[#This Row],[Integrated_rad_forcing]]</f>
        <v>4.3341166438244557E-11</v>
      </c>
      <c r="C340" s="83">
        <f>inventory[[#This Row],[Temp_change]]</f>
        <v>4.1262573733832439E-14</v>
      </c>
      <c r="E340" s="95">
        <f>inventory[[#This Row],[CO2_net]]+inventory[[#This Row],[CH4_net]]*CH4_GWP+inventory[[#This Row],[N2O_net]]*N2O_GWP</f>
        <v>294.44043736440517</v>
      </c>
      <c r="F340" s="95">
        <f>inventory[[#This Row],[CO2_net]]+inventory[[#This Row],[CH4_net]]*CH4_GTP+inventory[[#This Row],[N2O_net]]*N2O_GTP</f>
        <v>239.59564412968101</v>
      </c>
      <c r="G340" s="77">
        <f t="shared" si="10"/>
        <v>183.46022697013441</v>
      </c>
      <c r="H340" s="77">
        <f t="shared" si="11"/>
        <v>80.965618338411318</v>
      </c>
      <c r="I340" s="77" cm="1">
        <f t="array" ref="I340">B340/INDEX($N$5:$N$505,time_horizon+1)</f>
        <v>472.58450518285133</v>
      </c>
      <c r="J340" s="77" cm="1">
        <f t="array" ref="J340">C340/INDEX($Q$5:$Q$505,time_horizon+1)</f>
        <v>75.45335406095559</v>
      </c>
      <c r="K340" s="78">
        <f>K339+(U339*inventory!B339+V339*inventory!C339+W339*inventory!D339)/$U$5</f>
        <v>294.44043736440517</v>
      </c>
      <c r="L340" s="78">
        <f>L339+(X339*inventory!B339+Y339*inventory!C339+Z339*inventory!D339)/$X$5</f>
        <v>239.59564412968098</v>
      </c>
      <c r="N340" s="71">
        <v>2.3624284758625142E-13</v>
      </c>
      <c r="O340" s="71">
        <v>2.6186858666605222E-12</v>
      </c>
      <c r="P340" s="71">
        <v>4.0486237723997786E-11</v>
      </c>
      <c r="Q340" s="71">
        <v>5.0963081096185299E-16</v>
      </c>
      <c r="R340" s="71">
        <v>1.248409795291347E-15</v>
      </c>
      <c r="S340" s="71">
        <v>3.9504533127579237E-14</v>
      </c>
      <c r="U340" s="73" cm="1">
        <f t="array" ref="U340">IF($A340&lt;=time_horizon,INDEX(N$5:N$505,time_horizon-$A340+1),0)</f>
        <v>0</v>
      </c>
      <c r="V340" s="73" cm="1">
        <f t="array" ref="V340">IF($A340&lt;=time_horizon,INDEX(O$5:O$505,time_horizon-$A340+1),0)</f>
        <v>0</v>
      </c>
      <c r="W340" s="73" cm="1">
        <f t="array" ref="W340">IF($A340&lt;=time_horizon,INDEX(P$5:P$505,time_horizon-$A340+1),0)</f>
        <v>0</v>
      </c>
      <c r="X340" s="73" cm="1">
        <f t="array" ref="X340">IF($A340&lt;=time_horizon,INDEX(Q$5:Q$505,time_horizon-$A340+1),0)</f>
        <v>0</v>
      </c>
      <c r="Y340" s="73" cm="1">
        <f t="array" ref="Y340">IF($A340&lt;=time_horizon,INDEX(R$5:R$505,time_horizon-$A340+1),0)</f>
        <v>0</v>
      </c>
      <c r="Z340" s="73" cm="1">
        <f t="array" ref="Z340">IF($A340&lt;=time_horizon,INDEX(S$5:S$505,time_horizon-$A340+1),0)</f>
        <v>0</v>
      </c>
    </row>
    <row r="341" spans="1:26">
      <c r="A341">
        <v>336</v>
      </c>
      <c r="B341" s="83">
        <f>inventory[[#This Row],[Integrated_rad_forcing]]</f>
        <v>4.3364024124326334E-11</v>
      </c>
      <c r="C341" s="83">
        <f>inventory[[#This Row],[Temp_change]]</f>
        <v>4.1098453907823898E-14</v>
      </c>
      <c r="E341" s="95">
        <f>inventory[[#This Row],[CO2_net]]+inventory[[#This Row],[CH4_net]]*CH4_GWP+inventory[[#This Row],[N2O_net]]*N2O_GWP</f>
        <v>294.44043736440517</v>
      </c>
      <c r="F341" s="95">
        <f>inventory[[#This Row],[CO2_net]]+inventory[[#This Row],[CH4_net]]*CH4_GTP+inventory[[#This Row],[N2O_net]]*N2O_GTP</f>
        <v>239.59564412968101</v>
      </c>
      <c r="G341" s="77">
        <f t="shared" si="10"/>
        <v>183.13195243633464</v>
      </c>
      <c r="H341" s="77">
        <f t="shared" si="11"/>
        <v>80.658554904599313</v>
      </c>
      <c r="I341" s="77" cm="1">
        <f t="array" ref="I341">B341/INDEX($N$5:$N$505,time_horizon+1)</f>
        <v>472.83374139761662</v>
      </c>
      <c r="J341" s="77" cm="1">
        <f t="array" ref="J341">C341/INDEX($Q$5:$Q$505,time_horizon+1)</f>
        <v>75.153242113985797</v>
      </c>
      <c r="K341" s="78">
        <f>K340+(U340*inventory!B340+V340*inventory!C340+W340*inventory!D340)/$U$5</f>
        <v>294.44043736440517</v>
      </c>
      <c r="L341" s="78">
        <f>L340+(X340*inventory!B340+Y340*inventory!C340+Z340*inventory!D340)/$X$5</f>
        <v>239.59564412968098</v>
      </c>
      <c r="N341" s="71">
        <v>2.3679114183747769E-13</v>
      </c>
      <c r="O341" s="71">
        <v>2.6186858666608975E-12</v>
      </c>
      <c r="P341" s="71">
        <v>4.0508547115827961E-11</v>
      </c>
      <c r="Q341" s="71">
        <v>5.0953620426790443E-16</v>
      </c>
      <c r="R341" s="71">
        <v>1.2453648948059855E-15</v>
      </c>
      <c r="S341" s="71">
        <v>3.9343552808750005E-14</v>
      </c>
      <c r="U341" s="73" cm="1">
        <f t="array" ref="U341">IF($A341&lt;=time_horizon,INDEX(N$5:N$505,time_horizon-$A341+1),0)</f>
        <v>0</v>
      </c>
      <c r="V341" s="73" cm="1">
        <f t="array" ref="V341">IF($A341&lt;=time_horizon,INDEX(O$5:O$505,time_horizon-$A341+1),0)</f>
        <v>0</v>
      </c>
      <c r="W341" s="73" cm="1">
        <f t="array" ref="W341">IF($A341&lt;=time_horizon,INDEX(P$5:P$505,time_horizon-$A341+1),0)</f>
        <v>0</v>
      </c>
      <c r="X341" s="73" cm="1">
        <f t="array" ref="X341">IF($A341&lt;=time_horizon,INDEX(Q$5:Q$505,time_horizon-$A341+1),0)</f>
        <v>0</v>
      </c>
      <c r="Y341" s="73" cm="1">
        <f t="array" ref="Y341">IF($A341&lt;=time_horizon,INDEX(R$5:R$505,time_horizon-$A341+1),0)</f>
        <v>0</v>
      </c>
      <c r="Z341" s="73" cm="1">
        <f t="array" ref="Z341">IF($A341&lt;=time_horizon,INDEX(S$5:S$505,time_horizon-$A341+1),0)</f>
        <v>0</v>
      </c>
    </row>
    <row r="342" spans="1:26">
      <c r="A342">
        <v>337</v>
      </c>
      <c r="B342" s="83">
        <f>inventory[[#This Row],[Integrated_rad_forcing]]</f>
        <v>4.3386697769272636E-11</v>
      </c>
      <c r="C342" s="83">
        <f>inventory[[#This Row],[Temp_change]]</f>
        <v>4.0935265895369327E-14</v>
      </c>
      <c r="E342" s="95">
        <f>inventory[[#This Row],[CO2_net]]+inventory[[#This Row],[CH4_net]]*CH4_GWP+inventory[[#This Row],[N2O_net]]*N2O_GWP</f>
        <v>294.44043736440517</v>
      </c>
      <c r="F342" s="95">
        <f>inventory[[#This Row],[CO2_net]]+inventory[[#This Row],[CH4_net]]*CH4_GTP+inventory[[#This Row],[N2O_net]]*N2O_GTP</f>
        <v>239.59564412968101</v>
      </c>
      <c r="G342" s="77">
        <f t="shared" si="10"/>
        <v>182.80474715603086</v>
      </c>
      <c r="H342" s="77">
        <f t="shared" si="11"/>
        <v>80.35323193436686</v>
      </c>
      <c r="I342" s="77" cm="1">
        <f t="array" ref="I342">B342/INDEX($N$5:$N$505,time_horizon+1)</f>
        <v>473.080970860001</v>
      </c>
      <c r="J342" s="77" cm="1">
        <f t="array" ref="J342">C342/INDEX($Q$5:$Q$505,time_horizon+1)</f>
        <v>74.854834095095242</v>
      </c>
      <c r="K342" s="78">
        <f>K341+(U341*inventory!B341+V341*inventory!C341+W341*inventory!D341)/$U$5</f>
        <v>294.44043736440517</v>
      </c>
      <c r="L342" s="78">
        <f>L341+(X341*inventory!B341+Y341*inventory!C341+Z341*inventory!D341)/$X$5</f>
        <v>239.59564412968098</v>
      </c>
      <c r="N342" s="71">
        <v>2.3733901030611871E-13</v>
      </c>
      <c r="O342" s="71">
        <v>2.6186858666612436E-12</v>
      </c>
      <c r="P342" s="71">
        <v>4.0530672892305274E-11</v>
      </c>
      <c r="Q342" s="71">
        <v>5.0944143639182515E-16</v>
      </c>
      <c r="R342" s="71">
        <v>1.2423274209078991E-15</v>
      </c>
      <c r="S342" s="71">
        <v>3.9183497038069605E-14</v>
      </c>
      <c r="U342" s="73" cm="1">
        <f t="array" ref="U342">IF($A342&lt;=time_horizon,INDEX(N$5:N$505,time_horizon-$A342+1),0)</f>
        <v>0</v>
      </c>
      <c r="V342" s="73" cm="1">
        <f t="array" ref="V342">IF($A342&lt;=time_horizon,INDEX(O$5:O$505,time_horizon-$A342+1),0)</f>
        <v>0</v>
      </c>
      <c r="W342" s="73" cm="1">
        <f t="array" ref="W342">IF($A342&lt;=time_horizon,INDEX(P$5:P$505,time_horizon-$A342+1),0)</f>
        <v>0</v>
      </c>
      <c r="X342" s="73" cm="1">
        <f t="array" ref="X342">IF($A342&lt;=time_horizon,INDEX(Q$5:Q$505,time_horizon-$A342+1),0)</f>
        <v>0</v>
      </c>
      <c r="Y342" s="73" cm="1">
        <f t="array" ref="Y342">IF($A342&lt;=time_horizon,INDEX(R$5:R$505,time_horizon-$A342+1),0)</f>
        <v>0</v>
      </c>
      <c r="Z342" s="73" cm="1">
        <f t="array" ref="Z342">IF($A342&lt;=time_horizon,INDEX(S$5:S$505,time_horizon-$A342+1),0)</f>
        <v>0</v>
      </c>
    </row>
    <row r="343" spans="1:26">
      <c r="A343">
        <v>338</v>
      </c>
      <c r="B343" s="83">
        <f>inventory[[#This Row],[Integrated_rad_forcing]]</f>
        <v>4.3409188885424181E-11</v>
      </c>
      <c r="C343" s="83">
        <f>inventory[[#This Row],[Temp_change]]</f>
        <v>4.0773003046232028E-14</v>
      </c>
      <c r="E343" s="95">
        <f>inventory[[#This Row],[CO2_net]]+inventory[[#This Row],[CH4_net]]*CH4_GWP+inventory[[#This Row],[N2O_net]]*N2O_GWP</f>
        <v>294.44043736440517</v>
      </c>
      <c r="F343" s="95">
        <f>inventory[[#This Row],[CO2_net]]+inventory[[#This Row],[CH4_net]]*CH4_GTP+inventory[[#This Row],[N2O_net]]*N2O_GTP</f>
        <v>239.59564412968101</v>
      </c>
      <c r="G343" s="77">
        <f t="shared" si="10"/>
        <v>182.47860748912964</v>
      </c>
      <c r="H343" s="77">
        <f t="shared" si="11"/>
        <v>80.049636937411151</v>
      </c>
      <c r="I343" s="77" cm="1">
        <f t="array" ref="I343">B343/INDEX($N$5:$N$505,time_horizon+1)</f>
        <v>473.32621006030342</v>
      </c>
      <c r="J343" s="77" cm="1">
        <f t="array" ref="J343">C343/INDEX($Q$5:$Q$505,time_horizon+1)</f>
        <v>74.558117843562499</v>
      </c>
      <c r="K343" s="78">
        <f>K342+(U342*inventory!B342+V342*inventory!C342+W342*inventory!D342)/$U$5</f>
        <v>294.44043736440517</v>
      </c>
      <c r="L343" s="78">
        <f>L342+(X342*inventory!B342+Y342*inventory!C342+Z342*inventory!D342)/$X$5</f>
        <v>239.59564412968098</v>
      </c>
      <c r="N343" s="71">
        <v>2.3788645410399732E-13</v>
      </c>
      <c r="O343" s="71">
        <v>2.6186858666615631E-12</v>
      </c>
      <c r="P343" s="71">
        <v>4.0552616564658621E-11</v>
      </c>
      <c r="Q343" s="71">
        <v>5.0934650806863049E-16</v>
      </c>
      <c r="R343" s="71">
        <v>1.2392973554831273E-15</v>
      </c>
      <c r="S343" s="71">
        <v>3.9024359182680267E-14</v>
      </c>
      <c r="U343" s="73" cm="1">
        <f t="array" ref="U343">IF($A343&lt;=time_horizon,INDEX(N$5:N$505,time_horizon-$A343+1),0)</f>
        <v>0</v>
      </c>
      <c r="V343" s="73" cm="1">
        <f t="array" ref="V343">IF($A343&lt;=time_horizon,INDEX(O$5:O$505,time_horizon-$A343+1),0)</f>
        <v>0</v>
      </c>
      <c r="W343" s="73" cm="1">
        <f t="array" ref="W343">IF($A343&lt;=time_horizon,INDEX(P$5:P$505,time_horizon-$A343+1),0)</f>
        <v>0</v>
      </c>
      <c r="X343" s="73" cm="1">
        <f t="array" ref="X343">IF($A343&lt;=time_horizon,INDEX(Q$5:Q$505,time_horizon-$A343+1),0)</f>
        <v>0</v>
      </c>
      <c r="Y343" s="73" cm="1">
        <f t="array" ref="Y343">IF($A343&lt;=time_horizon,INDEX(R$5:R$505,time_horizon-$A343+1),0)</f>
        <v>0</v>
      </c>
      <c r="Z343" s="73" cm="1">
        <f t="array" ref="Z343">IF($A343&lt;=time_horizon,INDEX(S$5:S$505,time_horizon-$A343+1),0)</f>
        <v>0</v>
      </c>
    </row>
    <row r="344" spans="1:26">
      <c r="A344">
        <v>339</v>
      </c>
      <c r="B344" s="83">
        <f>inventory[[#This Row],[Integrated_rad_forcing]]</f>
        <v>4.3431498972679955E-11</v>
      </c>
      <c r="C344" s="83">
        <f>inventory[[#This Row],[Temp_change]]</f>
        <v>4.0611658762443646E-14</v>
      </c>
      <c r="E344" s="95">
        <f>inventory[[#This Row],[CO2_net]]+inventory[[#This Row],[CH4_net]]*CH4_GWP+inventory[[#This Row],[N2O_net]]*N2O_GWP</f>
        <v>294.44043736440517</v>
      </c>
      <c r="F344" s="95">
        <f>inventory[[#This Row],[CO2_net]]+inventory[[#This Row],[CH4_net]]*CH4_GTP+inventory[[#This Row],[N2O_net]]*N2O_GTP</f>
        <v>239.59564412968101</v>
      </c>
      <c r="G344" s="77">
        <f t="shared" si="10"/>
        <v>182.15352979712506</v>
      </c>
      <c r="H344" s="77">
        <f t="shared" si="11"/>
        <v>79.747757519451838</v>
      </c>
      <c r="I344" s="77" cm="1">
        <f t="array" ref="I344">B344/INDEX($N$5:$N$505,time_horizon+1)</f>
        <v>473.56947535316021</v>
      </c>
      <c r="J344" s="77" cm="1">
        <f t="array" ref="J344">C344/INDEX($Q$5:$Q$505,time_horizon+1)</f>
        <v>74.263081294244827</v>
      </c>
      <c r="K344" s="78">
        <f>K343+(U343*inventory!B343+V343*inventory!C343+W343*inventory!D343)/$U$5</f>
        <v>294.44043736440517</v>
      </c>
      <c r="L344" s="78">
        <f>L343+(X343*inventory!B343+Y343*inventory!C343+Z343*inventory!D343)/$X$5</f>
        <v>239.59564412968098</v>
      </c>
      <c r="N344" s="71">
        <v>2.3843347433921336E-13</v>
      </c>
      <c r="O344" s="71">
        <v>2.6186858666618575E-12</v>
      </c>
      <c r="P344" s="71">
        <v>4.0574379631678882E-11</v>
      </c>
      <c r="Q344" s="71">
        <v>5.092514200482411E-16</v>
      </c>
      <c r="R344" s="71">
        <v>1.2362746804619169E-15</v>
      </c>
      <c r="S344" s="71">
        <v>3.8866132661933487E-14</v>
      </c>
      <c r="U344" s="73" cm="1">
        <f t="array" ref="U344">IF($A344&lt;=time_horizon,INDEX(N$5:N$505,time_horizon-$A344+1),0)</f>
        <v>0</v>
      </c>
      <c r="V344" s="73" cm="1">
        <f t="array" ref="V344">IF($A344&lt;=time_horizon,INDEX(O$5:O$505,time_horizon-$A344+1),0)</f>
        <v>0</v>
      </c>
      <c r="W344" s="73" cm="1">
        <f t="array" ref="W344">IF($A344&lt;=time_horizon,INDEX(P$5:P$505,time_horizon-$A344+1),0)</f>
        <v>0</v>
      </c>
      <c r="X344" s="73" cm="1">
        <f t="array" ref="X344">IF($A344&lt;=time_horizon,INDEX(Q$5:Q$505,time_horizon-$A344+1),0)</f>
        <v>0</v>
      </c>
      <c r="Y344" s="73" cm="1">
        <f t="array" ref="Y344">IF($A344&lt;=time_horizon,INDEX(R$5:R$505,time_horizon-$A344+1),0)</f>
        <v>0</v>
      </c>
      <c r="Z344" s="73" cm="1">
        <f t="array" ref="Z344">IF($A344&lt;=time_horizon,INDEX(S$5:S$505,time_horizon-$A344+1),0)</f>
        <v>0</v>
      </c>
    </row>
    <row r="345" spans="1:26">
      <c r="A345">
        <v>340</v>
      </c>
      <c r="B345" s="83">
        <f>inventory[[#This Row],[Integrated_rad_forcing]]</f>
        <v>4.345362951859959E-11</v>
      </c>
      <c r="C345" s="83">
        <f>inventory[[#This Row],[Temp_change]]</f>
        <v>4.045122649787971E-14</v>
      </c>
      <c r="E345" s="95">
        <f>inventory[[#This Row],[CO2_net]]+inventory[[#This Row],[CH4_net]]*CH4_GWP+inventory[[#This Row],[N2O_net]]*N2O_GWP</f>
        <v>294.44043736440517</v>
      </c>
      <c r="F345" s="95">
        <f>inventory[[#This Row],[CO2_net]]+inventory[[#This Row],[CH4_net]]*CH4_GTP+inventory[[#This Row],[N2O_net]]*N2O_GTP</f>
        <v>239.59564412968101</v>
      </c>
      <c r="G345" s="77">
        <f t="shared" si="10"/>
        <v>181.82951044334402</v>
      </c>
      <c r="H345" s="77">
        <f t="shared" si="11"/>
        <v>79.44758138155342</v>
      </c>
      <c r="I345" s="77" cm="1">
        <f t="array" ref="I345">B345/INDEX($N$5:$N$505,time_horizon+1)</f>
        <v>473.81078295866178</v>
      </c>
      <c r="J345" s="77" cm="1">
        <f t="array" ref="J345">C345/INDEX($Q$5:$Q$505,time_horizon+1)</f>
        <v>73.969712476801959</v>
      </c>
      <c r="K345" s="78">
        <f>K344+(U344*inventory!B344+V344*inventory!C344+W344*inventory!D344)/$U$5</f>
        <v>294.44043736440517</v>
      </c>
      <c r="L345" s="78">
        <f>L344+(X344*inventory!B344+Y344*inventory!C344+Z344*inventory!D344)/$X$5</f>
        <v>239.59564412968098</v>
      </c>
      <c r="N345" s="71">
        <v>2.3898007211617742E-13</v>
      </c>
      <c r="O345" s="71">
        <v>2.6186858666621294E-12</v>
      </c>
      <c r="P345" s="71">
        <v>4.0595963579821281E-11</v>
      </c>
      <c r="Q345" s="71">
        <v>5.0915617309492948E-16</v>
      </c>
      <c r="R345" s="71">
        <v>1.2332593778186114E-15</v>
      </c>
      <c r="S345" s="71">
        <v>3.8708810946966168E-14</v>
      </c>
      <c r="U345" s="73" cm="1">
        <f t="array" ref="U345">IF($A345&lt;=time_horizon,INDEX(N$5:N$505,time_horizon-$A345+1),0)</f>
        <v>0</v>
      </c>
      <c r="V345" s="73" cm="1">
        <f t="array" ref="V345">IF($A345&lt;=time_horizon,INDEX(O$5:O$505,time_horizon-$A345+1),0)</f>
        <v>0</v>
      </c>
      <c r="W345" s="73" cm="1">
        <f t="array" ref="W345">IF($A345&lt;=time_horizon,INDEX(P$5:P$505,time_horizon-$A345+1),0)</f>
        <v>0</v>
      </c>
      <c r="X345" s="73" cm="1">
        <f t="array" ref="X345">IF($A345&lt;=time_horizon,INDEX(Q$5:Q$505,time_horizon-$A345+1),0)</f>
        <v>0</v>
      </c>
      <c r="Y345" s="73" cm="1">
        <f t="array" ref="Y345">IF($A345&lt;=time_horizon,INDEX(R$5:R$505,time_horizon-$A345+1),0)</f>
        <v>0</v>
      </c>
      <c r="Z345" s="73" cm="1">
        <f t="array" ref="Z345">IF($A345&lt;=time_horizon,INDEX(S$5:S$505,time_horizon-$A345+1),0)</f>
        <v>0</v>
      </c>
    </row>
    <row r="346" spans="1:26">
      <c r="A346">
        <v>341</v>
      </c>
      <c r="B346" s="83">
        <f>inventory[[#This Row],[Integrated_rad_forcing]]</f>
        <v>4.3475581998504933E-11</v>
      </c>
      <c r="C346" s="83">
        <f>inventory[[#This Row],[Temp_change]]</f>
        <v>4.0291699757838516E-14</v>
      </c>
      <c r="E346" s="95">
        <f>inventory[[#This Row],[CO2_net]]+inventory[[#This Row],[CH4_net]]*CH4_GWP+inventory[[#This Row],[N2O_net]]*N2O_GWP</f>
        <v>294.44043736440517</v>
      </c>
      <c r="F346" s="95">
        <f>inventory[[#This Row],[CO2_net]]+inventory[[#This Row],[CH4_net]]*CH4_GTP+inventory[[#This Row],[N2O_net]]*N2O_GTP</f>
        <v>239.59564412968101</v>
      </c>
      <c r="G346" s="77">
        <f t="shared" si="10"/>
        <v>181.50654579318584</v>
      </c>
      <c r="H346" s="77">
        <f t="shared" si="11"/>
        <v>79.149096319448859</v>
      </c>
      <c r="I346" s="77" cm="1">
        <f t="array" ref="I346">B346/INDEX($N$5:$N$505,time_horizon+1)</f>
        <v>474.05014896345966</v>
      </c>
      <c r="J346" s="77" cm="1">
        <f t="array" ref="J346">C346/INDEX($Q$5:$Q$505,time_horizon+1)</f>
        <v>73.677999514926086</v>
      </c>
      <c r="K346" s="78">
        <f>K345+(U345*inventory!B345+V345*inventory!C345+W345*inventory!D345)/$U$5</f>
        <v>294.44043736440517</v>
      </c>
      <c r="L346" s="78">
        <f>L345+(X345*inventory!B345+Y345*inventory!C345+Z345*inventory!D345)/$X$5</f>
        <v>239.59564412968098</v>
      </c>
      <c r="N346" s="71">
        <v>2.3952624853564429E-13</v>
      </c>
      <c r="O346" s="71">
        <v>2.6186858666623802E-12</v>
      </c>
      <c r="P346" s="71">
        <v>4.0617369883306909E-11</v>
      </c>
      <c r="Q346" s="71">
        <v>5.0906076798678328E-16</v>
      </c>
      <c r="R346" s="71">
        <v>1.2302514295715416E-15</v>
      </c>
      <c r="S346" s="71">
        <v>3.8552387560280194E-14</v>
      </c>
      <c r="U346" s="73" cm="1">
        <f t="array" ref="U346">IF($A346&lt;=time_horizon,INDEX(N$5:N$505,time_horizon-$A346+1),0)</f>
        <v>0</v>
      </c>
      <c r="V346" s="73" cm="1">
        <f t="array" ref="V346">IF($A346&lt;=time_horizon,INDEX(O$5:O$505,time_horizon-$A346+1),0)</f>
        <v>0</v>
      </c>
      <c r="W346" s="73" cm="1">
        <f t="array" ref="W346">IF($A346&lt;=time_horizon,INDEX(P$5:P$505,time_horizon-$A346+1),0)</f>
        <v>0</v>
      </c>
      <c r="X346" s="73" cm="1">
        <f t="array" ref="X346">IF($A346&lt;=time_horizon,INDEX(Q$5:Q$505,time_horizon-$A346+1),0)</f>
        <v>0</v>
      </c>
      <c r="Y346" s="73" cm="1">
        <f t="array" ref="Y346">IF($A346&lt;=time_horizon,INDEX(R$5:R$505,time_horizon-$A346+1),0)</f>
        <v>0</v>
      </c>
      <c r="Z346" s="73" cm="1">
        <f t="array" ref="Z346">IF($A346&lt;=time_horizon,INDEX(S$5:S$505,time_horizon-$A346+1),0)</f>
        <v>0</v>
      </c>
    </row>
    <row r="347" spans="1:26">
      <c r="A347">
        <v>342</v>
      </c>
      <c r="B347" s="83">
        <f>inventory[[#This Row],[Integrated_rad_forcing]]</f>
        <v>4.3497357875580777E-11</v>
      </c>
      <c r="C347" s="83">
        <f>inventory[[#This Row],[Temp_change]]</f>
        <v>4.0133072098623527E-14</v>
      </c>
      <c r="E347" s="95">
        <f>inventory[[#This Row],[CO2_net]]+inventory[[#This Row],[CH4_net]]*CH4_GWP+inventory[[#This Row],[N2O_net]]*N2O_GWP</f>
        <v>294.44043736440517</v>
      </c>
      <c r="F347" s="95">
        <f>inventory[[#This Row],[CO2_net]]+inventory[[#This Row],[CH4_net]]*CH4_GTP+inventory[[#This Row],[N2O_net]]*N2O_GTP</f>
        <v>239.59564412968101</v>
      </c>
      <c r="G347" s="77">
        <f t="shared" si="10"/>
        <v>181.18463221435695</v>
      </c>
      <c r="H347" s="77">
        <f t="shared" si="11"/>
        <v>78.852290222865463</v>
      </c>
      <c r="I347" s="77" cm="1">
        <f t="array" ref="I347">B347/INDEX($N$5:$N$505,time_horizon+1)</f>
        <v>474.2875893218652</v>
      </c>
      <c r="J347" s="77" cm="1">
        <f t="array" ref="J347">C347/INDEX($Q$5:$Q$505,time_horizon+1)</f>
        <v>73.387930625578164</v>
      </c>
      <c r="K347" s="78">
        <f>K346+(U346*inventory!B346+V346*inventory!C346+W346*inventory!D346)/$U$5</f>
        <v>294.44043736440517</v>
      </c>
      <c r="L347" s="78">
        <f>L346+(X346*inventory!B346+Y346*inventory!C346+Z346*inventory!D346)/$X$5</f>
        <v>239.59564412968098</v>
      </c>
      <c r="N347" s="71">
        <v>2.4007200469474515E-13</v>
      </c>
      <c r="O347" s="71">
        <v>2.6186858666626116E-12</v>
      </c>
      <c r="P347" s="71">
        <v>4.0638600004223417E-11</v>
      </c>
      <c r="Q347" s="71">
        <v>5.0896520551518242E-16</v>
      </c>
      <c r="R347" s="71">
        <v>1.2272508177829171E-15</v>
      </c>
      <c r="S347" s="71">
        <v>3.8396856075325428E-14</v>
      </c>
      <c r="U347" s="73" cm="1">
        <f t="array" ref="U347">IF($A347&lt;=time_horizon,INDEX(N$5:N$505,time_horizon-$A347+1),0)</f>
        <v>0</v>
      </c>
      <c r="V347" s="73" cm="1">
        <f t="array" ref="V347">IF($A347&lt;=time_horizon,INDEX(O$5:O$505,time_horizon-$A347+1),0)</f>
        <v>0</v>
      </c>
      <c r="W347" s="73" cm="1">
        <f t="array" ref="W347">IF($A347&lt;=time_horizon,INDEX(P$5:P$505,time_horizon-$A347+1),0)</f>
        <v>0</v>
      </c>
      <c r="X347" s="73" cm="1">
        <f t="array" ref="X347">IF($A347&lt;=time_horizon,INDEX(Q$5:Q$505,time_horizon-$A347+1),0)</f>
        <v>0</v>
      </c>
      <c r="Y347" s="73" cm="1">
        <f t="array" ref="Y347">IF($A347&lt;=time_horizon,INDEX(R$5:R$505,time_horizon-$A347+1),0)</f>
        <v>0</v>
      </c>
      <c r="Z347" s="73" cm="1">
        <f t="array" ref="Z347">IF($A347&lt;=time_horizon,INDEX(S$5:S$505,time_horizon-$A347+1),0)</f>
        <v>0</v>
      </c>
    </row>
    <row r="348" spans="1:26">
      <c r="A348">
        <v>343</v>
      </c>
      <c r="B348" s="83">
        <f>inventory[[#This Row],[Integrated_rad_forcing]]</f>
        <v>4.3518958600974737E-11</v>
      </c>
      <c r="C348" s="83">
        <f>inventory[[#This Row],[Temp_change]]</f>
        <v>3.9975337127129217E-14</v>
      </c>
      <c r="E348" s="95">
        <f>inventory[[#This Row],[CO2_net]]+inventory[[#This Row],[CH4_net]]*CH4_GWP+inventory[[#This Row],[N2O_net]]*N2O_GWP</f>
        <v>294.44043736440517</v>
      </c>
      <c r="F348" s="95">
        <f>inventory[[#This Row],[CO2_net]]+inventory[[#This Row],[CH4_net]]*CH4_GTP+inventory[[#This Row],[N2O_net]]*N2O_GTP</f>
        <v>239.59564412968101</v>
      </c>
      <c r="G348" s="77">
        <f t="shared" si="10"/>
        <v>180.86376607710005</v>
      </c>
      <c r="H348" s="77">
        <f t="shared" si="11"/>
        <v>78.557151074852655</v>
      </c>
      <c r="I348" s="77" cm="1">
        <f t="array" ref="I348">B348/INDEX($N$5:$N$505,time_horizon+1)</f>
        <v>474.52311985693837</v>
      </c>
      <c r="J348" s="77" cm="1">
        <f t="array" ref="J348">C348/INDEX($Q$5:$Q$505,time_horizon+1)</f>
        <v>73.09949411823068</v>
      </c>
      <c r="K348" s="78">
        <f>K347+(U347*inventory!B347+V347*inventory!C347+W347*inventory!D347)/$U$5</f>
        <v>294.44043736440517</v>
      </c>
      <c r="L348" s="78">
        <f>L347+(X347*inventory!B347+Y347*inventory!C347+Z347*inventory!D347)/$X$5</f>
        <v>239.59564412968098</v>
      </c>
      <c r="N348" s="71">
        <v>2.4061734168701945E-13</v>
      </c>
      <c r="O348" s="71">
        <v>2.6186858666628249E-12</v>
      </c>
      <c r="P348" s="71">
        <v>4.065965539262489E-11</v>
      </c>
      <c r="Q348" s="71">
        <v>5.08869486484292E-16</v>
      </c>
      <c r="R348" s="71">
        <v>1.2242575245587177E-15</v>
      </c>
      <c r="S348" s="71">
        <v>3.8242210116086205E-14</v>
      </c>
      <c r="U348" s="73" cm="1">
        <f t="array" ref="U348">IF($A348&lt;=time_horizon,INDEX(N$5:N$505,time_horizon-$A348+1),0)</f>
        <v>0</v>
      </c>
      <c r="V348" s="73" cm="1">
        <f t="array" ref="V348">IF($A348&lt;=time_horizon,INDEX(O$5:O$505,time_horizon-$A348+1),0)</f>
        <v>0</v>
      </c>
      <c r="W348" s="73" cm="1">
        <f t="array" ref="W348">IF($A348&lt;=time_horizon,INDEX(P$5:P$505,time_horizon-$A348+1),0)</f>
        <v>0</v>
      </c>
      <c r="X348" s="73" cm="1">
        <f t="array" ref="X348">IF($A348&lt;=time_horizon,INDEX(Q$5:Q$505,time_horizon-$A348+1),0)</f>
        <v>0</v>
      </c>
      <c r="Y348" s="73" cm="1">
        <f t="array" ref="Y348">IF($A348&lt;=time_horizon,INDEX(R$5:R$505,time_horizon-$A348+1),0)</f>
        <v>0</v>
      </c>
      <c r="Z348" s="73" cm="1">
        <f t="array" ref="Z348">IF($A348&lt;=time_horizon,INDEX(S$5:S$505,time_horizon-$A348+1),0)</f>
        <v>0</v>
      </c>
    </row>
    <row r="349" spans="1:26">
      <c r="A349">
        <v>344</v>
      </c>
      <c r="B349" s="83">
        <f>inventory[[#This Row],[Integrated_rad_forcing]]</f>
        <v>4.3540385613896332E-11</v>
      </c>
      <c r="C349" s="83">
        <f>inventory[[#This Row],[Temp_change]]</f>
        <v>3.9818488500430256E-14</v>
      </c>
      <c r="E349" s="95">
        <f>inventory[[#This Row],[CO2_net]]+inventory[[#This Row],[CH4_net]]*CH4_GWP+inventory[[#This Row],[N2O_net]]*N2O_GWP</f>
        <v>294.44043736440517</v>
      </c>
      <c r="F349" s="95">
        <f>inventory[[#This Row],[CO2_net]]+inventory[[#This Row],[CH4_net]]*CH4_GTP+inventory[[#This Row],[N2O_net]]*N2O_GTP</f>
        <v>239.59564412968101</v>
      </c>
      <c r="G349" s="77">
        <f t="shared" si="10"/>
        <v>180.54394375441811</v>
      </c>
      <c r="H349" s="77">
        <f t="shared" si="11"/>
        <v>78.263666951111915</v>
      </c>
      <c r="I349" s="77" cm="1">
        <f t="array" ref="I349">B349/INDEX($N$5:$N$505,time_horizon+1)</f>
        <v>474.75675626156828</v>
      </c>
      <c r="J349" s="77" cm="1">
        <f t="array" ref="J349">C349/INDEX($Q$5:$Q$505,time_horizon+1)</f>
        <v>72.812678394116318</v>
      </c>
      <c r="K349" s="78">
        <f>K348+(U348*inventory!B348+V348*inventory!C348+W348*inventory!D348)/$U$5</f>
        <v>294.44043736440517</v>
      </c>
      <c r="L349" s="78">
        <f>L348+(X348*inventory!B348+Y348*inventory!C348+Z348*inventory!D348)/$X$5</f>
        <v>239.59564412968098</v>
      </c>
      <c r="N349" s="71">
        <v>2.4116226060244601E-13</v>
      </c>
      <c r="O349" s="71">
        <v>2.6186858666630216E-12</v>
      </c>
      <c r="P349" s="71">
        <v>4.0680537486630867E-11</v>
      </c>
      <c r="Q349" s="71">
        <v>5.0877361171056838E-16</v>
      </c>
      <c r="R349" s="71">
        <v>1.2212715320485838E-15</v>
      </c>
      <c r="S349" s="71">
        <v>3.8088443356671103E-14</v>
      </c>
      <c r="U349" s="73" cm="1">
        <f t="array" ref="U349">IF($A349&lt;=time_horizon,INDEX(N$5:N$505,time_horizon-$A349+1),0)</f>
        <v>0</v>
      </c>
      <c r="V349" s="73" cm="1">
        <f t="array" ref="V349">IF($A349&lt;=time_horizon,INDEX(O$5:O$505,time_horizon-$A349+1),0)</f>
        <v>0</v>
      </c>
      <c r="W349" s="73" cm="1">
        <f t="array" ref="W349">IF($A349&lt;=time_horizon,INDEX(P$5:P$505,time_horizon-$A349+1),0)</f>
        <v>0</v>
      </c>
      <c r="X349" s="73" cm="1">
        <f t="array" ref="X349">IF($A349&lt;=time_horizon,INDEX(Q$5:Q$505,time_horizon-$A349+1),0)</f>
        <v>0</v>
      </c>
      <c r="Y349" s="73" cm="1">
        <f t="array" ref="Y349">IF($A349&lt;=time_horizon,INDEX(R$5:R$505,time_horizon-$A349+1),0)</f>
        <v>0</v>
      </c>
      <c r="Z349" s="73" cm="1">
        <f t="array" ref="Z349">IF($A349&lt;=time_horizon,INDEX(S$5:S$505,time_horizon-$A349+1),0)</f>
        <v>0</v>
      </c>
    </row>
    <row r="350" spans="1:26">
      <c r="A350">
        <v>345</v>
      </c>
      <c r="B350" s="83">
        <f>inventory[[#This Row],[Integrated_rad_forcing]]</f>
        <v>4.3561640341715257E-11</v>
      </c>
      <c r="C350" s="83">
        <f>inventory[[#This Row],[Temp_change]]</f>
        <v>3.9662519925374193E-14</v>
      </c>
      <c r="E350" s="95">
        <f>inventory[[#This Row],[CO2_net]]+inventory[[#This Row],[CH4_net]]*CH4_GWP+inventory[[#This Row],[N2O_net]]*N2O_GWP</f>
        <v>294.44043736440517</v>
      </c>
      <c r="F350" s="95">
        <f>inventory[[#This Row],[CO2_net]]+inventory[[#This Row],[CH4_net]]*CH4_GTP+inventory[[#This Row],[N2O_net]]*N2O_GTP</f>
        <v>239.59564412968101</v>
      </c>
      <c r="G350" s="77">
        <f t="shared" si="10"/>
        <v>180.22516162229377</v>
      </c>
      <c r="H350" s="77">
        <f t="shared" si="11"/>
        <v>77.971826019329043</v>
      </c>
      <c r="I350" s="77" cm="1">
        <f t="array" ref="I350">B350/INDEX($N$5:$N$505,time_horizon+1)</f>
        <v>474.98851409954472</v>
      </c>
      <c r="J350" s="77" cm="1">
        <f t="array" ref="J350">C350/INDEX($Q$5:$Q$505,time_horizon+1)</f>
        <v>72.527471945483214</v>
      </c>
      <c r="K350" s="78">
        <f>K349+(U349*inventory!B349+V349*inventory!C349+W349*inventory!D349)/$U$5</f>
        <v>294.44043736440517</v>
      </c>
      <c r="L350" s="78">
        <f>L349+(X349*inventory!B349+Y349*inventory!C349+Z349*inventory!D349)/$X$5</f>
        <v>239.59564412968098</v>
      </c>
      <c r="N350" s="71">
        <v>2.417067625274733E-13</v>
      </c>
      <c r="O350" s="71">
        <v>2.6186858666632033E-12</v>
      </c>
      <c r="P350" s="71">
        <v>4.070124771252458E-11</v>
      </c>
      <c r="Q350" s="71">
        <v>5.0867758202227999E-16</v>
      </c>
      <c r="R350" s="71">
        <v>1.2182928224457106E-15</v>
      </c>
      <c r="S350" s="71">
        <v>3.7935549520906199E-14</v>
      </c>
      <c r="U350" s="73" cm="1">
        <f t="array" ref="U350">IF($A350&lt;=time_horizon,INDEX(N$5:N$505,time_horizon-$A350+1),0)</f>
        <v>0</v>
      </c>
      <c r="V350" s="73" cm="1">
        <f t="array" ref="V350">IF($A350&lt;=time_horizon,INDEX(O$5:O$505,time_horizon-$A350+1),0)</f>
        <v>0</v>
      </c>
      <c r="W350" s="73" cm="1">
        <f t="array" ref="W350">IF($A350&lt;=time_horizon,INDEX(P$5:P$505,time_horizon-$A350+1),0)</f>
        <v>0</v>
      </c>
      <c r="X350" s="73" cm="1">
        <f t="array" ref="X350">IF($A350&lt;=time_horizon,INDEX(Q$5:Q$505,time_horizon-$A350+1),0)</f>
        <v>0</v>
      </c>
      <c r="Y350" s="73" cm="1">
        <f t="array" ref="Y350">IF($A350&lt;=time_horizon,INDEX(R$5:R$505,time_horizon-$A350+1),0)</f>
        <v>0</v>
      </c>
      <c r="Z350" s="73" cm="1">
        <f t="array" ref="Z350">IF($A350&lt;=time_horizon,INDEX(S$5:S$505,time_horizon-$A350+1),0)</f>
        <v>0</v>
      </c>
    </row>
    <row r="351" spans="1:26">
      <c r="A351">
        <v>346</v>
      </c>
      <c r="B351" s="83">
        <f>inventory[[#This Row],[Integrated_rad_forcing]]</f>
        <v>4.3582724200058796E-11</v>
      </c>
      <c r="C351" s="83">
        <f>inventory[[#This Row],[Temp_change]]</f>
        <v>3.950742515817735E-14</v>
      </c>
      <c r="E351" s="95">
        <f>inventory[[#This Row],[CO2_net]]+inventory[[#This Row],[CH4_net]]*CH4_GWP+inventory[[#This Row],[N2O_net]]*N2O_GWP</f>
        <v>294.44043736440517</v>
      </c>
      <c r="F351" s="95">
        <f>inventory[[#This Row],[CO2_net]]+inventory[[#This Row],[CH4_net]]*CH4_GTP+inventory[[#This Row],[N2O_net]]*N2O_GTP</f>
        <v>239.59564412968101</v>
      </c>
      <c r="G351" s="77">
        <f t="shared" si="10"/>
        <v>179.90741605990334</v>
      </c>
      <c r="H351" s="77">
        <f t="shared" si="11"/>
        <v>77.681616538508607</v>
      </c>
      <c r="I351" s="77" cm="1">
        <f t="array" ref="I351">B351/INDEX($N$5:$N$505,time_horizon+1)</f>
        <v>475.21840880662012</v>
      </c>
      <c r="J351" s="77" cm="1">
        <f t="array" ref="J351">C351/INDEX($Q$5:$Q$505,time_horizon+1)</f>
        <v>72.243863354855975</v>
      </c>
      <c r="K351" s="78">
        <f>K350+(U350*inventory!B350+V350*inventory!C350+W350*inventory!D350)/$U$5</f>
        <v>294.44043736440517</v>
      </c>
      <c r="L351" s="78">
        <f>L350+(X350*inventory!B350+Y350*inventory!C350+Z350*inventory!D350)/$X$5</f>
        <v>239.59564412968098</v>
      </c>
      <c r="N351" s="71">
        <v>2.4225084854504922E-13</v>
      </c>
      <c r="O351" s="71">
        <v>2.6186858666633709E-12</v>
      </c>
      <c r="P351" s="71">
        <v>4.0721787484850378E-11</v>
      </c>
      <c r="Q351" s="71">
        <v>5.0858139825904099E-16</v>
      </c>
      <c r="R351" s="71">
        <v>1.2153213779867394E-15</v>
      </c>
      <c r="S351" s="71">
        <v>3.7783522381931571E-14</v>
      </c>
      <c r="U351" s="73" cm="1">
        <f t="array" ref="U351">IF($A351&lt;=time_horizon,INDEX(N$5:N$505,time_horizon-$A351+1),0)</f>
        <v>0</v>
      </c>
      <c r="V351" s="73" cm="1">
        <f t="array" ref="V351">IF($A351&lt;=time_horizon,INDEX(O$5:O$505,time_horizon-$A351+1),0)</f>
        <v>0</v>
      </c>
      <c r="W351" s="73" cm="1">
        <f t="array" ref="W351">IF($A351&lt;=time_horizon,INDEX(P$5:P$505,time_horizon-$A351+1),0)</f>
        <v>0</v>
      </c>
      <c r="X351" s="73" cm="1">
        <f t="array" ref="X351">IF($A351&lt;=time_horizon,INDEX(Q$5:Q$505,time_horizon-$A351+1),0)</f>
        <v>0</v>
      </c>
      <c r="Y351" s="73" cm="1">
        <f t="array" ref="Y351">IF($A351&lt;=time_horizon,INDEX(R$5:R$505,time_horizon-$A351+1),0)</f>
        <v>0</v>
      </c>
      <c r="Z351" s="73" cm="1">
        <f t="array" ref="Z351">IF($A351&lt;=time_horizon,INDEX(S$5:S$505,time_horizon-$A351+1),0)</f>
        <v>0</v>
      </c>
    </row>
    <row r="352" spans="1:26">
      <c r="A352">
        <v>347</v>
      </c>
      <c r="B352" s="83">
        <f>inventory[[#This Row],[Integrated_rad_forcing]]</f>
        <v>4.3603638592908513E-11</v>
      </c>
      <c r="C352" s="83">
        <f>inventory[[#This Row],[Temp_change]]</f>
        <v>3.9353198004024133E-14</v>
      </c>
      <c r="E352" s="95">
        <f>inventory[[#This Row],[CO2_net]]+inventory[[#This Row],[CH4_net]]*CH4_GWP+inventory[[#This Row],[N2O_net]]*N2O_GWP</f>
        <v>294.44043736440517</v>
      </c>
      <c r="F352" s="95">
        <f>inventory[[#This Row],[CO2_net]]+inventory[[#This Row],[CH4_net]]*CH4_GTP+inventory[[#This Row],[N2O_net]]*N2O_GTP</f>
        <v>239.59564412968101</v>
      </c>
      <c r="G352" s="77">
        <f t="shared" si="10"/>
        <v>179.59070344982607</v>
      </c>
      <c r="H352" s="77">
        <f t="shared" si="11"/>
        <v>77.393026858310975</v>
      </c>
      <c r="I352" s="77" cm="1">
        <f t="array" ref="I352">B352/INDEX($N$5:$N$505,time_horizon+1)</f>
        <v>475.44645569156415</v>
      </c>
      <c r="J352" s="77" cm="1">
        <f t="array" ref="J352">C352/INDEX($Q$5:$Q$505,time_horizon+1)</f>
        <v>71.961841294302957</v>
      </c>
      <c r="K352" s="78">
        <f>K351+(U351*inventory!B351+V351*inventory!C351+W351*inventory!D351)/$U$5</f>
        <v>294.44043736440517</v>
      </c>
      <c r="L352" s="78">
        <f>L351+(X351*inventory!B351+Y351*inventory!C351+Z351*inventory!D351)/$X$5</f>
        <v>239.59564412968098</v>
      </c>
      <c r="N352" s="71">
        <v>2.4279451973465023E-13</v>
      </c>
      <c r="O352" s="71">
        <v>2.6186858666635256E-12</v>
      </c>
      <c r="P352" s="71">
        <v>4.0742158206510336E-11</v>
      </c>
      <c r="Q352" s="71">
        <v>5.0848506127135832E-16</v>
      </c>
      <c r="R352" s="71">
        <v>1.21235718095165E-15</v>
      </c>
      <c r="S352" s="71">
        <v>3.7632355761801126E-14</v>
      </c>
      <c r="U352" s="73" cm="1">
        <f t="array" ref="U352">IF($A352&lt;=time_horizon,INDEX(N$5:N$505,time_horizon-$A352+1),0)</f>
        <v>0</v>
      </c>
      <c r="V352" s="73" cm="1">
        <f t="array" ref="V352">IF($A352&lt;=time_horizon,INDEX(O$5:O$505,time_horizon-$A352+1),0)</f>
        <v>0</v>
      </c>
      <c r="W352" s="73" cm="1">
        <f t="array" ref="W352">IF($A352&lt;=time_horizon,INDEX(P$5:P$505,time_horizon-$A352+1),0)</f>
        <v>0</v>
      </c>
      <c r="X352" s="73" cm="1">
        <f t="array" ref="X352">IF($A352&lt;=time_horizon,INDEX(Q$5:Q$505,time_horizon-$A352+1),0)</f>
        <v>0</v>
      </c>
      <c r="Y352" s="73" cm="1">
        <f t="array" ref="Y352">IF($A352&lt;=time_horizon,INDEX(R$5:R$505,time_horizon-$A352+1),0)</f>
        <v>0</v>
      </c>
      <c r="Z352" s="73" cm="1">
        <f t="array" ref="Z352">IF($A352&lt;=time_horizon,INDEX(S$5:S$505,time_horizon-$A352+1),0)</f>
        <v>0</v>
      </c>
    </row>
    <row r="353" spans="1:26">
      <c r="A353">
        <v>348</v>
      </c>
      <c r="B353" s="83">
        <f>inventory[[#This Row],[Integrated_rad_forcing]]</f>
        <v>4.3624384912696048E-11</v>
      </c>
      <c r="C353" s="83">
        <f>inventory[[#This Row],[Temp_change]]</f>
        <v>3.9199832316669579E-14</v>
      </c>
      <c r="E353" s="95">
        <f>inventory[[#This Row],[CO2_net]]+inventory[[#This Row],[CH4_net]]*CH4_GWP+inventory[[#This Row],[N2O_net]]*N2O_GWP</f>
        <v>294.44043736440517</v>
      </c>
      <c r="F353" s="95">
        <f>inventory[[#This Row],[CO2_net]]+inventory[[#This Row],[CH4_net]]*CH4_GTP+inventory[[#This Row],[N2O_net]]*N2O_GTP</f>
        <v>239.59564412968101</v>
      </c>
      <c r="G353" s="77">
        <f t="shared" si="10"/>
        <v>179.27502017824887</v>
      </c>
      <c r="H353" s="77">
        <f t="shared" si="11"/>
        <v>77.106045418391716</v>
      </c>
      <c r="I353" s="77" cm="1">
        <f t="array" ref="I353">B353/INDEX($N$5:$N$505,time_horizon+1)</f>
        <v>475.67266993720813</v>
      </c>
      <c r="J353" s="77" cm="1">
        <f t="array" ref="J353">C353/INDEX($Q$5:$Q$505,time_horizon+1)</f>
        <v>71.681394524709503</v>
      </c>
      <c r="K353" s="78">
        <f>K352+(U352*inventory!B352+V352*inventory!C352+W352*inventory!D352)/$U$5</f>
        <v>294.44043736440517</v>
      </c>
      <c r="L353" s="78">
        <f>L352+(X352*inventory!B352+Y352*inventory!C352+Z352*inventory!D352)/$X$5</f>
        <v>239.59564412968098</v>
      </c>
      <c r="N353" s="71">
        <v>2.433377771723097E-13</v>
      </c>
      <c r="O353" s="71">
        <v>2.6186858666636682E-12</v>
      </c>
      <c r="P353" s="71">
        <v>4.0762361268860068E-11</v>
      </c>
      <c r="Q353" s="71">
        <v>5.083885719201914E-16</v>
      </c>
      <c r="R353" s="71">
        <v>1.2094002136636551E-15</v>
      </c>
      <c r="S353" s="71">
        <v>3.7482043531085729E-14</v>
      </c>
      <c r="U353" s="73" cm="1">
        <f t="array" ref="U353">IF($A353&lt;=time_horizon,INDEX(N$5:N$505,time_horizon-$A353+1),0)</f>
        <v>0</v>
      </c>
      <c r="V353" s="73" cm="1">
        <f t="array" ref="V353">IF($A353&lt;=time_horizon,INDEX(O$5:O$505,time_horizon-$A353+1),0)</f>
        <v>0</v>
      </c>
      <c r="W353" s="73" cm="1">
        <f t="array" ref="W353">IF($A353&lt;=time_horizon,INDEX(P$5:P$505,time_horizon-$A353+1),0)</f>
        <v>0</v>
      </c>
      <c r="X353" s="73" cm="1">
        <f t="array" ref="X353">IF($A353&lt;=time_horizon,INDEX(Q$5:Q$505,time_horizon-$A353+1),0)</f>
        <v>0</v>
      </c>
      <c r="Y353" s="73" cm="1">
        <f t="array" ref="Y353">IF($A353&lt;=time_horizon,INDEX(R$5:R$505,time_horizon-$A353+1),0)</f>
        <v>0</v>
      </c>
      <c r="Z353" s="73" cm="1">
        <f t="array" ref="Z353">IF($A353&lt;=time_horizon,INDEX(S$5:S$505,time_horizon-$A353+1),0)</f>
        <v>0</v>
      </c>
    </row>
    <row r="354" spans="1:26">
      <c r="A354">
        <v>349</v>
      </c>
      <c r="B354" s="83">
        <f>inventory[[#This Row],[Integrated_rad_forcing]]</f>
        <v>4.3644964540398219E-11</v>
      </c>
      <c r="C354" s="83">
        <f>inventory[[#This Row],[Temp_change]]</f>
        <v>3.90473219980452E-14</v>
      </c>
      <c r="E354" s="95">
        <f>inventory[[#This Row],[CO2_net]]+inventory[[#This Row],[CH4_net]]*CH4_GWP+inventory[[#This Row],[N2O_net]]*N2O_GWP</f>
        <v>294.44043736440517</v>
      </c>
      <c r="F354" s="95">
        <f>inventory[[#This Row],[CO2_net]]+inventory[[#This Row],[CH4_net]]*CH4_GTP+inventory[[#This Row],[N2O_net]]*N2O_GTP</f>
        <v>239.59564412968101</v>
      </c>
      <c r="G354" s="77">
        <f t="shared" si="10"/>
        <v>178.96036263516601</v>
      </c>
      <c r="H354" s="77">
        <f t="shared" si="11"/>
        <v>76.820660747743659</v>
      </c>
      <c r="I354" s="77" cm="1">
        <f t="array" ref="I354">B354/INDEX($N$5:$N$505,time_horizon+1)</f>
        <v>475.89706660148192</v>
      </c>
      <c r="J354" s="77" cm="1">
        <f t="array" ref="J354">C354/INDEX($Q$5:$Q$505,time_horizon+1)</f>
        <v>71.402511895057174</v>
      </c>
      <c r="K354" s="78">
        <f>K353+(U353*inventory!B353+V353*inventory!C353+W353*inventory!D353)/$U$5</f>
        <v>294.44043736440517</v>
      </c>
      <c r="L354" s="78">
        <f>L353+(X353*inventory!B353+Y353*inventory!C353+Z353*inventory!D353)/$X$5</f>
        <v>239.59564412968098</v>
      </c>
      <c r="N354" s="71">
        <v>2.4388062193064594E-13</v>
      </c>
      <c r="O354" s="71">
        <v>2.6186858666637999E-12</v>
      </c>
      <c r="P354" s="71">
        <v>4.0782398051803771E-11</v>
      </c>
      <c r="Q354" s="71">
        <v>5.0829193107652462E-16</v>
      </c>
      <c r="R354" s="71">
        <v>1.2064504584890936E-15</v>
      </c>
      <c r="S354" s="71">
        <v>3.7332579608479579E-14</v>
      </c>
      <c r="U354" s="73" cm="1">
        <f t="array" ref="U354">IF($A354&lt;=time_horizon,INDEX(N$5:N$505,time_horizon-$A354+1),0)</f>
        <v>0</v>
      </c>
      <c r="V354" s="73" cm="1">
        <f t="array" ref="V354">IF($A354&lt;=time_horizon,INDEX(O$5:O$505,time_horizon-$A354+1),0)</f>
        <v>0</v>
      </c>
      <c r="W354" s="73" cm="1">
        <f t="array" ref="W354">IF($A354&lt;=time_horizon,INDEX(P$5:P$505,time_horizon-$A354+1),0)</f>
        <v>0</v>
      </c>
      <c r="X354" s="73" cm="1">
        <f t="array" ref="X354">IF($A354&lt;=time_horizon,INDEX(Q$5:Q$505,time_horizon-$A354+1),0)</f>
        <v>0</v>
      </c>
      <c r="Y354" s="73" cm="1">
        <f t="array" ref="Y354">IF($A354&lt;=time_horizon,INDEX(R$5:R$505,time_horizon-$A354+1),0)</f>
        <v>0</v>
      </c>
      <c r="Z354" s="73" cm="1">
        <f t="array" ref="Z354">IF($A354&lt;=time_horizon,INDEX(S$5:S$505,time_horizon-$A354+1),0)</f>
        <v>0</v>
      </c>
    </row>
    <row r="355" spans="1:26">
      <c r="A355">
        <v>350</v>
      </c>
      <c r="B355" s="83">
        <f>inventory[[#This Row],[Integrated_rad_forcing]]</f>
        <v>4.366537884563128E-11</v>
      </c>
      <c r="C355" s="83">
        <f>inventory[[#This Row],[Temp_change]]</f>
        <v>3.8895660997868077E-14</v>
      </c>
      <c r="E355" s="95">
        <f>inventory[[#This Row],[CO2_net]]+inventory[[#This Row],[CH4_net]]*CH4_GWP+inventory[[#This Row],[N2O_net]]*N2O_GWP</f>
        <v>294.44043736440517</v>
      </c>
      <c r="F355" s="95">
        <f>inventory[[#This Row],[CO2_net]]+inventory[[#This Row],[CH4_net]]*CH4_GTP+inventory[[#This Row],[N2O_net]]*N2O_GTP</f>
        <v>239.59564412968101</v>
      </c>
      <c r="G355" s="77">
        <f t="shared" si="10"/>
        <v>178.64672721457458</v>
      </c>
      <c r="H355" s="77">
        <f t="shared" si="11"/>
        <v>76.536861464041763</v>
      </c>
      <c r="I355" s="77" cm="1">
        <f t="array" ref="I355">B355/INDEX($N$5:$N$505,time_horizon+1)</f>
        <v>476.11966061844186</v>
      </c>
      <c r="J355" s="77" cm="1">
        <f t="array" ref="J355">C355/INDEX($Q$5:$Q$505,time_horizon+1)</f>
        <v>71.125182341708921</v>
      </c>
      <c r="K355" s="78">
        <f>K354+(U354*inventory!B354+V354*inventory!C354+W354*inventory!D354)/$U$5</f>
        <v>294.44043736440517</v>
      </c>
      <c r="L355" s="78">
        <f>L354+(X354*inventory!B354+Y354*inventory!C354+Z354*inventory!D354)/$X$5</f>
        <v>239.59564412968098</v>
      </c>
      <c r="N355" s="71">
        <v>2.4442305507888934E-13</v>
      </c>
      <c r="O355" s="71">
        <v>2.618685866663921E-12</v>
      </c>
      <c r="P355" s="71">
        <v>4.0802269923888471E-11</v>
      </c>
      <c r="Q355" s="71">
        <v>5.081951396209509E-16</v>
      </c>
      <c r="R355" s="71">
        <v>1.2035078978373231E-15</v>
      </c>
      <c r="S355" s="71">
        <v>3.7183957960409803E-14</v>
      </c>
      <c r="U355" s="73" cm="1">
        <f t="array" ref="U355">IF($A355&lt;=time_horizon,INDEX(N$5:N$505,time_horizon-$A355+1),0)</f>
        <v>0</v>
      </c>
      <c r="V355" s="73" cm="1">
        <f t="array" ref="V355">IF($A355&lt;=time_horizon,INDEX(O$5:O$505,time_horizon-$A355+1),0)</f>
        <v>0</v>
      </c>
      <c r="W355" s="73" cm="1">
        <f t="array" ref="W355">IF($A355&lt;=time_horizon,INDEX(P$5:P$505,time_horizon-$A355+1),0)</f>
        <v>0</v>
      </c>
      <c r="X355" s="73" cm="1">
        <f t="array" ref="X355">IF($A355&lt;=time_horizon,INDEX(Q$5:Q$505,time_horizon-$A355+1),0)</f>
        <v>0</v>
      </c>
      <c r="Y355" s="73" cm="1">
        <f t="array" ref="Y355">IF($A355&lt;=time_horizon,INDEX(R$5:R$505,time_horizon-$A355+1),0)</f>
        <v>0</v>
      </c>
      <c r="Z355" s="73" cm="1">
        <f t="array" ref="Z355">IF($A355&lt;=time_horizon,INDEX(S$5:S$505,time_horizon-$A355+1),0)</f>
        <v>0</v>
      </c>
    </row>
    <row r="356" spans="1:26">
      <c r="A356">
        <v>351</v>
      </c>
      <c r="B356" s="83">
        <f>inventory[[#This Row],[Integrated_rad_forcing]]</f>
        <v>4.3685629186744441E-11</v>
      </c>
      <c r="C356" s="83">
        <f>inventory[[#This Row],[Temp_change]]</f>
        <v>3.8744843313253087E-14</v>
      </c>
      <c r="E356" s="95">
        <f>inventory[[#This Row],[CO2_net]]+inventory[[#This Row],[CH4_net]]*CH4_GWP+inventory[[#This Row],[N2O_net]]*N2O_GWP</f>
        <v>294.44043736440517</v>
      </c>
      <c r="F356" s="95">
        <f>inventory[[#This Row],[CO2_net]]+inventory[[#This Row],[CH4_net]]*CH4_GTP+inventory[[#This Row],[N2O_net]]*N2O_GTP</f>
        <v>239.59564412968101</v>
      </c>
      <c r="G356" s="77">
        <f t="shared" si="10"/>
        <v>178.33411031466508</v>
      </c>
      <c r="H356" s="77">
        <f t="shared" si="11"/>
        <v>76.254636272990339</v>
      </c>
      <c r="I356" s="77" cm="1">
        <f t="array" ref="I356">B356/INDEX($N$5:$N$505,time_horizon+1)</f>
        <v>476.34046679929037</v>
      </c>
      <c r="J356" s="77" cm="1">
        <f t="array" ref="J356">C356/INDEX($Q$5:$Q$505,time_horizon+1)</f>
        <v>70.849394887700015</v>
      </c>
      <c r="K356" s="78">
        <f>K355+(U355*inventory!B355+V355*inventory!C355+W355*inventory!D355)/$U$5</f>
        <v>294.44043736440517</v>
      </c>
      <c r="L356" s="78">
        <f>L355+(X355*inventory!B355+Y355*inventory!C355+Z355*inventory!D355)/$X$5</f>
        <v>239.59564412968098</v>
      </c>
      <c r="N356" s="71">
        <v>2.4496507768290927E-13</v>
      </c>
      <c r="O356" s="71">
        <v>2.6186858666640329E-12</v>
      </c>
      <c r="P356" s="71">
        <v>4.0821978242397497E-11</v>
      </c>
      <c r="Q356" s="71">
        <v>5.0809819844326824E-16</v>
      </c>
      <c r="R356" s="71">
        <v>1.2005725141606163E-15</v>
      </c>
      <c r="S356" s="71">
        <v>3.7036172600649201E-14</v>
      </c>
      <c r="U356" s="73" cm="1">
        <f t="array" ref="U356">IF($A356&lt;=time_horizon,INDEX(N$5:N$505,time_horizon-$A356+1),0)</f>
        <v>0</v>
      </c>
      <c r="V356" s="73" cm="1">
        <f t="array" ref="V356">IF($A356&lt;=time_horizon,INDEX(O$5:O$505,time_horizon-$A356+1),0)</f>
        <v>0</v>
      </c>
      <c r="W356" s="73" cm="1">
        <f t="array" ref="W356">IF($A356&lt;=time_horizon,INDEX(P$5:P$505,time_horizon-$A356+1),0)</f>
        <v>0</v>
      </c>
      <c r="X356" s="73" cm="1">
        <f t="array" ref="X356">IF($A356&lt;=time_horizon,INDEX(Q$5:Q$505,time_horizon-$A356+1),0)</f>
        <v>0</v>
      </c>
      <c r="Y356" s="73" cm="1">
        <f t="array" ref="Y356">IF($A356&lt;=time_horizon,INDEX(R$5:R$505,time_horizon-$A356+1),0)</f>
        <v>0</v>
      </c>
      <c r="Z356" s="73" cm="1">
        <f t="array" ref="Z356">IF($A356&lt;=time_horizon,INDEX(S$5:S$505,time_horizon-$A356+1),0)</f>
        <v>0</v>
      </c>
    </row>
    <row r="357" spans="1:26">
      <c r="A357">
        <v>352</v>
      </c>
      <c r="B357" s="83">
        <f>inventory[[#This Row],[Integrated_rad_forcing]]</f>
        <v>4.3705716910912557E-11</v>
      </c>
      <c r="C357" s="83">
        <f>inventory[[#This Row],[Temp_change]]</f>
        <v>3.8594862988328441E-14</v>
      </c>
      <c r="E357" s="95">
        <f>inventory[[#This Row],[CO2_net]]+inventory[[#This Row],[CH4_net]]*CH4_GWP+inventory[[#This Row],[N2O_net]]*N2O_GWP</f>
        <v>294.44043736440517</v>
      </c>
      <c r="F357" s="95">
        <f>inventory[[#This Row],[CO2_net]]+inventory[[#This Row],[CH4_net]]*CH4_GTP+inventory[[#This Row],[N2O_net]]*N2O_GTP</f>
        <v>239.59564412968101</v>
      </c>
      <c r="G357" s="77">
        <f t="shared" si="10"/>
        <v>178.02250833800787</v>
      </c>
      <c r="H357" s="77">
        <f t="shared" si="11"/>
        <v>75.973973967673601</v>
      </c>
      <c r="I357" s="77" cm="1">
        <f t="array" ref="I357">B357/INDEX($N$5:$N$505,time_horizon+1)</f>
        <v>476.55949983338661</v>
      </c>
      <c r="J357" s="77" cm="1">
        <f t="array" ref="J357">C357/INDEX($Q$5:$Q$505,time_horizon+1)</f>
        <v>70.575138642035</v>
      </c>
      <c r="K357" s="78">
        <f>K356+(U356*inventory!B356+V356*inventory!C356+W356*inventory!D356)/$U$5</f>
        <v>294.44043736440517</v>
      </c>
      <c r="L357" s="78">
        <f>L356+(X356*inventory!B356+Y356*inventory!C356+Z356*inventory!D356)/$X$5</f>
        <v>239.59564412968098</v>
      </c>
      <c r="N357" s="71">
        <v>2.4550669080523999E-13</v>
      </c>
      <c r="O357" s="71">
        <v>2.6186858666641363E-12</v>
      </c>
      <c r="P357" s="71">
        <v>4.0841524353443179E-11</v>
      </c>
      <c r="Q357" s="71">
        <v>5.0800110844208685E-16</v>
      </c>
      <c r="R357" s="71">
        <v>1.1976442899540543E-15</v>
      </c>
      <c r="S357" s="71">
        <v>3.6889217589932301E-14</v>
      </c>
      <c r="U357" s="73" cm="1">
        <f t="array" ref="U357">IF($A357&lt;=time_horizon,INDEX(N$5:N$505,time_horizon-$A357+1),0)</f>
        <v>0</v>
      </c>
      <c r="V357" s="73" cm="1">
        <f t="array" ref="V357">IF($A357&lt;=time_horizon,INDEX(O$5:O$505,time_horizon-$A357+1),0)</f>
        <v>0</v>
      </c>
      <c r="W357" s="73" cm="1">
        <f t="array" ref="W357">IF($A357&lt;=time_horizon,INDEX(P$5:P$505,time_horizon-$A357+1),0)</f>
        <v>0</v>
      </c>
      <c r="X357" s="73" cm="1">
        <f t="array" ref="X357">IF($A357&lt;=time_horizon,INDEX(Q$5:Q$505,time_horizon-$A357+1),0)</f>
        <v>0</v>
      </c>
      <c r="Y357" s="73" cm="1">
        <f t="array" ref="Y357">IF($A357&lt;=time_horizon,INDEX(R$5:R$505,time_horizon-$A357+1),0)</f>
        <v>0</v>
      </c>
      <c r="Z357" s="73" cm="1">
        <f t="array" ref="Z357">IF($A357&lt;=time_horizon,INDEX(S$5:S$505,time_horizon-$A357+1),0)</f>
        <v>0</v>
      </c>
    </row>
    <row r="358" spans="1:26">
      <c r="A358">
        <v>353</v>
      </c>
      <c r="B358" s="83">
        <f>inventory[[#This Row],[Integrated_rad_forcing]]</f>
        <v>4.3725643354228141E-11</v>
      </c>
      <c r="C358" s="83">
        <f>inventory[[#This Row],[Temp_change]]</f>
        <v>3.8445714113854273E-14</v>
      </c>
      <c r="E358" s="95">
        <f>inventory[[#This Row],[CO2_net]]+inventory[[#This Row],[CH4_net]]*CH4_GWP+inventory[[#This Row],[N2O_net]]*N2O_GWP</f>
        <v>294.44043736440517</v>
      </c>
      <c r="F358" s="95">
        <f>inventory[[#This Row],[CO2_net]]+inventory[[#This Row],[CH4_net]]*CH4_GTP+inventory[[#This Row],[N2O_net]]*N2O_GTP</f>
        <v>239.59564412968101</v>
      </c>
      <c r="G358" s="77">
        <f t="shared" si="10"/>
        <v>177.71191769173521</v>
      </c>
      <c r="H358" s="77">
        <f t="shared" si="11"/>
        <v>75.694863427908672</v>
      </c>
      <c r="I358" s="77" cm="1">
        <f t="array" ref="I358">B358/INDEX($N$5:$N$505,time_horizon+1)</f>
        <v>476.77677428924989</v>
      </c>
      <c r="J358" s="77" cm="1">
        <f t="array" ref="J358">C358/INDEX($Q$5:$Q$505,time_horizon+1)</f>
        <v>70.302402798990258</v>
      </c>
      <c r="K358" s="78">
        <f>K357+(U357*inventory!B357+V357*inventory!C357+W357*inventory!D357)/$U$5</f>
        <v>294.44043736440517</v>
      </c>
      <c r="L358" s="78">
        <f>L357+(X357*inventory!B357+Y357*inventory!C357+Z357*inventory!D357)/$X$5</f>
        <v>239.59564412968098</v>
      </c>
      <c r="N358" s="71">
        <v>2.4604789550510645E-13</v>
      </c>
      <c r="O358" s="71">
        <v>2.6186858666642316E-12</v>
      </c>
      <c r="P358" s="71">
        <v>4.0860909592058804E-11</v>
      </c>
      <c r="Q358" s="71">
        <v>5.0790387052444767E-16</v>
      </c>
      <c r="R358" s="71">
        <v>1.194723207755421E-15</v>
      </c>
      <c r="S358" s="71">
        <v>3.6743087035574405E-14</v>
      </c>
      <c r="U358" s="73" cm="1">
        <f t="array" ref="U358">IF($A358&lt;=time_horizon,INDEX(N$5:N$505,time_horizon-$A358+1),0)</f>
        <v>0</v>
      </c>
      <c r="V358" s="73" cm="1">
        <f t="array" ref="V358">IF($A358&lt;=time_horizon,INDEX(O$5:O$505,time_horizon-$A358+1),0)</f>
        <v>0</v>
      </c>
      <c r="W358" s="73" cm="1">
        <f t="array" ref="W358">IF($A358&lt;=time_horizon,INDEX(P$5:P$505,time_horizon-$A358+1),0)</f>
        <v>0</v>
      </c>
      <c r="X358" s="73" cm="1">
        <f t="array" ref="X358">IF($A358&lt;=time_horizon,INDEX(Q$5:Q$505,time_horizon-$A358+1),0)</f>
        <v>0</v>
      </c>
      <c r="Y358" s="73" cm="1">
        <f t="array" ref="Y358">IF($A358&lt;=time_horizon,INDEX(R$5:R$505,time_horizon-$A358+1),0)</f>
        <v>0</v>
      </c>
      <c r="Z358" s="73" cm="1">
        <f t="array" ref="Z358">IF($A358&lt;=time_horizon,INDEX(S$5:S$505,time_horizon-$A358+1),0)</f>
        <v>0</v>
      </c>
    </row>
    <row r="359" spans="1:26">
      <c r="A359">
        <v>354</v>
      </c>
      <c r="B359" s="83">
        <f>inventory[[#This Row],[Integrated_rad_forcing]]</f>
        <v>4.3745409841792555E-11</v>
      </c>
      <c r="C359" s="83">
        <f>inventory[[#This Row],[Temp_change]]</f>
        <v>3.8297390826844376E-14</v>
      </c>
      <c r="E359" s="95">
        <f>inventory[[#This Row],[CO2_net]]+inventory[[#This Row],[CH4_net]]*CH4_GWP+inventory[[#This Row],[N2O_net]]*N2O_GWP</f>
        <v>294.44043736440517</v>
      </c>
      <c r="F359" s="95">
        <f>inventory[[#This Row],[CO2_net]]+inventory[[#This Row],[CH4_net]]*CH4_GTP+inventory[[#This Row],[N2O_net]]*N2O_GTP</f>
        <v>239.59564412968101</v>
      </c>
      <c r="G359" s="77">
        <f t="shared" si="10"/>
        <v>177.40233478771881</v>
      </c>
      <c r="H359" s="77">
        <f t="shared" si="11"/>
        <v>75.417293619601651</v>
      </c>
      <c r="I359" s="77" cm="1">
        <f t="array" ref="I359">B359/INDEX($N$5:$N$505,time_horizon+1)</f>
        <v>476.99230461555391</v>
      </c>
      <c r="J359" s="77" cm="1">
        <f t="array" ref="J359">C359/INDEX($Q$5:$Q$505,time_horizon+1)</f>
        <v>70.031176637422305</v>
      </c>
      <c r="K359" s="78">
        <f>K358+(U358*inventory!B358+V358*inventory!C358+W358*inventory!D358)/$U$5</f>
        <v>294.44043736440517</v>
      </c>
      <c r="L359" s="78">
        <f>L358+(X358*inventory!B358+Y358*inventory!C358+Z358*inventory!D358)/$X$5</f>
        <v>239.59564412968098</v>
      </c>
      <c r="N359" s="71">
        <v>2.4658869283844935E-13</v>
      </c>
      <c r="O359" s="71">
        <v>2.6186858666643197E-12</v>
      </c>
      <c r="P359" s="71">
        <v>4.0880135282289788E-11</v>
      </c>
      <c r="Q359" s="71">
        <v>5.0780648560545173E-16</v>
      </c>
      <c r="R359" s="71">
        <v>1.1918092501450998E-15</v>
      </c>
      <c r="S359" s="71">
        <v>3.6597775091093826E-14</v>
      </c>
      <c r="U359" s="73" cm="1">
        <f t="array" ref="U359">IF($A359&lt;=time_horizon,INDEX(N$5:N$505,time_horizon-$A359+1),0)</f>
        <v>0</v>
      </c>
      <c r="V359" s="73" cm="1">
        <f t="array" ref="V359">IF($A359&lt;=time_horizon,INDEX(O$5:O$505,time_horizon-$A359+1),0)</f>
        <v>0</v>
      </c>
      <c r="W359" s="73" cm="1">
        <f t="array" ref="W359">IF($A359&lt;=time_horizon,INDEX(P$5:P$505,time_horizon-$A359+1),0)</f>
        <v>0</v>
      </c>
      <c r="X359" s="73" cm="1">
        <f t="array" ref="X359">IF($A359&lt;=time_horizon,INDEX(Q$5:Q$505,time_horizon-$A359+1),0)</f>
        <v>0</v>
      </c>
      <c r="Y359" s="73" cm="1">
        <f t="array" ref="Y359">IF($A359&lt;=time_horizon,INDEX(R$5:R$505,time_horizon-$A359+1),0)</f>
        <v>0</v>
      </c>
      <c r="Z359" s="73" cm="1">
        <f t="array" ref="Z359">IF($A359&lt;=time_horizon,INDEX(S$5:S$505,time_horizon-$A359+1),0)</f>
        <v>0</v>
      </c>
    </row>
    <row r="360" spans="1:26">
      <c r="A360">
        <v>355</v>
      </c>
      <c r="B360" s="83">
        <f>inventory[[#This Row],[Integrated_rad_forcing]]</f>
        <v>4.376501768780647E-11</v>
      </c>
      <c r="C360" s="83">
        <f>inventory[[#This Row],[Temp_change]]</f>
        <v>3.8149887310191154E-14</v>
      </c>
      <c r="E360" s="95">
        <f>inventory[[#This Row],[CO2_net]]+inventory[[#This Row],[CH4_net]]*CH4_GWP+inventory[[#This Row],[N2O_net]]*N2O_GWP</f>
        <v>294.44043736440517</v>
      </c>
      <c r="F360" s="95">
        <f>inventory[[#This Row],[CO2_net]]+inventory[[#This Row],[CH4_net]]*CH4_GTP+inventory[[#This Row],[N2O_net]]*N2O_GTP</f>
        <v>239.59564412968101</v>
      </c>
      <c r="G360" s="77">
        <f t="shared" si="10"/>
        <v>177.09375604274365</v>
      </c>
      <c r="H360" s="77">
        <f t="shared" si="11"/>
        <v>75.141253594106971</v>
      </c>
      <c r="I360" s="77" cm="1">
        <f t="array" ref="I360">B360/INDEX($N$5:$N$505,time_horizon+1)</f>
        <v>477.20610514211313</v>
      </c>
      <c r="J360" s="77" cm="1">
        <f t="array" ref="J360">C360/INDEX($Q$5:$Q$505,time_horizon+1)</f>
        <v>69.761449520081911</v>
      </c>
      <c r="K360" s="78">
        <f>K359+(U359*inventory!B359+V359*inventory!C359+W359*inventory!D359)/$U$5</f>
        <v>294.44043736440517</v>
      </c>
      <c r="L360" s="78">
        <f>L359+(X359*inventory!B359+Y359*inventory!C359+Z359*inventory!D359)/$X$5</f>
        <v>239.59564412968098</v>
      </c>
      <c r="N360" s="71">
        <v>2.4712908385794962E-13</v>
      </c>
      <c r="O360" s="71">
        <v>2.6186858666644009E-12</v>
      </c>
      <c r="P360" s="71">
        <v>4.0899202737284117E-11</v>
      </c>
      <c r="Q360" s="71">
        <v>5.0770895460789995E-16</v>
      </c>
      <c r="R360" s="71">
        <v>1.1889023997459679E-15</v>
      </c>
      <c r="S360" s="71">
        <v>3.6453275955837284E-14</v>
      </c>
      <c r="U360" s="73" cm="1">
        <f t="array" ref="U360">IF($A360&lt;=time_horizon,INDEX(N$5:N$505,time_horizon-$A360+1),0)</f>
        <v>0</v>
      </c>
      <c r="V360" s="73" cm="1">
        <f t="array" ref="V360">IF($A360&lt;=time_horizon,INDEX(O$5:O$505,time_horizon-$A360+1),0)</f>
        <v>0</v>
      </c>
      <c r="W360" s="73" cm="1">
        <f t="array" ref="W360">IF($A360&lt;=time_horizon,INDEX(P$5:P$505,time_horizon-$A360+1),0)</f>
        <v>0</v>
      </c>
      <c r="X360" s="73" cm="1">
        <f t="array" ref="X360">IF($A360&lt;=time_horizon,INDEX(Q$5:Q$505,time_horizon-$A360+1),0)</f>
        <v>0</v>
      </c>
      <c r="Y360" s="73" cm="1">
        <f t="array" ref="Y360">IF($A360&lt;=time_horizon,INDEX(R$5:R$505,time_horizon-$A360+1),0)</f>
        <v>0</v>
      </c>
      <c r="Z360" s="73" cm="1">
        <f t="array" ref="Z360">IF($A360&lt;=time_horizon,INDEX(S$5:S$505,time_horizon-$A360+1),0)</f>
        <v>0</v>
      </c>
    </row>
    <row r="361" spans="1:26">
      <c r="A361">
        <v>356</v>
      </c>
      <c r="B361" s="83">
        <f>inventory[[#This Row],[Integrated_rad_forcing]]</f>
        <v>4.3784468195659561E-11</v>
      </c>
      <c r="C361" s="83">
        <f>inventory[[#This Row],[Temp_change]]</f>
        <v>3.8003197792293461E-14</v>
      </c>
      <c r="E361" s="95">
        <f>inventory[[#This Row],[CO2_net]]+inventory[[#This Row],[CH4_net]]*CH4_GWP+inventory[[#This Row],[N2O_net]]*N2O_GWP</f>
        <v>294.44043736440517</v>
      </c>
      <c r="F361" s="95">
        <f>inventory[[#This Row],[CO2_net]]+inventory[[#This Row],[CH4_net]]*CH4_GTP+inventory[[#This Row],[N2O_net]]*N2O_GTP</f>
        <v>239.59564412968101</v>
      </c>
      <c r="G361" s="77">
        <f t="shared" si="10"/>
        <v>176.78617787867708</v>
      </c>
      <c r="H361" s="77">
        <f t="shared" si="11"/>
        <v>74.866732487589232</v>
      </c>
      <c r="I361" s="77" cm="1">
        <f t="array" ref="I361">B361/INDEX($N$5:$N$505,time_horizon+1)</f>
        <v>477.41819008086077</v>
      </c>
      <c r="J361" s="77" cm="1">
        <f t="array" ref="J361">C361/INDEX($Q$5:$Q$505,time_horizon+1)</f>
        <v>69.493210892933689</v>
      </c>
      <c r="K361" s="78">
        <f>K360+(U360*inventory!B360+V360*inventory!C360+W360*inventory!D360)/$U$5</f>
        <v>294.44043736440517</v>
      </c>
      <c r="L361" s="78">
        <f>L360+(X360*inventory!B360+Y360*inventory!C360+Z360*inventory!D360)/$X$5</f>
        <v>239.59564412968098</v>
      </c>
      <c r="N361" s="71">
        <v>2.4766906961305252E-13</v>
      </c>
      <c r="O361" s="71">
        <v>2.6186858666644756E-12</v>
      </c>
      <c r="P361" s="71">
        <v>4.0918113259382032E-11</v>
      </c>
      <c r="Q361" s="71">
        <v>5.0761127846194315E-16</v>
      </c>
      <c r="R361" s="71">
        <v>1.1860026392232925E-15</v>
      </c>
      <c r="S361" s="71">
        <v>3.6309583874608222E-14</v>
      </c>
      <c r="U361" s="73" cm="1">
        <f t="array" ref="U361">IF($A361&lt;=time_horizon,INDEX(N$5:N$505,time_horizon-$A361+1),0)</f>
        <v>0</v>
      </c>
      <c r="V361" s="73" cm="1">
        <f t="array" ref="V361">IF($A361&lt;=time_horizon,INDEX(O$5:O$505,time_horizon-$A361+1),0)</f>
        <v>0</v>
      </c>
      <c r="W361" s="73" cm="1">
        <f t="array" ref="W361">IF($A361&lt;=time_horizon,INDEX(P$5:P$505,time_horizon-$A361+1),0)</f>
        <v>0</v>
      </c>
      <c r="X361" s="73" cm="1">
        <f t="array" ref="X361">IF($A361&lt;=time_horizon,INDEX(Q$5:Q$505,time_horizon-$A361+1),0)</f>
        <v>0</v>
      </c>
      <c r="Y361" s="73" cm="1">
        <f t="array" ref="Y361">IF($A361&lt;=time_horizon,INDEX(R$5:R$505,time_horizon-$A361+1),0)</f>
        <v>0</v>
      </c>
      <c r="Z361" s="73" cm="1">
        <f t="array" ref="Z361">IF($A361&lt;=time_horizon,INDEX(S$5:S$505,time_horizon-$A361+1),0)</f>
        <v>0</v>
      </c>
    </row>
    <row r="362" spans="1:26">
      <c r="A362">
        <v>357</v>
      </c>
      <c r="B362" s="83">
        <f>inventory[[#This Row],[Integrated_rad_forcing]]</f>
        <v>4.3803762658019528E-11</v>
      </c>
      <c r="C362" s="83">
        <f>inventory[[#This Row],[Temp_change]]</f>
        <v>3.7857316546687669E-14</v>
      </c>
      <c r="E362" s="95">
        <f>inventory[[#This Row],[CO2_net]]+inventory[[#This Row],[CH4_net]]*CH4_GWP+inventory[[#This Row],[N2O_net]]*N2O_GWP</f>
        <v>294.44043736440517</v>
      </c>
      <c r="F362" s="95">
        <f>inventory[[#This Row],[CO2_net]]+inventory[[#This Row],[CH4_net]]*CH4_GTP+inventory[[#This Row],[N2O_net]]*N2O_GTP</f>
        <v>239.59564412968101</v>
      </c>
      <c r="G362" s="77">
        <f t="shared" si="10"/>
        <v>176.47959672263448</v>
      </c>
      <c r="H362" s="77">
        <f t="shared" si="11"/>
        <v>74.593719520388703</v>
      </c>
      <c r="I362" s="77" cm="1">
        <f t="array" ref="I362">B362/INDEX($N$5:$N$505,time_horizon+1)</f>
        <v>477.62857352681965</v>
      </c>
      <c r="J362" s="77" cm="1">
        <f t="array" ref="J362">C362/INDEX($Q$5:$Q$505,time_horizon+1)</f>
        <v>69.226450284481345</v>
      </c>
      <c r="K362" s="78">
        <f>K361+(U361*inventory!B361+V361*inventory!C361+W361*inventory!D361)/$U$5</f>
        <v>294.44043736440517</v>
      </c>
      <c r="L362" s="78">
        <f>L361+(X361*inventory!B361+Y361*inventory!C361+Z361*inventory!D361)/$X$5</f>
        <v>239.59564412968098</v>
      </c>
      <c r="N362" s="71">
        <v>2.4820865114999127E-13</v>
      </c>
      <c r="O362" s="71">
        <v>2.6186858666645447E-12</v>
      </c>
      <c r="P362" s="71">
        <v>4.0936868140204992E-11</v>
      </c>
      <c r="Q362" s="71">
        <v>5.0751345810474206E-16</v>
      </c>
      <c r="R362" s="71">
        <v>1.1831099512846265E-15</v>
      </c>
      <c r="S362" s="71">
        <v>3.6166693137298301E-14</v>
      </c>
      <c r="U362" s="73" cm="1">
        <f t="array" ref="U362">IF($A362&lt;=time_horizon,INDEX(N$5:N$505,time_horizon-$A362+1),0)</f>
        <v>0</v>
      </c>
      <c r="V362" s="73" cm="1">
        <f t="array" ref="V362">IF($A362&lt;=time_horizon,INDEX(O$5:O$505,time_horizon-$A362+1),0)</f>
        <v>0</v>
      </c>
      <c r="W362" s="73" cm="1">
        <f t="array" ref="W362">IF($A362&lt;=time_horizon,INDEX(P$5:P$505,time_horizon-$A362+1),0)</f>
        <v>0</v>
      </c>
      <c r="X362" s="73" cm="1">
        <f t="array" ref="X362">IF($A362&lt;=time_horizon,INDEX(Q$5:Q$505,time_horizon-$A362+1),0)</f>
        <v>0</v>
      </c>
      <c r="Y362" s="73" cm="1">
        <f t="array" ref="Y362">IF($A362&lt;=time_horizon,INDEX(R$5:R$505,time_horizon-$A362+1),0)</f>
        <v>0</v>
      </c>
      <c r="Z362" s="73" cm="1">
        <f t="array" ref="Z362">IF($A362&lt;=time_horizon,INDEX(S$5:S$505,time_horizon-$A362+1),0)</f>
        <v>0</v>
      </c>
    </row>
    <row r="363" spans="1:26">
      <c r="A363">
        <v>358</v>
      </c>
      <c r="B363" s="83">
        <f>inventory[[#This Row],[Integrated_rad_forcing]]</f>
        <v>4.3822902356920303E-11</v>
      </c>
      <c r="C363" s="83">
        <f>inventory[[#This Row],[Temp_change]]</f>
        <v>3.7712237891681691E-14</v>
      </c>
      <c r="E363" s="95">
        <f>inventory[[#This Row],[CO2_net]]+inventory[[#This Row],[CH4_net]]*CH4_GWP+inventory[[#This Row],[N2O_net]]*N2O_GWP</f>
        <v>294.44043736440517</v>
      </c>
      <c r="F363" s="95">
        <f>inventory[[#This Row],[CO2_net]]+inventory[[#This Row],[CH4_net]]*CH4_GTP+inventory[[#This Row],[N2O_net]]*N2O_GTP</f>
        <v>239.59564412968101</v>
      </c>
      <c r="G363" s="77">
        <f t="shared" si="10"/>
        <v>176.17400900714057</v>
      </c>
      <c r="H363" s="77">
        <f t="shared" si="11"/>
        <v>74.322203996389689</v>
      </c>
      <c r="I363" s="77" cm="1">
        <f t="array" ref="I363">B363/INDEX($N$5:$N$505,time_horizon+1)</f>
        <v>477.83726945906363</v>
      </c>
      <c r="J363" s="77" cm="1">
        <f t="array" ref="J363">C363/INDEX($Q$5:$Q$505,time_horizon+1)</f>
        <v>68.961157305098482</v>
      </c>
      <c r="K363" s="78">
        <f>K362+(U362*inventory!B362+V362*inventory!C362+W362*inventory!D362)/$U$5</f>
        <v>294.44043736440517</v>
      </c>
      <c r="L363" s="78">
        <f>L362+(X362*inventory!B362+Y362*inventory!C362+Z362*inventory!D362)/$X$5</f>
        <v>239.59564412968098</v>
      </c>
      <c r="N363" s="71">
        <v>2.4874782951181013E-13</v>
      </c>
      <c r="O363" s="71">
        <v>2.6186858666646085E-12</v>
      </c>
      <c r="P363" s="71">
        <v>4.0955468660743887E-11</v>
      </c>
      <c r="Q363" s="71">
        <v>5.0741549448013701E-16</v>
      </c>
      <c r="R363" s="71">
        <v>1.1802243186797057E-15</v>
      </c>
      <c r="S363" s="71">
        <v>3.6024598078521851E-14</v>
      </c>
      <c r="U363" s="73" cm="1">
        <f t="array" ref="U363">IF($A363&lt;=time_horizon,INDEX(N$5:N$505,time_horizon-$A363+1),0)</f>
        <v>0</v>
      </c>
      <c r="V363" s="73" cm="1">
        <f t="array" ref="V363">IF($A363&lt;=time_horizon,INDEX(O$5:O$505,time_horizon-$A363+1),0)</f>
        <v>0</v>
      </c>
      <c r="W363" s="73" cm="1">
        <f t="array" ref="W363">IF($A363&lt;=time_horizon,INDEX(P$5:P$505,time_horizon-$A363+1),0)</f>
        <v>0</v>
      </c>
      <c r="X363" s="73" cm="1">
        <f t="array" ref="X363">IF($A363&lt;=time_horizon,INDEX(Q$5:Q$505,time_horizon-$A363+1),0)</f>
        <v>0</v>
      </c>
      <c r="Y363" s="73" cm="1">
        <f t="array" ref="Y363">IF($A363&lt;=time_horizon,INDEX(R$5:R$505,time_horizon-$A363+1),0)</f>
        <v>0</v>
      </c>
      <c r="Z363" s="73" cm="1">
        <f t="array" ref="Z363">IF($A363&lt;=time_horizon,INDEX(S$5:S$505,time_horizon-$A363+1),0)</f>
        <v>0</v>
      </c>
    </row>
    <row r="364" spans="1:26">
      <c r="A364">
        <v>359</v>
      </c>
      <c r="B364" s="83">
        <f>inventory[[#This Row],[Integrated_rad_forcing]]</f>
        <v>4.3841888563849576E-11</v>
      </c>
      <c r="C364" s="83">
        <f>inventory[[#This Row],[Temp_change]]</f>
        <v>3.7567956189992024E-14</v>
      </c>
      <c r="E364" s="95">
        <f>inventory[[#This Row],[CO2_net]]+inventory[[#This Row],[CH4_net]]*CH4_GWP+inventory[[#This Row],[N2O_net]]*N2O_GWP</f>
        <v>294.44043736440517</v>
      </c>
      <c r="F364" s="95">
        <f>inventory[[#This Row],[CO2_net]]+inventory[[#This Row],[CH4_net]]*CH4_GTP+inventory[[#This Row],[N2O_net]]*N2O_GTP</f>
        <v>239.59564412968101</v>
      </c>
      <c r="G364" s="77">
        <f t="shared" si="10"/>
        <v>175.86941117028681</v>
      </c>
      <c r="H364" s="77">
        <f t="shared" si="11"/>
        <v>74.052175302392214</v>
      </c>
      <c r="I364" s="77" cm="1">
        <f t="array" ref="I364">B364/INDEX($N$5:$N$505,time_horizon+1)</f>
        <v>478.04429174167234</v>
      </c>
      <c r="J364" s="77" cm="1">
        <f t="array" ref="J364">C364/INDEX($Q$5:$Q$505,time_horizon+1)</f>
        <v>68.697321646364927</v>
      </c>
      <c r="K364" s="78">
        <f>K363+(U363*inventory!B363+V363*inventory!C363+W363*inventory!D363)/$U$5</f>
        <v>294.44043736440517</v>
      </c>
      <c r="L364" s="78">
        <f>L363+(X363*inventory!B363+Y363*inventory!C363+Z363*inventory!D363)/$X$5</f>
        <v>239.59564412968098</v>
      </c>
      <c r="N364" s="71">
        <v>2.4928660573838708E-13</v>
      </c>
      <c r="O364" s="71">
        <v>2.618685866664667E-12</v>
      </c>
      <c r="P364" s="71">
        <v>4.0973916091446523E-11</v>
      </c>
      <c r="Q364" s="71">
        <v>5.0731738853832713E-16</v>
      </c>
      <c r="R364" s="71">
        <v>1.1773457242003442E-15</v>
      </c>
      <c r="S364" s="71">
        <v>3.5883293077253352E-14</v>
      </c>
      <c r="U364" s="73" cm="1">
        <f t="array" ref="U364">IF($A364&lt;=time_horizon,INDEX(N$5:N$505,time_horizon-$A364+1),0)</f>
        <v>0</v>
      </c>
      <c r="V364" s="73" cm="1">
        <f t="array" ref="V364">IF($A364&lt;=time_horizon,INDEX(O$5:O$505,time_horizon-$A364+1),0)</f>
        <v>0</v>
      </c>
      <c r="W364" s="73" cm="1">
        <f t="array" ref="W364">IF($A364&lt;=time_horizon,INDEX(P$5:P$505,time_horizon-$A364+1),0)</f>
        <v>0</v>
      </c>
      <c r="X364" s="73" cm="1">
        <f t="array" ref="X364">IF($A364&lt;=time_horizon,INDEX(Q$5:Q$505,time_horizon-$A364+1),0)</f>
        <v>0</v>
      </c>
      <c r="Y364" s="73" cm="1">
        <f t="array" ref="Y364">IF($A364&lt;=time_horizon,INDEX(R$5:R$505,time_horizon-$A364+1),0)</f>
        <v>0</v>
      </c>
      <c r="Z364" s="73" cm="1">
        <f t="array" ref="Z364">IF($A364&lt;=time_horizon,INDEX(S$5:S$505,time_horizon-$A364+1),0)</f>
        <v>0</v>
      </c>
    </row>
    <row r="365" spans="1:26">
      <c r="A365">
        <v>360</v>
      </c>
      <c r="B365" s="83">
        <f>inventory[[#This Row],[Integrated_rad_forcing]]</f>
        <v>4.3860722539835595E-11</v>
      </c>
      <c r="C365" s="83">
        <f>inventory[[#This Row],[Temp_change]]</f>
        <v>3.7424465848383708E-14</v>
      </c>
      <c r="E365" s="95">
        <f>inventory[[#This Row],[CO2_net]]+inventory[[#This Row],[CH4_net]]*CH4_GWP+inventory[[#This Row],[N2O_net]]*N2O_GWP</f>
        <v>294.44043736440517</v>
      </c>
      <c r="F365" s="95">
        <f>inventory[[#This Row],[CO2_net]]+inventory[[#This Row],[CH4_net]]*CH4_GTP+inventory[[#This Row],[N2O_net]]*N2O_GTP</f>
        <v>239.59564412968101</v>
      </c>
      <c r="G365" s="77">
        <f t="shared" si="10"/>
        <v>175.5657996558854</v>
      </c>
      <c r="H365" s="77">
        <f t="shared" si="11"/>
        <v>73.78362290748673</v>
      </c>
      <c r="I365" s="77" cm="1">
        <f t="array" ref="I365">B365/INDEX($N$5:$N$505,time_horizon+1)</f>
        <v>478.24965412467748</v>
      </c>
      <c r="J365" s="77" cm="1">
        <f t="array" ref="J365">C365/INDEX($Q$5:$Q$505,time_horizon+1)</f>
        <v>68.434933080408314</v>
      </c>
      <c r="K365" s="78">
        <f>K364+(U364*inventory!B364+V364*inventory!C364+W364*inventory!D364)/$U$5</f>
        <v>294.44043736440517</v>
      </c>
      <c r="L365" s="78">
        <f>L364+(X364*inventory!B364+Y364*inventory!C364+Z364*inventory!D364)/$X$5</f>
        <v>239.59564412968098</v>
      </c>
      <c r="N365" s="71">
        <v>2.4982498086645587E-13</v>
      </c>
      <c r="O365" s="71">
        <v>2.6186858666647212E-12</v>
      </c>
      <c r="P365" s="71">
        <v>4.0992211692304415E-11</v>
      </c>
      <c r="Q365" s="71">
        <v>5.0721914123555856E-16</v>
      </c>
      <c r="R365" s="71">
        <v>1.1744741506803331E-15</v>
      </c>
      <c r="S365" s="71">
        <v>3.5742772556467816E-14</v>
      </c>
      <c r="U365" s="73" cm="1">
        <f t="array" ref="U365">IF($A365&lt;=time_horizon,INDEX(N$5:N$505,time_horizon-$A365+1),0)</f>
        <v>0</v>
      </c>
      <c r="V365" s="73" cm="1">
        <f t="array" ref="V365">IF($A365&lt;=time_horizon,INDEX(O$5:O$505,time_horizon-$A365+1),0)</f>
        <v>0</v>
      </c>
      <c r="W365" s="73" cm="1">
        <f t="array" ref="W365">IF($A365&lt;=time_horizon,INDEX(P$5:P$505,time_horizon-$A365+1),0)</f>
        <v>0</v>
      </c>
      <c r="X365" s="73" cm="1">
        <f t="array" ref="X365">IF($A365&lt;=time_horizon,INDEX(Q$5:Q$505,time_horizon-$A365+1),0)</f>
        <v>0</v>
      </c>
      <c r="Y365" s="73" cm="1">
        <f t="array" ref="Y365">IF($A365&lt;=time_horizon,INDEX(R$5:R$505,time_horizon-$A365+1),0)</f>
        <v>0</v>
      </c>
      <c r="Z365" s="73" cm="1">
        <f t="array" ref="Z365">IF($A365&lt;=time_horizon,INDEX(S$5:S$505,time_horizon-$A365+1),0)</f>
        <v>0</v>
      </c>
    </row>
    <row r="366" spans="1:26">
      <c r="A366">
        <v>361</v>
      </c>
      <c r="B366" s="83">
        <f>inventory[[#This Row],[Integrated_rad_forcing]]</f>
        <v>4.3879405535533227E-11</v>
      </c>
      <c r="C366" s="83">
        <f>inventory[[#This Row],[Temp_change]]</f>
        <v>3.7281761317313384E-14</v>
      </c>
      <c r="E366" s="95">
        <f>inventory[[#This Row],[CO2_net]]+inventory[[#This Row],[CH4_net]]*CH4_GWP+inventory[[#This Row],[N2O_net]]*N2O_GWP</f>
        <v>294.44043736440517</v>
      </c>
      <c r="F366" s="95">
        <f>inventory[[#This Row],[CO2_net]]+inventory[[#This Row],[CH4_net]]*CH4_GTP+inventory[[#This Row],[N2O_net]]*N2O_GTP</f>
        <v>239.59564412968101</v>
      </c>
      <c r="G366" s="77">
        <f t="shared" si="10"/>
        <v>175.26317091361895</v>
      </c>
      <c r="H366" s="77">
        <f t="shared" si="11"/>
        <v>73.516536362432518</v>
      </c>
      <c r="I366" s="77" cm="1">
        <f t="array" ref="I366">B366/INDEX($N$5:$N$505,time_horizon+1)</f>
        <v>478.45337024500105</v>
      </c>
      <c r="J366" s="77" cm="1">
        <f t="array" ref="J366">C366/INDEX($Q$5:$Q$505,time_horizon+1)</f>
        <v>68.173981459251351</v>
      </c>
      <c r="K366" s="78">
        <f>K365+(U365*inventory!B365+V365*inventory!C365+W365*inventory!D365)/$U$5</f>
        <v>294.44043736440517</v>
      </c>
      <c r="L366" s="78">
        <f>L365+(X365*inventory!B365+Y365*inventory!C365+Z365*inventory!D365)/$X$5</f>
        <v>239.59564412968098</v>
      </c>
      <c r="N366" s="71">
        <v>2.5036295592962791E-13</v>
      </c>
      <c r="O366" s="71">
        <v>2.6186858666647712E-12</v>
      </c>
      <c r="P366" s="71">
        <v>4.1010356712938828E-11</v>
      </c>
      <c r="Q366" s="71">
        <v>5.0712075353382175E-16</v>
      </c>
      <c r="R366" s="71">
        <v>1.1716095809953364E-15</v>
      </c>
      <c r="S366" s="71">
        <v>3.5603030982784226E-14</v>
      </c>
      <c r="U366" s="73" cm="1">
        <f t="array" ref="U366">IF($A366&lt;=time_horizon,INDEX(N$5:N$505,time_horizon-$A366+1),0)</f>
        <v>0</v>
      </c>
      <c r="V366" s="73" cm="1">
        <f t="array" ref="V366">IF($A366&lt;=time_horizon,INDEX(O$5:O$505,time_horizon-$A366+1),0)</f>
        <v>0</v>
      </c>
      <c r="W366" s="73" cm="1">
        <f t="array" ref="W366">IF($A366&lt;=time_horizon,INDEX(P$5:P$505,time_horizon-$A366+1),0)</f>
        <v>0</v>
      </c>
      <c r="X366" s="73" cm="1">
        <f t="array" ref="X366">IF($A366&lt;=time_horizon,INDEX(Q$5:Q$505,time_horizon-$A366+1),0)</f>
        <v>0</v>
      </c>
      <c r="Y366" s="73" cm="1">
        <f t="array" ref="Y366">IF($A366&lt;=time_horizon,INDEX(R$5:R$505,time_horizon-$A366+1),0)</f>
        <v>0</v>
      </c>
      <c r="Z366" s="73" cm="1">
        <f t="array" ref="Z366">IF($A366&lt;=time_horizon,INDEX(S$5:S$505,time_horizon-$A366+1),0)</f>
        <v>0</v>
      </c>
    </row>
    <row r="367" spans="1:26">
      <c r="A367">
        <v>362</v>
      </c>
      <c r="B367" s="83">
        <f>inventory[[#This Row],[Integrated_rad_forcing]]</f>
        <v>4.3897938791309367E-11</v>
      </c>
      <c r="C367" s="83">
        <f>inventory[[#This Row],[Temp_change]]</f>
        <v>3.713983709057512E-14</v>
      </c>
      <c r="E367" s="95">
        <f>inventory[[#This Row],[CO2_net]]+inventory[[#This Row],[CH4_net]]*CH4_GWP+inventory[[#This Row],[N2O_net]]*N2O_GWP</f>
        <v>294.44043736440517</v>
      </c>
      <c r="F367" s="95">
        <f>inventory[[#This Row],[CO2_net]]+inventory[[#This Row],[CH4_net]]*CH4_GTP+inventory[[#This Row],[N2O_net]]*N2O_GTP</f>
        <v>239.59564412968101</v>
      </c>
      <c r="G367" s="77">
        <f t="shared" si="10"/>
        <v>174.96152139918692</v>
      </c>
      <c r="H367" s="77">
        <f t="shared" si="11"/>
        <v>73.250905299039033</v>
      </c>
      <c r="I367" s="77" cm="1">
        <f t="array" ref="I367">B367/INDEX($N$5:$N$505,time_horizon+1)</f>
        <v>478.65545362738703</v>
      </c>
      <c r="J367" s="77" cm="1">
        <f t="array" ref="J367">C367/INDEX($Q$5:$Q$505,time_horizon+1)</f>
        <v>67.914456714164274</v>
      </c>
      <c r="K367" s="78">
        <f>K366+(U366*inventory!B366+V366*inventory!C366+W366*inventory!D366)/$U$5</f>
        <v>294.44043736440517</v>
      </c>
      <c r="L367" s="78">
        <f>L366+(X366*inventory!B366+Y366*inventory!C366+Z366*inventory!D366)/$X$5</f>
        <v>239.59564412968098</v>
      </c>
      <c r="N367" s="71">
        <v>2.5090053195841363E-13</v>
      </c>
      <c r="O367" s="71">
        <v>2.6186858666648173E-12</v>
      </c>
      <c r="P367" s="71">
        <v>4.1028352392686138E-11</v>
      </c>
      <c r="Q367" s="71">
        <v>5.0702222640055686E-16</v>
      </c>
      <c r="R367" s="71">
        <v>1.1687519980627885E-15</v>
      </c>
      <c r="S367" s="71">
        <v>3.5464062866111777E-14</v>
      </c>
      <c r="U367" s="73" cm="1">
        <f t="array" ref="U367">IF($A367&lt;=time_horizon,INDEX(N$5:N$505,time_horizon-$A367+1),0)</f>
        <v>0</v>
      </c>
      <c r="V367" s="73" cm="1">
        <f t="array" ref="V367">IF($A367&lt;=time_horizon,INDEX(O$5:O$505,time_horizon-$A367+1),0)</f>
        <v>0</v>
      </c>
      <c r="W367" s="73" cm="1">
        <f t="array" ref="W367">IF($A367&lt;=time_horizon,INDEX(P$5:P$505,time_horizon-$A367+1),0)</f>
        <v>0</v>
      </c>
      <c r="X367" s="73" cm="1">
        <f t="array" ref="X367">IF($A367&lt;=time_horizon,INDEX(Q$5:Q$505,time_horizon-$A367+1),0)</f>
        <v>0</v>
      </c>
      <c r="Y367" s="73" cm="1">
        <f t="array" ref="Y367">IF($A367&lt;=time_horizon,INDEX(R$5:R$505,time_horizon-$A367+1),0)</f>
        <v>0</v>
      </c>
      <c r="Z367" s="73" cm="1">
        <f t="array" ref="Z367">IF($A367&lt;=time_horizon,INDEX(S$5:S$505,time_horizon-$A367+1),0)</f>
        <v>0</v>
      </c>
    </row>
    <row r="368" spans="1:26">
      <c r="A368">
        <v>363</v>
      </c>
      <c r="B368" s="83">
        <f>inventory[[#This Row],[Integrated_rad_forcing]]</f>
        <v>4.3916323537327587E-11</v>
      </c>
      <c r="C368" s="83">
        <f>inventory[[#This Row],[Temp_change]]</f>
        <v>3.6998687704949281E-14</v>
      </c>
      <c r="E368" s="95">
        <f>inventory[[#This Row],[CO2_net]]+inventory[[#This Row],[CH4_net]]*CH4_GWP+inventory[[#This Row],[N2O_net]]*N2O_GWP</f>
        <v>294.44043736440517</v>
      </c>
      <c r="F368" s="95">
        <f>inventory[[#This Row],[CO2_net]]+inventory[[#This Row],[CH4_net]]*CH4_GTP+inventory[[#This Row],[N2O_net]]*N2O_GTP</f>
        <v>239.59564412968101</v>
      </c>
      <c r="G368" s="77">
        <f t="shared" si="10"/>
        <v>174.66084757444824</v>
      </c>
      <c r="H368" s="77">
        <f t="shared" si="11"/>
        <v>72.986719429550874</v>
      </c>
      <c r="I368" s="77" cm="1">
        <f t="array" ref="I368">B368/INDEX($N$5:$N$505,time_horizon+1)</f>
        <v>478.85591768532402</v>
      </c>
      <c r="J368" s="77" cm="1">
        <f t="array" ref="J368">C368/INDEX($Q$5:$Q$505,time_horizon+1)</f>
        <v>67.656348855022657</v>
      </c>
      <c r="K368" s="78">
        <f>K367+(U367*inventory!B367+V367*inventory!C367+W367*inventory!D367)/$U$5</f>
        <v>294.44043736440517</v>
      </c>
      <c r="L368" s="78">
        <f>L367+(X367*inventory!B367+Y367*inventory!C367+Z367*inventory!D367)/$X$5</f>
        <v>239.59564412968098</v>
      </c>
      <c r="N368" s="71">
        <v>2.5143770998024325E-13</v>
      </c>
      <c r="O368" s="71">
        <v>2.6186858666648597E-12</v>
      </c>
      <c r="P368" s="71">
        <v>4.1046199960682484E-11</v>
      </c>
      <c r="Q368" s="71">
        <v>5.0692356080836876E-16</v>
      </c>
      <c r="R368" s="71">
        <v>1.165901384841793E-15</v>
      </c>
      <c r="S368" s="71">
        <v>3.5325862759299119E-14</v>
      </c>
      <c r="U368" s="73" cm="1">
        <f t="array" ref="U368">IF($A368&lt;=time_horizon,INDEX(N$5:N$505,time_horizon-$A368+1),0)</f>
        <v>0</v>
      </c>
      <c r="V368" s="73" cm="1">
        <f t="array" ref="V368">IF($A368&lt;=time_horizon,INDEX(O$5:O$505,time_horizon-$A368+1),0)</f>
        <v>0</v>
      </c>
      <c r="W368" s="73" cm="1">
        <f t="array" ref="W368">IF($A368&lt;=time_horizon,INDEX(P$5:P$505,time_horizon-$A368+1),0)</f>
        <v>0</v>
      </c>
      <c r="X368" s="73" cm="1">
        <f t="array" ref="X368">IF($A368&lt;=time_horizon,INDEX(Q$5:Q$505,time_horizon-$A368+1),0)</f>
        <v>0</v>
      </c>
      <c r="Y368" s="73" cm="1">
        <f t="array" ref="Y368">IF($A368&lt;=time_horizon,INDEX(R$5:R$505,time_horizon-$A368+1),0)</f>
        <v>0</v>
      </c>
      <c r="Z368" s="73" cm="1">
        <f t="array" ref="Z368">IF($A368&lt;=time_horizon,INDEX(S$5:S$505,time_horizon-$A368+1),0)</f>
        <v>0</v>
      </c>
    </row>
    <row r="369" spans="1:26">
      <c r="A369">
        <v>364</v>
      </c>
      <c r="B369" s="83">
        <f>inventory[[#This Row],[Integrated_rad_forcing]]</f>
        <v>4.3934560993632099E-11</v>
      </c>
      <c r="C369" s="83">
        <f>inventory[[#This Row],[Temp_change]]</f>
        <v>3.6858307739854154E-14</v>
      </c>
      <c r="E369" s="95">
        <f>inventory[[#This Row],[CO2_net]]+inventory[[#This Row],[CH4_net]]*CH4_GWP+inventory[[#This Row],[N2O_net]]*N2O_GWP</f>
        <v>294.44043736440517</v>
      </c>
      <c r="F369" s="95">
        <f>inventory[[#This Row],[CO2_net]]+inventory[[#This Row],[CH4_net]]*CH4_GTP+inventory[[#This Row],[N2O_net]]*N2O_GTP</f>
        <v>239.59564412968101</v>
      </c>
      <c r="G369" s="77">
        <f t="shared" si="10"/>
        <v>174.36114590756043</v>
      </c>
      <c r="H369" s="77">
        <f t="shared" si="11"/>
        <v>72.723968546035906</v>
      </c>
      <c r="I369" s="77" cm="1">
        <f t="array" ref="I369">B369/INDEX($N$5:$N$505,time_horizon+1)</f>
        <v>479.05477572196088</v>
      </c>
      <c r="J369" s="77" cm="1">
        <f t="array" ref="J369">C369/INDEX($Q$5:$Q$505,time_horizon+1)</f>
        <v>67.399647969670411</v>
      </c>
      <c r="K369" s="78">
        <f>K368+(U368*inventory!B368+V368*inventory!C368+W368*inventory!D368)/$U$5</f>
        <v>294.44043736440517</v>
      </c>
      <c r="L369" s="78">
        <f>L368+(X368*inventory!B368+Y368*inventory!C368+Z368*inventory!D368)/$X$5</f>
        <v>239.59564412968098</v>
      </c>
      <c r="N369" s="71">
        <v>2.519744910194873E-13</v>
      </c>
      <c r="O369" s="71">
        <v>2.6186858666648989E-12</v>
      </c>
      <c r="P369" s="71">
        <v>4.1063900635947713E-11</v>
      </c>
      <c r="Q369" s="71">
        <v>5.0682475773474898E-16</v>
      </c>
      <c r="R369" s="71">
        <v>1.1630577243330193E-15</v>
      </c>
      <c r="S369" s="71">
        <v>3.5188425257786383E-14</v>
      </c>
      <c r="U369" s="73" cm="1">
        <f t="array" ref="U369">IF($A369&lt;=time_horizon,INDEX(N$5:N$505,time_horizon-$A369+1),0)</f>
        <v>0</v>
      </c>
      <c r="V369" s="73" cm="1">
        <f t="array" ref="V369">IF($A369&lt;=time_horizon,INDEX(O$5:O$505,time_horizon-$A369+1),0)</f>
        <v>0</v>
      </c>
      <c r="W369" s="73" cm="1">
        <f t="array" ref="W369">IF($A369&lt;=time_horizon,INDEX(P$5:P$505,time_horizon-$A369+1),0)</f>
        <v>0</v>
      </c>
      <c r="X369" s="73" cm="1">
        <f t="array" ref="X369">IF($A369&lt;=time_horizon,INDEX(Q$5:Q$505,time_horizon-$A369+1),0)</f>
        <v>0</v>
      </c>
      <c r="Y369" s="73" cm="1">
        <f t="array" ref="Y369">IF($A369&lt;=time_horizon,INDEX(R$5:R$505,time_horizon-$A369+1),0)</f>
        <v>0</v>
      </c>
      <c r="Z369" s="73" cm="1">
        <f t="array" ref="Z369">IF($A369&lt;=time_horizon,INDEX(S$5:S$505,time_horizon-$A369+1),0)</f>
        <v>0</v>
      </c>
    </row>
    <row r="370" spans="1:26">
      <c r="A370">
        <v>365</v>
      </c>
      <c r="B370" s="83">
        <f>inventory[[#This Row],[Integrated_rad_forcing]]</f>
        <v>4.3952652370231063E-11</v>
      </c>
      <c r="C370" s="83">
        <f>inventory[[#This Row],[Temp_change]]</f>
        <v>3.6718691817000554E-14</v>
      </c>
      <c r="E370" s="95">
        <f>inventory[[#This Row],[CO2_net]]+inventory[[#This Row],[CH4_net]]*CH4_GWP+inventory[[#This Row],[N2O_net]]*N2O_GWP</f>
        <v>294.44043736440517</v>
      </c>
      <c r="F370" s="95">
        <f>inventory[[#This Row],[CO2_net]]+inventory[[#This Row],[CH4_net]]*CH4_GTP+inventory[[#This Row],[N2O_net]]*N2O_GTP</f>
        <v>239.59564412968101</v>
      </c>
      <c r="G370" s="77">
        <f t="shared" si="10"/>
        <v>174.06241287311519</v>
      </c>
      <c r="H370" s="77">
        <f t="shared" si="11"/>
        <v>72.462642519777077</v>
      </c>
      <c r="I370" s="77" cm="1">
        <f t="array" ref="I370">B370/INDEX($N$5:$N$505,time_horizon+1)</f>
        <v>479.25204093101524</v>
      </c>
      <c r="J370" s="77" cm="1">
        <f t="array" ref="J370">C370/INDEX($Q$5:$Q$505,time_horizon+1)</f>
        <v>67.144344223288201</v>
      </c>
      <c r="K370" s="78">
        <f>K369+(U369*inventory!B369+V369*inventory!C369+W369*inventory!D369)/$U$5</f>
        <v>294.44043736440517</v>
      </c>
      <c r="L370" s="78">
        <f>L369+(X369*inventory!B369+Y369*inventory!C369+Z369*inventory!D369)/$X$5</f>
        <v>239.59564412968098</v>
      </c>
      <c r="N370" s="71">
        <v>2.5251087609747692E-13</v>
      </c>
      <c r="O370" s="71">
        <v>2.6186858666649352E-12</v>
      </c>
      <c r="P370" s="71">
        <v>4.1081455627468647E-11</v>
      </c>
      <c r="Q370" s="71">
        <v>5.0672581816180659E-16</v>
      </c>
      <c r="R370" s="71">
        <v>1.1602209995786031E-15</v>
      </c>
      <c r="S370" s="71">
        <v>3.5051744999260144E-14</v>
      </c>
      <c r="U370" s="73" cm="1">
        <f t="array" ref="U370">IF($A370&lt;=time_horizon,INDEX(N$5:N$505,time_horizon-$A370+1),0)</f>
        <v>0</v>
      </c>
      <c r="V370" s="73" cm="1">
        <f t="array" ref="V370">IF($A370&lt;=time_horizon,INDEX(O$5:O$505,time_horizon-$A370+1),0)</f>
        <v>0</v>
      </c>
      <c r="W370" s="73" cm="1">
        <f t="array" ref="W370">IF($A370&lt;=time_horizon,INDEX(P$5:P$505,time_horizon-$A370+1),0)</f>
        <v>0</v>
      </c>
      <c r="X370" s="73" cm="1">
        <f t="array" ref="X370">IF($A370&lt;=time_horizon,INDEX(Q$5:Q$505,time_horizon-$A370+1),0)</f>
        <v>0</v>
      </c>
      <c r="Y370" s="73" cm="1">
        <f t="array" ref="Y370">IF($A370&lt;=time_horizon,INDEX(R$5:R$505,time_horizon-$A370+1),0)</f>
        <v>0</v>
      </c>
      <c r="Z370" s="73" cm="1">
        <f t="array" ref="Z370">IF($A370&lt;=time_horizon,INDEX(S$5:S$505,time_horizon-$A370+1),0)</f>
        <v>0</v>
      </c>
    </row>
    <row r="371" spans="1:26">
      <c r="A371">
        <v>366</v>
      </c>
      <c r="B371" s="83">
        <f>inventory[[#This Row],[Integrated_rad_forcing]]</f>
        <v>4.3970598867179138E-11</v>
      </c>
      <c r="C371" s="83">
        <f>inventory[[#This Row],[Temp_change]]</f>
        <v>3.6579834600049179E-14</v>
      </c>
      <c r="E371" s="95">
        <f>inventory[[#This Row],[CO2_net]]+inventory[[#This Row],[CH4_net]]*CH4_GWP+inventory[[#This Row],[N2O_net]]*N2O_GWP</f>
        <v>294.44043736440517</v>
      </c>
      <c r="F371" s="95">
        <f>inventory[[#This Row],[CO2_net]]+inventory[[#This Row],[CH4_net]]*CH4_GTP+inventory[[#This Row],[N2O_net]]*N2O_GTP</f>
        <v>239.59564412968101</v>
      </c>
      <c r="G371" s="77">
        <f t="shared" si="10"/>
        <v>173.7646449522706</v>
      </c>
      <c r="H371" s="77">
        <f t="shared" si="11"/>
        <v>72.202731300667523</v>
      </c>
      <c r="I371" s="77" cm="1">
        <f t="array" ref="I371">B371/INDEX($N$5:$N$505,time_horizon+1)</f>
        <v>479.44772639767325</v>
      </c>
      <c r="J371" s="77" cm="1">
        <f t="array" ref="J371">C371/INDEX($Q$5:$Q$505,time_horizon+1)</f>
        <v>66.890427857766852</v>
      </c>
      <c r="K371" s="78">
        <f>K370+(U370*inventory!B370+V370*inventory!C370+W370*inventory!D370)/$U$5</f>
        <v>294.44043736440517</v>
      </c>
      <c r="L371" s="78">
        <f>L370+(X370*inventory!B370+Y370*inventory!C370+Z370*inventory!D370)/$X$5</f>
        <v>239.59564412968098</v>
      </c>
      <c r="N371" s="71">
        <v>2.5304686623252339E-13</v>
      </c>
      <c r="O371" s="71">
        <v>2.6186858666649687E-12</v>
      </c>
      <c r="P371" s="71">
        <v>4.1098866134281648E-11</v>
      </c>
      <c r="Q371" s="71">
        <v>5.0662674307600593E-16</v>
      </c>
      <c r="R371" s="71">
        <v>1.1573911936620426E-15</v>
      </c>
      <c r="S371" s="71">
        <v>3.491581666331113E-14</v>
      </c>
      <c r="U371" s="73" cm="1">
        <f t="array" ref="U371">IF($A371&lt;=time_horizon,INDEX(N$5:N$505,time_horizon-$A371+1),0)</f>
        <v>0</v>
      </c>
      <c r="V371" s="73" cm="1">
        <f t="array" ref="V371">IF($A371&lt;=time_horizon,INDEX(O$5:O$505,time_horizon-$A371+1),0)</f>
        <v>0</v>
      </c>
      <c r="W371" s="73" cm="1">
        <f t="array" ref="W371">IF($A371&lt;=time_horizon,INDEX(P$5:P$505,time_horizon-$A371+1),0)</f>
        <v>0</v>
      </c>
      <c r="X371" s="73" cm="1">
        <f t="array" ref="X371">IF($A371&lt;=time_horizon,INDEX(Q$5:Q$505,time_horizon-$A371+1),0)</f>
        <v>0</v>
      </c>
      <c r="Y371" s="73" cm="1">
        <f t="array" ref="Y371">IF($A371&lt;=time_horizon,INDEX(R$5:R$505,time_horizon-$A371+1),0)</f>
        <v>0</v>
      </c>
      <c r="Z371" s="73" cm="1">
        <f t="array" ref="Z371">IF($A371&lt;=time_horizon,INDEX(S$5:S$505,time_horizon-$A371+1),0)</f>
        <v>0</v>
      </c>
    </row>
    <row r="372" spans="1:26">
      <c r="A372">
        <v>367</v>
      </c>
      <c r="B372" s="83">
        <f>inventory[[#This Row],[Integrated_rad_forcing]]</f>
        <v>4.3988401674659464E-11</v>
      </c>
      <c r="C372" s="83">
        <f>inventory[[#This Row],[Temp_change]]</f>
        <v>3.6441730794270811E-14</v>
      </c>
      <c r="E372" s="95">
        <f>inventory[[#This Row],[CO2_net]]+inventory[[#This Row],[CH4_net]]*CH4_GWP+inventory[[#This Row],[N2O_net]]*N2O_GWP</f>
        <v>294.44043736440517</v>
      </c>
      <c r="F372" s="95">
        <f>inventory[[#This Row],[CO2_net]]+inventory[[#This Row],[CH4_net]]*CH4_GTP+inventory[[#This Row],[N2O_net]]*N2O_GTP</f>
        <v>239.59564412968101</v>
      </c>
      <c r="G372" s="77">
        <f t="shared" si="10"/>
        <v>173.46783863288016</v>
      </c>
      <c r="H372" s="77">
        <f t="shared" si="11"/>
        <v>71.944224916609144</v>
      </c>
      <c r="I372" s="77" cm="1">
        <f t="array" ref="I372">B372/INDEX($N$5:$N$505,time_horizon+1)</f>
        <v>479.64184509948399</v>
      </c>
      <c r="J372" s="77" cm="1">
        <f t="array" ref="J372">C372/INDEX($Q$5:$Q$505,time_horizon+1)</f>
        <v>66.637889191086046</v>
      </c>
      <c r="K372" s="78">
        <f>K371+(U371*inventory!B371+V371*inventory!C371+W371*inventory!D371)/$U$5</f>
        <v>294.44043736440517</v>
      </c>
      <c r="L372" s="78">
        <f>L371+(X371*inventory!B371+Y371*inventory!C371+Z371*inventory!D371)/$X$5</f>
        <v>239.59564412968098</v>
      </c>
      <c r="N372" s="71">
        <v>2.5358246243993744E-13</v>
      </c>
      <c r="O372" s="71">
        <v>2.6186858666649994E-12</v>
      </c>
      <c r="P372" s="71">
        <v>4.1116133345554526E-11</v>
      </c>
      <c r="Q372" s="71">
        <v>5.0652753346791312E-16</v>
      </c>
      <c r="R372" s="71">
        <v>1.154568289708099E-15</v>
      </c>
      <c r="S372" s="71">
        <v>3.4780634971094796E-14</v>
      </c>
      <c r="U372" s="73" cm="1">
        <f t="array" ref="U372">IF($A372&lt;=time_horizon,INDEX(N$5:N$505,time_horizon-$A372+1),0)</f>
        <v>0</v>
      </c>
      <c r="V372" s="73" cm="1">
        <f t="array" ref="V372">IF($A372&lt;=time_horizon,INDEX(O$5:O$505,time_horizon-$A372+1),0)</f>
        <v>0</v>
      </c>
      <c r="W372" s="73" cm="1">
        <f t="array" ref="W372">IF($A372&lt;=time_horizon,INDEX(P$5:P$505,time_horizon-$A372+1),0)</f>
        <v>0</v>
      </c>
      <c r="X372" s="73" cm="1">
        <f t="array" ref="X372">IF($A372&lt;=time_horizon,INDEX(Q$5:Q$505,time_horizon-$A372+1),0)</f>
        <v>0</v>
      </c>
      <c r="Y372" s="73" cm="1">
        <f t="array" ref="Y372">IF($A372&lt;=time_horizon,INDEX(R$5:R$505,time_horizon-$A372+1),0)</f>
        <v>0</v>
      </c>
      <c r="Z372" s="73" cm="1">
        <f t="array" ref="Z372">IF($A372&lt;=time_horizon,INDEX(S$5:S$505,time_horizon-$A372+1),0)</f>
        <v>0</v>
      </c>
    </row>
    <row r="373" spans="1:26">
      <c r="A373">
        <v>368</v>
      </c>
      <c r="B373" s="83">
        <f>inventory[[#This Row],[Integrated_rad_forcing]]</f>
        <v>4.4006061973064834E-11</v>
      </c>
      <c r="C373" s="83">
        <f>inventory[[#This Row],[Temp_change]]</f>
        <v>3.6304375146209299E-14</v>
      </c>
      <c r="E373" s="95">
        <f>inventory[[#This Row],[CO2_net]]+inventory[[#This Row],[CH4_net]]*CH4_GWP+inventory[[#This Row],[N2O_net]]*N2O_GWP</f>
        <v>294.44043736440517</v>
      </c>
      <c r="F373" s="95">
        <f>inventory[[#This Row],[CO2_net]]+inventory[[#This Row],[CH4_net]]*CH4_GTP+inventory[[#This Row],[N2O_net]]*N2O_GTP</f>
        <v>239.59564412968101</v>
      </c>
      <c r="G373" s="77">
        <f t="shared" si="10"/>
        <v>173.17199040961808</v>
      </c>
      <c r="H373" s="77">
        <f t="shared" si="11"/>
        <v>71.687113472914788</v>
      </c>
      <c r="I373" s="77" cm="1">
        <f t="array" ref="I373">B373/INDEX($N$5:$N$505,time_horizon+1)</f>
        <v>479.83440990724421</v>
      </c>
      <c r="J373" s="77" cm="1">
        <f t="array" ref="J373">C373/INDEX($Q$5:$Q$505,time_horizon+1)</f>
        <v>66.386718616697962</v>
      </c>
      <c r="K373" s="78">
        <f>K372+(U372*inventory!B372+V372*inventory!C372+W372*inventory!D372)/$U$5</f>
        <v>294.44043736440517</v>
      </c>
      <c r="L373" s="78">
        <f>L372+(X372*inventory!B372+Y372*inventory!C372+Z372*inventory!D372)/$X$5</f>
        <v>239.59564412968098</v>
      </c>
      <c r="N373" s="71">
        <v>2.541176657320485E-13</v>
      </c>
      <c r="O373" s="71">
        <v>2.6186858666650277E-12</v>
      </c>
      <c r="P373" s="71">
        <v>4.1133258440667758E-11</v>
      </c>
      <c r="Q373" s="71">
        <v>5.0642819033194878E-16</v>
      </c>
      <c r="R373" s="71">
        <v>1.1517522708826953E-15</v>
      </c>
      <c r="S373" s="71">
        <v>3.4646194684994657E-14</v>
      </c>
      <c r="U373" s="73" cm="1">
        <f t="array" ref="U373">IF($A373&lt;=time_horizon,INDEX(N$5:N$505,time_horizon-$A373+1),0)</f>
        <v>0</v>
      </c>
      <c r="V373" s="73" cm="1">
        <f t="array" ref="V373">IF($A373&lt;=time_horizon,INDEX(O$5:O$505,time_horizon-$A373+1),0)</f>
        <v>0</v>
      </c>
      <c r="W373" s="73" cm="1">
        <f t="array" ref="W373">IF($A373&lt;=time_horizon,INDEX(P$5:P$505,time_horizon-$A373+1),0)</f>
        <v>0</v>
      </c>
      <c r="X373" s="73" cm="1">
        <f t="array" ref="X373">IF($A373&lt;=time_horizon,INDEX(Q$5:Q$505,time_horizon-$A373+1),0)</f>
        <v>0</v>
      </c>
      <c r="Y373" s="73" cm="1">
        <f t="array" ref="Y373">IF($A373&lt;=time_horizon,INDEX(R$5:R$505,time_horizon-$A373+1),0)</f>
        <v>0</v>
      </c>
      <c r="Z373" s="73" cm="1">
        <f t="array" ref="Z373">IF($A373&lt;=time_horizon,INDEX(S$5:S$505,time_horizon-$A373+1),0)</f>
        <v>0</v>
      </c>
    </row>
    <row r="374" spans="1:26">
      <c r="A374">
        <v>369</v>
      </c>
      <c r="B374" s="83">
        <f>inventory[[#This Row],[Integrated_rad_forcing]]</f>
        <v>4.4023580933078316E-11</v>
      </c>
      <c r="C374" s="83">
        <f>inventory[[#This Row],[Temp_change]]</f>
        <v>3.6167762443347305E-14</v>
      </c>
      <c r="E374" s="95">
        <f>inventory[[#This Row],[CO2_net]]+inventory[[#This Row],[CH4_net]]*CH4_GWP+inventory[[#This Row],[N2O_net]]*N2O_GWP</f>
        <v>294.44043736440517</v>
      </c>
      <c r="F374" s="95">
        <f>inventory[[#This Row],[CO2_net]]+inventory[[#This Row],[CH4_net]]*CH4_GTP+inventory[[#This Row],[N2O_net]]*N2O_GTP</f>
        <v>239.59564412968101</v>
      </c>
      <c r="G374" s="77">
        <f t="shared" si="10"/>
        <v>172.87709678410184</v>
      </c>
      <c r="H374" s="77">
        <f t="shared" si="11"/>
        <v>71.431387151713864</v>
      </c>
      <c r="I374" s="77" cm="1">
        <f t="array" ref="I374">B374/INDEX($N$5:$N$505,time_horizon+1)</f>
        <v>480.02543358587747</v>
      </c>
      <c r="J374" s="77" cm="1">
        <f t="array" ref="J374">C374/INDEX($Q$5:$Q$505,time_horizon+1)</f>
        <v>66.136906602916127</v>
      </c>
      <c r="K374" s="78">
        <f>K373+(U373*inventory!B373+V373*inventory!C373+W373*inventory!D373)/$U$5</f>
        <v>294.44043736440517</v>
      </c>
      <c r="L374" s="78">
        <f>L373+(X373*inventory!B373+Y373*inventory!C373+Z373*inventory!D373)/$X$5</f>
        <v>239.59564412968098</v>
      </c>
      <c r="N374" s="71">
        <v>2.5465247711822299E-13</v>
      </c>
      <c r="O374" s="71">
        <v>2.618685866665054E-12</v>
      </c>
      <c r="P374" s="71">
        <v>4.1150242589295041E-11</v>
      </c>
      <c r="Q374" s="71">
        <v>5.0632871466614837E-16</v>
      </c>
      <c r="R374" s="71">
        <v>1.1489431203928152E-15</v>
      </c>
      <c r="S374" s="71">
        <v>3.4512490608288343E-14</v>
      </c>
      <c r="U374" s="73" cm="1">
        <f t="array" ref="U374">IF($A374&lt;=time_horizon,INDEX(N$5:N$505,time_horizon-$A374+1),0)</f>
        <v>0</v>
      </c>
      <c r="V374" s="73" cm="1">
        <f t="array" ref="V374">IF($A374&lt;=time_horizon,INDEX(O$5:O$505,time_horizon-$A374+1),0)</f>
        <v>0</v>
      </c>
      <c r="W374" s="73" cm="1">
        <f t="array" ref="W374">IF($A374&lt;=time_horizon,INDEX(P$5:P$505,time_horizon-$A374+1),0)</f>
        <v>0</v>
      </c>
      <c r="X374" s="73" cm="1">
        <f t="array" ref="X374">IF($A374&lt;=time_horizon,INDEX(Q$5:Q$505,time_horizon-$A374+1),0)</f>
        <v>0</v>
      </c>
      <c r="Y374" s="73" cm="1">
        <f t="array" ref="Y374">IF($A374&lt;=time_horizon,INDEX(R$5:R$505,time_horizon-$A374+1),0)</f>
        <v>0</v>
      </c>
      <c r="Z374" s="73" cm="1">
        <f t="array" ref="Z374">IF($A374&lt;=time_horizon,INDEX(S$5:S$505,time_horizon-$A374+1),0)</f>
        <v>0</v>
      </c>
    </row>
    <row r="375" spans="1:26">
      <c r="A375">
        <v>370</v>
      </c>
      <c r="B375" s="83">
        <f>inventory[[#This Row],[Integrated_rad_forcing]]</f>
        <v>4.4040959715753143E-11</v>
      </c>
      <c r="C375" s="83">
        <f>inventory[[#This Row],[Temp_change]]</f>
        <v>3.6031887513774802E-14</v>
      </c>
      <c r="E375" s="95">
        <f>inventory[[#This Row],[CO2_net]]+inventory[[#This Row],[CH4_net]]*CH4_GWP+inventory[[#This Row],[N2O_net]]*N2O_GWP</f>
        <v>294.44043736440517</v>
      </c>
      <c r="F375" s="95">
        <f>inventory[[#This Row],[CO2_net]]+inventory[[#This Row],[CH4_net]]*CH4_GTP+inventory[[#This Row],[N2O_net]]*N2O_GTP</f>
        <v>239.59564412968101</v>
      </c>
      <c r="G375" s="77">
        <f t="shared" si="10"/>
        <v>172.58315426501127</v>
      </c>
      <c r="H375" s="77">
        <f t="shared" si="11"/>
        <v>71.177036211361624</v>
      </c>
      <c r="I375" s="77" cm="1">
        <f t="array" ref="I375">B375/INDEX($N$5:$N$505,time_horizon+1)</f>
        <v>480.21492879530535</v>
      </c>
      <c r="J375" s="77" cm="1">
        <f t="array" ref="J375">C375/INDEX($Q$5:$Q$505,time_horizon+1)</f>
        <v>65.888443692309195</v>
      </c>
      <c r="K375" s="78">
        <f>K374+(U374*inventory!B374+V374*inventory!C374+W374*inventory!D374)/$U$5</f>
        <v>294.44043736440517</v>
      </c>
      <c r="L375" s="78">
        <f>L374+(X374*inventory!B374+Y374*inventory!C374+Z374*inventory!D374)/$X$5</f>
        <v>239.59564412968098</v>
      </c>
      <c r="N375" s="71">
        <v>2.5518689760488291E-13</v>
      </c>
      <c r="O375" s="71">
        <v>2.6186858666650782E-12</v>
      </c>
      <c r="P375" s="71">
        <v>4.1167086951483185E-11</v>
      </c>
      <c r="Q375" s="71">
        <v>5.0622910747192948E-16</v>
      </c>
      <c r="R375" s="71">
        <v>1.146140821486403E-15</v>
      </c>
      <c r="S375" s="71">
        <v>3.4379517584816472E-14</v>
      </c>
      <c r="U375" s="73" cm="1">
        <f t="array" ref="U375">IF($A375&lt;=time_horizon,INDEX(N$5:N$505,time_horizon-$A375+1),0)</f>
        <v>0</v>
      </c>
      <c r="V375" s="73" cm="1">
        <f t="array" ref="V375">IF($A375&lt;=time_horizon,INDEX(O$5:O$505,time_horizon-$A375+1),0)</f>
        <v>0</v>
      </c>
      <c r="W375" s="73" cm="1">
        <f t="array" ref="W375">IF($A375&lt;=time_horizon,INDEX(P$5:P$505,time_horizon-$A375+1),0)</f>
        <v>0</v>
      </c>
      <c r="X375" s="73" cm="1">
        <f t="array" ref="X375">IF($A375&lt;=time_horizon,INDEX(Q$5:Q$505,time_horizon-$A375+1),0)</f>
        <v>0</v>
      </c>
      <c r="Y375" s="73" cm="1">
        <f t="array" ref="Y375">IF($A375&lt;=time_horizon,INDEX(R$5:R$505,time_horizon-$A375+1),0)</f>
        <v>0</v>
      </c>
      <c r="Z375" s="73" cm="1">
        <f t="array" ref="Z375">IF($A375&lt;=time_horizon,INDEX(S$5:S$505,time_horizon-$A375+1),0)</f>
        <v>0</v>
      </c>
    </row>
    <row r="376" spans="1:26">
      <c r="A376">
        <v>371</v>
      </c>
      <c r="B376" s="83">
        <f>inventory[[#This Row],[Integrated_rad_forcing]]</f>
        <v>4.4058199472591964E-11</v>
      </c>
      <c r="C376" s="83">
        <f>inventory[[#This Row],[Temp_change]]</f>
        <v>3.589674522586027E-14</v>
      </c>
      <c r="E376" s="95">
        <f>inventory[[#This Row],[CO2_net]]+inventory[[#This Row],[CH4_net]]*CH4_GWP+inventory[[#This Row],[N2O_net]]*N2O_GWP</f>
        <v>294.44043736440517</v>
      </c>
      <c r="F376" s="95">
        <f>inventory[[#This Row],[CO2_net]]+inventory[[#This Row],[CH4_net]]*CH4_GTP+inventory[[#This Row],[N2O_net]]*N2O_GTP</f>
        <v>239.59564412968101</v>
      </c>
      <c r="G376" s="77">
        <f t="shared" si="10"/>
        <v>172.2901593682046</v>
      </c>
      <c r="H376" s="77">
        <f t="shared" si="11"/>
        <v>70.924050985851878</v>
      </c>
      <c r="I376" s="77" cm="1">
        <f t="array" ref="I376">B376/INDEX($N$5:$N$505,time_horizon+1)</f>
        <v>480.40290809131147</v>
      </c>
      <c r="J376" s="77" cm="1">
        <f t="array" ref="J376">C376/INDEX($Q$5:$Q$505,time_horizon+1)</f>
        <v>65.641320501099671</v>
      </c>
      <c r="K376" s="78">
        <f>K375+(U375*inventory!B375+V375*inventory!C375+W375*inventory!D375)/$U$5</f>
        <v>294.44043736440517</v>
      </c>
      <c r="L376" s="78">
        <f>L375+(X375*inventory!B375+Y375*inventory!C375+Z375*inventory!D375)/$X$5</f>
        <v>239.59564412968098</v>
      </c>
      <c r="N376" s="71">
        <v>2.5572092819552358E-13</v>
      </c>
      <c r="O376" s="71">
        <v>2.6186858666651004E-12</v>
      </c>
      <c r="P376" s="71">
        <v>4.1183792677731337E-11</v>
      </c>
      <c r="Q376" s="71">
        <v>5.0612936975386605E-16</v>
      </c>
      <c r="R376" s="71">
        <v>1.1433453574522642E-15</v>
      </c>
      <c r="S376" s="71">
        <v>3.4247270498654142E-14</v>
      </c>
      <c r="U376" s="73" cm="1">
        <f t="array" ref="U376">IF($A376&lt;=time_horizon,INDEX(N$5:N$505,time_horizon-$A376+1),0)</f>
        <v>0</v>
      </c>
      <c r="V376" s="73" cm="1">
        <f t="array" ref="V376">IF($A376&lt;=time_horizon,INDEX(O$5:O$505,time_horizon-$A376+1),0)</f>
        <v>0</v>
      </c>
      <c r="W376" s="73" cm="1">
        <f t="array" ref="W376">IF($A376&lt;=time_horizon,INDEX(P$5:P$505,time_horizon-$A376+1),0)</f>
        <v>0</v>
      </c>
      <c r="X376" s="73" cm="1">
        <f t="array" ref="X376">IF($A376&lt;=time_horizon,INDEX(Q$5:Q$505,time_horizon-$A376+1),0)</f>
        <v>0</v>
      </c>
      <c r="Y376" s="73" cm="1">
        <f t="array" ref="Y376">IF($A376&lt;=time_horizon,INDEX(R$5:R$505,time_horizon-$A376+1),0)</f>
        <v>0</v>
      </c>
      <c r="Z376" s="73" cm="1">
        <f t="array" ref="Z376">IF($A376&lt;=time_horizon,INDEX(S$5:S$505,time_horizon-$A376+1),0)</f>
        <v>0</v>
      </c>
    </row>
    <row r="377" spans="1:26">
      <c r="A377">
        <v>372</v>
      </c>
      <c r="B377" s="83">
        <f>inventory[[#This Row],[Integrated_rad_forcing]]</f>
        <v>4.4075301345625424E-11</v>
      </c>
      <c r="C377" s="83">
        <f>inventory[[#This Row],[Temp_change]]</f>
        <v>3.5762330487924626E-14</v>
      </c>
      <c r="E377" s="95">
        <f>inventory[[#This Row],[CO2_net]]+inventory[[#This Row],[CH4_net]]*CH4_GWP+inventory[[#This Row],[N2O_net]]*N2O_GWP</f>
        <v>294.44043736440517</v>
      </c>
      <c r="F377" s="95">
        <f>inventory[[#This Row],[CO2_net]]+inventory[[#This Row],[CH4_net]]*CH4_GTP+inventory[[#This Row],[N2O_net]]*N2O_GTP</f>
        <v>239.59564412968101</v>
      </c>
      <c r="G377" s="77">
        <f t="shared" si="10"/>
        <v>171.99810861683136</v>
      </c>
      <c r="H377" s="77">
        <f t="shared" si="11"/>
        <v>70.672421884233358</v>
      </c>
      <c r="I377" s="77" cm="1">
        <f t="array" ref="I377">B377/INDEX($N$5:$N$505,time_horizon+1)</f>
        <v>480.58938392639851</v>
      </c>
      <c r="J377" s="77" cm="1">
        <f t="array" ref="J377">C377/INDEX($Q$5:$Q$505,time_horizon+1)</f>
        <v>65.39552771856772</v>
      </c>
      <c r="K377" s="78">
        <f>K376+(U376*inventory!B376+V376*inventory!C376+W376*inventory!D376)/$U$5</f>
        <v>294.44043736440517</v>
      </c>
      <c r="L377" s="78">
        <f>L376+(X376*inventory!B376+Y376*inventory!C376+Z376*inventory!D376)/$X$5</f>
        <v>239.59564412968098</v>
      </c>
      <c r="N377" s="71">
        <v>2.562545698907314E-13</v>
      </c>
      <c r="O377" s="71">
        <v>2.618685866665121E-12</v>
      </c>
      <c r="P377" s="71">
        <v>4.1200360909069572E-11</v>
      </c>
      <c r="Q377" s="71">
        <v>5.0602950251946884E-16</v>
      </c>
      <c r="R377" s="71">
        <v>1.1405567116199649E-15</v>
      </c>
      <c r="S377" s="71">
        <v>3.411574427378519E-14</v>
      </c>
      <c r="U377" s="73" cm="1">
        <f t="array" ref="U377">IF($A377&lt;=time_horizon,INDEX(N$5:N$505,time_horizon-$A377+1),0)</f>
        <v>0</v>
      </c>
      <c r="V377" s="73" cm="1">
        <f t="array" ref="V377">IF($A377&lt;=time_horizon,INDEX(O$5:O$505,time_horizon-$A377+1),0)</f>
        <v>0</v>
      </c>
      <c r="W377" s="73" cm="1">
        <f t="array" ref="W377">IF($A377&lt;=time_horizon,INDEX(P$5:P$505,time_horizon-$A377+1),0)</f>
        <v>0</v>
      </c>
      <c r="X377" s="73" cm="1">
        <f t="array" ref="X377">IF($A377&lt;=time_horizon,INDEX(Q$5:Q$505,time_horizon-$A377+1),0)</f>
        <v>0</v>
      </c>
      <c r="Y377" s="73" cm="1">
        <f t="array" ref="Y377">IF($A377&lt;=time_horizon,INDEX(R$5:R$505,time_horizon-$A377+1),0)</f>
        <v>0</v>
      </c>
      <c r="Z377" s="73" cm="1">
        <f t="array" ref="Z377">IF($A377&lt;=time_horizon,INDEX(S$5:S$505,time_horizon-$A377+1),0)</f>
        <v>0</v>
      </c>
    </row>
    <row r="378" spans="1:26">
      <c r="A378">
        <v>373</v>
      </c>
      <c r="B378" s="83">
        <f>inventory[[#This Row],[Integrated_rad_forcing]]</f>
        <v>4.4092266467490173E-11</v>
      </c>
      <c r="C378" s="83">
        <f>inventory[[#This Row],[Temp_change]]</f>
        <v>3.5628638247917773E-14</v>
      </c>
      <c r="E378" s="95">
        <f>inventory[[#This Row],[CO2_net]]+inventory[[#This Row],[CH4_net]]*CH4_GWP+inventory[[#This Row],[N2O_net]]*N2O_GWP</f>
        <v>294.44043736440517</v>
      </c>
      <c r="F378" s="95">
        <f>inventory[[#This Row],[CO2_net]]+inventory[[#This Row],[CH4_net]]*CH4_GTP+inventory[[#This Row],[N2O_net]]*N2O_GTP</f>
        <v>239.59564412968101</v>
      </c>
      <c r="G378" s="77">
        <f t="shared" si="10"/>
        <v>171.70699854144274</v>
      </c>
      <c r="H378" s="77">
        <f t="shared" si="11"/>
        <v>70.422139390029713</v>
      </c>
      <c r="I378" s="77" cm="1">
        <f t="array" ref="I378">B378/INDEX($N$5:$N$505,time_horizon+1)</f>
        <v>480.77436865063851</v>
      </c>
      <c r="J378" s="77" cm="1">
        <f t="array" ref="J378">C378/INDEX($Q$5:$Q$505,time_horizon+1)</f>
        <v>65.15105610645962</v>
      </c>
      <c r="K378" s="78">
        <f>K377+(U377*inventory!B377+V377*inventory!C377+W377*inventory!D377)/$U$5</f>
        <v>294.44043736440517</v>
      </c>
      <c r="L378" s="78">
        <f>L377+(X377*inventory!B377+Y377*inventory!C377+Z377*inventory!D377)/$X$5</f>
        <v>239.59564412968098</v>
      </c>
      <c r="N378" s="71">
        <v>2.5678782368820092E-13</v>
      </c>
      <c r="O378" s="71">
        <v>2.61868586666514E-12</v>
      </c>
      <c r="P378" s="71">
        <v>4.1216792777136829E-11</v>
      </c>
      <c r="Q378" s="71">
        <v>5.0592950677897237E-16</v>
      </c>
      <c r="R378" s="71">
        <v>1.1377748673597323E-15</v>
      </c>
      <c r="S378" s="71">
        <v>3.3984933873779067E-14</v>
      </c>
      <c r="U378" s="73" cm="1">
        <f t="array" ref="U378">IF($A378&lt;=time_horizon,INDEX(N$5:N$505,time_horizon-$A378+1),0)</f>
        <v>0</v>
      </c>
      <c r="V378" s="73" cm="1">
        <f t="array" ref="V378">IF($A378&lt;=time_horizon,INDEX(O$5:O$505,time_horizon-$A378+1),0)</f>
        <v>0</v>
      </c>
      <c r="W378" s="73" cm="1">
        <f t="array" ref="W378">IF($A378&lt;=time_horizon,INDEX(P$5:P$505,time_horizon-$A378+1),0)</f>
        <v>0</v>
      </c>
      <c r="X378" s="73" cm="1">
        <f t="array" ref="X378">IF($A378&lt;=time_horizon,INDEX(Q$5:Q$505,time_horizon-$A378+1),0)</f>
        <v>0</v>
      </c>
      <c r="Y378" s="73" cm="1">
        <f t="array" ref="Y378">IF($A378&lt;=time_horizon,INDEX(R$5:R$505,time_horizon-$A378+1),0)</f>
        <v>0</v>
      </c>
      <c r="Z378" s="73" cm="1">
        <f t="array" ref="Z378">IF($A378&lt;=time_horizon,INDEX(S$5:S$505,time_horizon-$A378+1),0)</f>
        <v>0</v>
      </c>
    </row>
    <row r="379" spans="1:26">
      <c r="A379">
        <v>374</v>
      </c>
      <c r="B379" s="83">
        <f>inventory[[#This Row],[Integrated_rad_forcing]]</f>
        <v>4.4109095961506102E-11</v>
      </c>
      <c r="C379" s="83">
        <f>inventory[[#This Row],[Temp_change]]</f>
        <v>3.5495663493097873E-14</v>
      </c>
      <c r="E379" s="95">
        <f>inventory[[#This Row],[CO2_net]]+inventory[[#This Row],[CH4_net]]*CH4_GWP+inventory[[#This Row],[N2O_net]]*N2O_GWP</f>
        <v>294.44043736440517</v>
      </c>
      <c r="F379" s="95">
        <f>inventory[[#This Row],[CO2_net]]+inventory[[#This Row],[CH4_net]]*CH4_GTP+inventory[[#This Row],[N2O_net]]*N2O_GTP</f>
        <v>239.59564412968101</v>
      </c>
      <c r="G379" s="77">
        <f t="shared" si="10"/>
        <v>171.41682568009816</v>
      </c>
      <c r="H379" s="77">
        <f t="shared" si="11"/>
        <v>70.173194060663093</v>
      </c>
      <c r="I379" s="77" cm="1">
        <f t="array" ref="I379">B379/INDEX($N$5:$N$505,time_horizon+1)</f>
        <v>480.95787451251533</v>
      </c>
      <c r="J379" s="77" cm="1">
        <f t="array" ref="J379">C379/INDEX($Q$5:$Q$505,time_horizon+1)</f>
        <v>64.907896498401328</v>
      </c>
      <c r="K379" s="78">
        <f>K378+(U378*inventory!B378+V378*inventory!C378+W378*inventory!D378)/$U$5</f>
        <v>294.44043736440517</v>
      </c>
      <c r="L379" s="78">
        <f>L378+(X378*inventory!B378+Y378*inventory!C378+Z378*inventory!D378)/$X$5</f>
        <v>239.59564412968098</v>
      </c>
      <c r="N379" s="71">
        <v>2.5732069058275215E-13</v>
      </c>
      <c r="O379" s="71">
        <v>2.6186858666651574E-12</v>
      </c>
      <c r="P379" s="71">
        <v>4.1233089404258193E-11</v>
      </c>
      <c r="Q379" s="71">
        <v>5.0582938354512838E-16</v>
      </c>
      <c r="R379" s="71">
        <v>1.134999808082356E-15</v>
      </c>
      <c r="S379" s="71">
        <v>3.3854834301470386E-14</v>
      </c>
      <c r="U379" s="73" cm="1">
        <f t="array" ref="U379">IF($A379&lt;=time_horizon,INDEX(N$5:N$505,time_horizon-$A379+1),0)</f>
        <v>0</v>
      </c>
      <c r="V379" s="73" cm="1">
        <f t="array" ref="V379">IF($A379&lt;=time_horizon,INDEX(O$5:O$505,time_horizon-$A379+1),0)</f>
        <v>0</v>
      </c>
      <c r="W379" s="73" cm="1">
        <f t="array" ref="W379">IF($A379&lt;=time_horizon,INDEX(P$5:P$505,time_horizon-$A379+1),0)</f>
        <v>0</v>
      </c>
      <c r="X379" s="73" cm="1">
        <f t="array" ref="X379">IF($A379&lt;=time_horizon,INDEX(Q$5:Q$505,time_horizon-$A379+1),0)</f>
        <v>0</v>
      </c>
      <c r="Y379" s="73" cm="1">
        <f t="array" ref="Y379">IF($A379&lt;=time_horizon,INDEX(R$5:R$505,time_horizon-$A379+1),0)</f>
        <v>0</v>
      </c>
      <c r="Z379" s="73" cm="1">
        <f t="array" ref="Z379">IF($A379&lt;=time_horizon,INDEX(S$5:S$505,time_horizon-$A379+1),0)</f>
        <v>0</v>
      </c>
    </row>
    <row r="380" spans="1:26">
      <c r="A380">
        <v>375</v>
      </c>
      <c r="B380" s="83">
        <f>inventory[[#This Row],[Integrated_rad_forcing]]</f>
        <v>4.412579094175307E-11</v>
      </c>
      <c r="C380" s="83">
        <f>inventory[[#This Row],[Temp_change]]</f>
        <v>3.5363401249713175E-14</v>
      </c>
      <c r="E380" s="95">
        <f>inventory[[#This Row],[CO2_net]]+inventory[[#This Row],[CH4_net]]*CH4_GWP+inventory[[#This Row],[N2O_net]]*N2O_GWP</f>
        <v>294.44043736440517</v>
      </c>
      <c r="F380" s="95">
        <f>inventory[[#This Row],[CO2_net]]+inventory[[#This Row],[CH4_net]]*CH4_GTP+inventory[[#This Row],[N2O_net]]*N2O_GTP</f>
        <v>239.59564412968101</v>
      </c>
      <c r="G380" s="77">
        <f t="shared" si="10"/>
        <v>171.12758657846982</v>
      </c>
      <c r="H380" s="77">
        <f t="shared" si="11"/>
        <v>69.925576526881315</v>
      </c>
      <c r="I380" s="77" cm="1">
        <f t="array" ref="I380">B380/INDEX($N$5:$N$505,time_horizon+1)</f>
        <v>481.13991365976096</v>
      </c>
      <c r="J380" s="77" cm="1">
        <f t="array" ref="J380">C380/INDEX($Q$5:$Q$505,time_horizon+1)</f>
        <v>64.666039799316678</v>
      </c>
      <c r="K380" s="78">
        <f>K379+(U379*inventory!B379+V379*inventory!C379+W379*inventory!D379)/$U$5</f>
        <v>294.44043736440517</v>
      </c>
      <c r="L380" s="78">
        <f>L379+(X379*inventory!B379+Y379*inventory!C379+Z379*inventory!D379)/$X$5</f>
        <v>239.59564412968098</v>
      </c>
      <c r="N380" s="71">
        <v>2.5785317156634695E-13</v>
      </c>
      <c r="O380" s="71">
        <v>2.6186858666651735E-12</v>
      </c>
      <c r="P380" s="71">
        <v>4.1249251903521551E-11</v>
      </c>
      <c r="Q380" s="71">
        <v>5.0572913383300473E-16</v>
      </c>
      <c r="R380" s="71">
        <v>1.1322315172390882E-15</v>
      </c>
      <c r="S380" s="71">
        <v>3.3725440598641082E-14</v>
      </c>
      <c r="U380" s="73" cm="1">
        <f t="array" ref="U380">IF($A380&lt;=time_horizon,INDEX(N$5:N$505,time_horizon-$A380+1),0)</f>
        <v>0</v>
      </c>
      <c r="V380" s="73" cm="1">
        <f t="array" ref="V380">IF($A380&lt;=time_horizon,INDEX(O$5:O$505,time_horizon-$A380+1),0)</f>
        <v>0</v>
      </c>
      <c r="W380" s="73" cm="1">
        <f t="array" ref="W380">IF($A380&lt;=time_horizon,INDEX(P$5:P$505,time_horizon-$A380+1),0)</f>
        <v>0</v>
      </c>
      <c r="X380" s="73" cm="1">
        <f t="array" ref="X380">IF($A380&lt;=time_horizon,INDEX(Q$5:Q$505,time_horizon-$A380+1),0)</f>
        <v>0</v>
      </c>
      <c r="Y380" s="73" cm="1">
        <f t="array" ref="Y380">IF($A380&lt;=time_horizon,INDEX(R$5:R$505,time_horizon-$A380+1),0)</f>
        <v>0</v>
      </c>
      <c r="Z380" s="73" cm="1">
        <f t="array" ref="Z380">IF($A380&lt;=time_horizon,INDEX(S$5:S$505,time_horizon-$A380+1),0)</f>
        <v>0</v>
      </c>
    </row>
    <row r="381" spans="1:26">
      <c r="A381">
        <v>376</v>
      </c>
      <c r="B381" s="83">
        <f>inventory[[#This Row],[Integrated_rad_forcing]]</f>
        <v>4.4142352513146937E-11</v>
      </c>
      <c r="C381" s="83">
        <f>inventory[[#This Row],[Temp_change]]</f>
        <v>3.5231846582686523E-14</v>
      </c>
      <c r="E381" s="95">
        <f>inventory[[#This Row],[CO2_net]]+inventory[[#This Row],[CH4_net]]*CH4_GWP+inventory[[#This Row],[N2O_net]]*N2O_GWP</f>
        <v>294.44043736440517</v>
      </c>
      <c r="F381" s="95">
        <f>inventory[[#This Row],[CO2_net]]+inventory[[#This Row],[CH4_net]]*CH4_GTP+inventory[[#This Row],[N2O_net]]*N2O_GTP</f>
        <v>239.59564412968101</v>
      </c>
      <c r="G381" s="77">
        <f t="shared" si="10"/>
        <v>170.83927778994391</v>
      </c>
      <c r="H381" s="77">
        <f t="shared" si="11"/>
        <v>69.679277492188703</v>
      </c>
      <c r="I381" s="77" cm="1">
        <f t="array" ref="I381">B381/INDEX($N$5:$N$505,time_horizon+1)</f>
        <v>481.32049814018501</v>
      </c>
      <c r="J381" s="77" cm="1">
        <f t="array" ref="J381">C381/INDEX($Q$5:$Q$505,time_horizon+1)</f>
        <v>64.425476984850405</v>
      </c>
      <c r="K381" s="78">
        <f>K380+(U380*inventory!B380+V380*inventory!C380+W380*inventory!D380)/$U$5</f>
        <v>294.44043736440517</v>
      </c>
      <c r="L381" s="78">
        <f>L380+(X380*inventory!B380+Y380*inventory!C380+Z380*inventory!D380)/$X$5</f>
        <v>239.59564412968098</v>
      </c>
      <c r="N381" s="71">
        <v>2.5838526762810562E-13</v>
      </c>
      <c r="O381" s="71">
        <v>2.6186858666651885E-12</v>
      </c>
      <c r="P381" s="71">
        <v>4.1265281378853645E-11</v>
      </c>
      <c r="Q381" s="71">
        <v>5.0562875865979151E-16</v>
      </c>
      <c r="R381" s="71">
        <v>1.1294699783215446E-15</v>
      </c>
      <c r="S381" s="71">
        <v>3.3596747845705189E-14</v>
      </c>
      <c r="U381" s="73" cm="1">
        <f t="array" ref="U381">IF($A381&lt;=time_horizon,INDEX(N$5:N$505,time_horizon-$A381+1),0)</f>
        <v>0</v>
      </c>
      <c r="V381" s="73" cm="1">
        <f t="array" ref="V381">IF($A381&lt;=time_horizon,INDEX(O$5:O$505,time_horizon-$A381+1),0)</f>
        <v>0</v>
      </c>
      <c r="W381" s="73" cm="1">
        <f t="array" ref="W381">IF($A381&lt;=time_horizon,INDEX(P$5:P$505,time_horizon-$A381+1),0)</f>
        <v>0</v>
      </c>
      <c r="X381" s="73" cm="1">
        <f t="array" ref="X381">IF($A381&lt;=time_horizon,INDEX(Q$5:Q$505,time_horizon-$A381+1),0)</f>
        <v>0</v>
      </c>
      <c r="Y381" s="73" cm="1">
        <f t="array" ref="Y381">IF($A381&lt;=time_horizon,INDEX(R$5:R$505,time_horizon-$A381+1),0)</f>
        <v>0</v>
      </c>
      <c r="Z381" s="73" cm="1">
        <f t="array" ref="Z381">IF($A381&lt;=time_horizon,INDEX(S$5:S$505,time_horizon-$A381+1),0)</f>
        <v>0</v>
      </c>
    </row>
    <row r="382" spans="1:26">
      <c r="A382">
        <v>377</v>
      </c>
      <c r="B382" s="83">
        <f>inventory[[#This Row],[Integrated_rad_forcing]]</f>
        <v>4.4158781771514963E-11</v>
      </c>
      <c r="C382" s="83">
        <f>inventory[[#This Row],[Temp_change]]</f>
        <v>3.510099459530241E-14</v>
      </c>
      <c r="E382" s="95">
        <f>inventory[[#This Row],[CO2_net]]+inventory[[#This Row],[CH4_net]]*CH4_GWP+inventory[[#This Row],[N2O_net]]*N2O_GWP</f>
        <v>294.44043736440517</v>
      </c>
      <c r="F382" s="95">
        <f>inventory[[#This Row],[CO2_net]]+inventory[[#This Row],[CH4_net]]*CH4_GTP+inventory[[#This Row],[N2O_net]]*N2O_GTP</f>
        <v>239.59564412968101</v>
      </c>
      <c r="G382" s="77">
        <f t="shared" si="10"/>
        <v>170.5518958757192</v>
      </c>
      <c r="H382" s="77">
        <f t="shared" si="11"/>
        <v>69.434287732280666</v>
      </c>
      <c r="I382" s="77" cm="1">
        <f t="array" ref="I382">B382/INDEX($N$5:$N$505,time_horizon+1)</f>
        <v>481.49963990249631</v>
      </c>
      <c r="J382" s="77" cm="1">
        <f t="array" ref="J382">C382/INDEX($Q$5:$Q$505,time_horizon+1)</f>
        <v>64.186199100795918</v>
      </c>
      <c r="K382" s="78">
        <f>K381+(U381*inventory!B381+V381*inventory!C381+W381*inventory!D381)/$U$5</f>
        <v>294.44043736440517</v>
      </c>
      <c r="L382" s="78">
        <f>L381+(X381*inventory!B381+Y381*inventory!C381+Z381*inventory!D381)/$X$5</f>
        <v>239.59564412968098</v>
      </c>
      <c r="N382" s="71">
        <v>2.5891697975432285E-13</v>
      </c>
      <c r="O382" s="71">
        <v>2.6186858666652022E-12</v>
      </c>
      <c r="P382" s="71">
        <v>4.1281178925095436E-11</v>
      </c>
      <c r="Q382" s="71">
        <v>5.0552825904461063E-16</v>
      </c>
      <c r="R382" s="71">
        <v>1.1267151748616079E-15</v>
      </c>
      <c r="S382" s="71">
        <v>3.3468751161396188E-14</v>
      </c>
      <c r="U382" s="73" cm="1">
        <f t="array" ref="U382">IF($A382&lt;=time_horizon,INDEX(N$5:N$505,time_horizon-$A382+1),0)</f>
        <v>0</v>
      </c>
      <c r="V382" s="73" cm="1">
        <f t="array" ref="V382">IF($A382&lt;=time_horizon,INDEX(O$5:O$505,time_horizon-$A382+1),0)</f>
        <v>0</v>
      </c>
      <c r="W382" s="73" cm="1">
        <f t="array" ref="W382">IF($A382&lt;=time_horizon,INDEX(P$5:P$505,time_horizon-$A382+1),0)</f>
        <v>0</v>
      </c>
      <c r="X382" s="73" cm="1">
        <f t="array" ref="X382">IF($A382&lt;=time_horizon,INDEX(Q$5:Q$505,time_horizon-$A382+1),0)</f>
        <v>0</v>
      </c>
      <c r="Y382" s="73" cm="1">
        <f t="array" ref="Y382">IF($A382&lt;=time_horizon,INDEX(R$5:R$505,time_horizon-$A382+1),0)</f>
        <v>0</v>
      </c>
      <c r="Z382" s="73" cm="1">
        <f t="array" ref="Z382">IF($A382&lt;=time_horizon,INDEX(S$5:S$505,time_horizon-$A382+1),0)</f>
        <v>0</v>
      </c>
    </row>
    <row r="383" spans="1:26">
      <c r="A383">
        <v>378</v>
      </c>
      <c r="B383" s="83">
        <f>inventory[[#This Row],[Integrated_rad_forcing]]</f>
        <v>4.4175079803670594E-11</v>
      </c>
      <c r="C383" s="83">
        <f>inventory[[#This Row],[Temp_change]]</f>
        <v>3.4970840428896557E-14</v>
      </c>
      <c r="E383" s="95">
        <f>inventory[[#This Row],[CO2_net]]+inventory[[#This Row],[CH4_net]]*CH4_GWP+inventory[[#This Row],[N2O_net]]*N2O_GWP</f>
        <v>294.44043736440517</v>
      </c>
      <c r="F383" s="95">
        <f>inventory[[#This Row],[CO2_net]]+inventory[[#This Row],[CH4_net]]*CH4_GTP+inventory[[#This Row],[N2O_net]]*N2O_GTP</f>
        <v>239.59564412968101</v>
      </c>
      <c r="G383" s="77">
        <f t="shared" si="10"/>
        <v>170.26543740490271</v>
      </c>
      <c r="H383" s="77">
        <f t="shared" si="11"/>
        <v>69.190598094481629</v>
      </c>
      <c r="I383" s="77" cm="1">
        <f t="array" ref="I383">B383/INDEX($N$5:$N$505,time_horizon+1)</f>
        <v>481.67735079711883</v>
      </c>
      <c r="J383" s="77" cm="1">
        <f t="array" ref="J383">C383/INDEX($Q$5:$Q$505,time_horizon+1)</f>
        <v>63.948197262527721</v>
      </c>
      <c r="K383" s="78">
        <f>K382+(U382*inventory!B382+V382*inventory!C382+W382*inventory!D382)/$U$5</f>
        <v>294.44043736440517</v>
      </c>
      <c r="L383" s="78">
        <f>L382+(X382*inventory!B382+Y382*inventory!C382+Z382*inventory!D382)/$X$5</f>
        <v>239.59564412968098</v>
      </c>
      <c r="N383" s="71">
        <v>2.5944830892848363E-13</v>
      </c>
      <c r="O383" s="71">
        <v>2.6186858666652147E-12</v>
      </c>
      <c r="P383" s="71">
        <v>4.1296945628076898E-11</v>
      </c>
      <c r="Q383" s="71">
        <v>5.0542763600833359E-16</v>
      </c>
      <c r="R383" s="71">
        <v>1.123967090431327E-15</v>
      </c>
      <c r="S383" s="71">
        <v>3.3341445702456899E-14</v>
      </c>
      <c r="U383" s="73" cm="1">
        <f t="array" ref="U383">IF($A383&lt;=time_horizon,INDEX(N$5:N$505,time_horizon-$A383+1),0)</f>
        <v>0</v>
      </c>
      <c r="V383" s="73" cm="1">
        <f t="array" ref="V383">IF($A383&lt;=time_horizon,INDEX(O$5:O$505,time_horizon-$A383+1),0)</f>
        <v>0</v>
      </c>
      <c r="W383" s="73" cm="1">
        <f t="array" ref="W383">IF($A383&lt;=time_horizon,INDEX(P$5:P$505,time_horizon-$A383+1),0)</f>
        <v>0</v>
      </c>
      <c r="X383" s="73" cm="1">
        <f t="array" ref="X383">IF($A383&lt;=time_horizon,INDEX(Q$5:Q$505,time_horizon-$A383+1),0)</f>
        <v>0</v>
      </c>
      <c r="Y383" s="73" cm="1">
        <f t="array" ref="Y383">IF($A383&lt;=time_horizon,INDEX(R$5:R$505,time_horizon-$A383+1),0)</f>
        <v>0</v>
      </c>
      <c r="Z383" s="73" cm="1">
        <f t="array" ref="Z383">IF($A383&lt;=time_horizon,INDEX(S$5:S$505,time_horizon-$A383+1),0)</f>
        <v>0</v>
      </c>
    </row>
    <row r="384" spans="1:26">
      <c r="A384">
        <v>379</v>
      </c>
      <c r="B384" s="83">
        <f>inventory[[#This Row],[Integrated_rad_forcing]]</f>
        <v>4.4191247687487702E-11</v>
      </c>
      <c r="C384" s="83">
        <f>inventory[[#This Row],[Temp_change]]</f>
        <v>3.4841379262548185E-14</v>
      </c>
      <c r="E384" s="95">
        <f>inventory[[#This Row],[CO2_net]]+inventory[[#This Row],[CH4_net]]*CH4_GWP+inventory[[#This Row],[N2O_net]]*N2O_GWP</f>
        <v>294.44043736440517</v>
      </c>
      <c r="F384" s="95">
        <f>inventory[[#This Row],[CO2_net]]+inventory[[#This Row],[CH4_net]]*CH4_GTP+inventory[[#This Row],[N2O_net]]*N2O_GTP</f>
        <v>239.59564412968101</v>
      </c>
      <c r="G384" s="77">
        <f t="shared" si="10"/>
        <v>169.97989895460333</v>
      </c>
      <c r="H384" s="77">
        <f t="shared" si="11"/>
        <v>68.948199497187062</v>
      </c>
      <c r="I384" s="77" cm="1">
        <f t="array" ref="I384">B384/INDEX($N$5:$N$505,time_horizon+1)</f>
        <v>481.85364257700087</v>
      </c>
      <c r="J384" s="77" cm="1">
        <f t="array" ref="J384">C384/INDEX($Q$5:$Q$505,time_horizon+1)</f>
        <v>63.711462654438584</v>
      </c>
      <c r="K384" s="78">
        <f>K383+(U383*inventory!B383+V383*inventory!C383+W383*inventory!D383)/$U$5</f>
        <v>294.44043736440517</v>
      </c>
      <c r="L384" s="78">
        <f>L383+(X383*inventory!B383+Y383*inventory!C383+Z383*inventory!D383)/$X$5</f>
        <v>239.59564412968098</v>
      </c>
      <c r="N384" s="71">
        <v>2.5997925613127878E-13</v>
      </c>
      <c r="O384" s="71">
        <v>2.6186858666652264E-12</v>
      </c>
      <c r="P384" s="71">
        <v>4.1312582564691197E-11</v>
      </c>
      <c r="Q384" s="71">
        <v>5.0532689057340272E-16</v>
      </c>
      <c r="R384" s="71">
        <v>1.1212257086428203E-15</v>
      </c>
      <c r="S384" s="71">
        <v>3.3214826663331962E-14</v>
      </c>
      <c r="U384" s="73" cm="1">
        <f t="array" ref="U384">IF($A384&lt;=time_horizon,INDEX(N$5:N$505,time_horizon-$A384+1),0)</f>
        <v>0</v>
      </c>
      <c r="V384" s="73" cm="1">
        <f t="array" ref="V384">IF($A384&lt;=time_horizon,INDEX(O$5:O$505,time_horizon-$A384+1),0)</f>
        <v>0</v>
      </c>
      <c r="W384" s="73" cm="1">
        <f t="array" ref="W384">IF($A384&lt;=time_horizon,INDEX(P$5:P$505,time_horizon-$A384+1),0)</f>
        <v>0</v>
      </c>
      <c r="X384" s="73" cm="1">
        <f t="array" ref="X384">IF($A384&lt;=time_horizon,INDEX(Q$5:Q$505,time_horizon-$A384+1),0)</f>
        <v>0</v>
      </c>
      <c r="Y384" s="73" cm="1">
        <f t="array" ref="Y384">IF($A384&lt;=time_horizon,INDEX(R$5:R$505,time_horizon-$A384+1),0)</f>
        <v>0</v>
      </c>
      <c r="Z384" s="73" cm="1">
        <f t="array" ref="Z384">IF($A384&lt;=time_horizon,INDEX(S$5:S$505,time_horizon-$A384+1),0)</f>
        <v>0</v>
      </c>
    </row>
    <row r="385" spans="1:26">
      <c r="A385">
        <v>380</v>
      </c>
      <c r="B385" s="83">
        <f>inventory[[#This Row],[Integrated_rad_forcing]]</f>
        <v>4.4207286491974076E-11</v>
      </c>
      <c r="C385" s="83">
        <f>inventory[[#This Row],[Temp_change]]</f>
        <v>3.4712606312774604E-14</v>
      </c>
      <c r="E385" s="95">
        <f>inventory[[#This Row],[CO2_net]]+inventory[[#This Row],[CH4_net]]*CH4_GWP+inventory[[#This Row],[N2O_net]]*N2O_GWP</f>
        <v>294.44043736440517</v>
      </c>
      <c r="F385" s="95">
        <f>inventory[[#This Row],[CO2_net]]+inventory[[#This Row],[CH4_net]]*CH4_GTP+inventory[[#This Row],[N2O_net]]*N2O_GTP</f>
        <v>239.59564412968101</v>
      </c>
      <c r="G385" s="77">
        <f t="shared" si="10"/>
        <v>169.69527711002178</v>
      </c>
      <c r="H385" s="77">
        <f t="shared" si="11"/>
        <v>68.707082929308726</v>
      </c>
      <c r="I385" s="77" cm="1">
        <f t="array" ref="I385">B385/INDEX($N$5:$N$505,time_horizon+1)</f>
        <v>482.02852689841654</v>
      </c>
      <c r="J385" s="77" cm="1">
        <f t="array" ref="J385">C385/INDEX($Q$5:$Q$505,time_horizon+1)</f>
        <v>63.475986529381146</v>
      </c>
      <c r="K385" s="78">
        <f>K384+(U384*inventory!B384+V384*inventory!C384+W384*inventory!D384)/$U$5</f>
        <v>294.44043736440517</v>
      </c>
      <c r="L385" s="78">
        <f>L384+(X384*inventory!B384+Y384*inventory!C384+Z384*inventory!D384)/$X$5</f>
        <v>239.59564412968098</v>
      </c>
      <c r="N385" s="71">
        <v>2.6050982234062015E-13</v>
      </c>
      <c r="O385" s="71">
        <v>2.6186858666652373E-12</v>
      </c>
      <c r="P385" s="71">
        <v>4.1328090802968219E-11</v>
      </c>
      <c r="Q385" s="71">
        <v>5.0522602376365878E-16</v>
      </c>
      <c r="R385" s="71">
        <v>1.1184910131481776E-15</v>
      </c>
      <c r="S385" s="71">
        <v>3.3088889275862771E-14</v>
      </c>
      <c r="U385" s="73" cm="1">
        <f t="array" ref="U385">IF($A385&lt;=time_horizon,INDEX(N$5:N$505,time_horizon-$A385+1),0)</f>
        <v>0</v>
      </c>
      <c r="V385" s="73" cm="1">
        <f t="array" ref="V385">IF($A385&lt;=time_horizon,INDEX(O$5:O$505,time_horizon-$A385+1),0)</f>
        <v>0</v>
      </c>
      <c r="W385" s="73" cm="1">
        <f t="array" ref="W385">IF($A385&lt;=time_horizon,INDEX(P$5:P$505,time_horizon-$A385+1),0)</f>
        <v>0</v>
      </c>
      <c r="X385" s="73" cm="1">
        <f t="array" ref="X385">IF($A385&lt;=time_horizon,INDEX(Q$5:Q$505,time_horizon-$A385+1),0)</f>
        <v>0</v>
      </c>
      <c r="Y385" s="73" cm="1">
        <f t="array" ref="Y385">IF($A385&lt;=time_horizon,INDEX(R$5:R$505,time_horizon-$A385+1),0)</f>
        <v>0</v>
      </c>
      <c r="Z385" s="73" cm="1">
        <f t="array" ref="Z385">IF($A385&lt;=time_horizon,INDEX(S$5:S$505,time_horizon-$A385+1),0)</f>
        <v>0</v>
      </c>
    </row>
    <row r="386" spans="1:26">
      <c r="A386">
        <v>381</v>
      </c>
      <c r="B386" s="83">
        <f>inventory[[#This Row],[Integrated_rad_forcing]]</f>
        <v>4.4223197277344438E-11</v>
      </c>
      <c r="C386" s="83">
        <f>inventory[[#This Row],[Temp_change]]</f>
        <v>3.458451683322851E-14</v>
      </c>
      <c r="E386" s="95">
        <f>inventory[[#This Row],[CO2_net]]+inventory[[#This Row],[CH4_net]]*CH4_GWP+inventory[[#This Row],[N2O_net]]*N2O_GWP</f>
        <v>294.44043736440517</v>
      </c>
      <c r="F386" s="95">
        <f>inventory[[#This Row],[CO2_net]]+inventory[[#This Row],[CH4_net]]*CH4_GTP+inventory[[#This Row],[N2O_net]]*N2O_GTP</f>
        <v>239.59564412968101</v>
      </c>
      <c r="G386" s="77">
        <f t="shared" si="10"/>
        <v>169.41156846453899</v>
      </c>
      <c r="H386" s="77">
        <f t="shared" si="11"/>
        <v>68.467239449724019</v>
      </c>
      <c r="I386" s="77" cm="1">
        <f t="array" ref="I386">B386/INDEX($N$5:$N$505,time_horizon+1)</f>
        <v>482.20201532176202</v>
      </c>
      <c r="J386" s="77" cm="1">
        <f t="array" ref="J386">C386/INDEX($Q$5:$Q$505,time_horizon+1)</f>
        <v>63.241760208114364</v>
      </c>
      <c r="K386" s="78">
        <f>K385+(U385*inventory!B385+V385*inventory!C385+W385*inventory!D385)/$U$5</f>
        <v>294.44043736440517</v>
      </c>
      <c r="L386" s="78">
        <f>L385+(X385*inventory!B385+Y385*inventory!C385+Z385*inventory!D385)/$X$5</f>
        <v>239.59564412968098</v>
      </c>
      <c r="N386" s="71">
        <v>2.6104000853165576E-13</v>
      </c>
      <c r="O386" s="71">
        <v>2.6186858666652474E-12</v>
      </c>
      <c r="P386" s="71">
        <v>4.1343471402147532E-11</v>
      </c>
      <c r="Q386" s="71">
        <v>5.051250366041728E-16</v>
      </c>
      <c r="R386" s="71">
        <v>1.1157629876393628E-15</v>
      </c>
      <c r="S386" s="71">
        <v>3.2963628808984976E-14</v>
      </c>
      <c r="U386" s="73" cm="1">
        <f t="array" ref="U386">IF($A386&lt;=time_horizon,INDEX(N$5:N$505,time_horizon-$A386+1),0)</f>
        <v>0</v>
      </c>
      <c r="V386" s="73" cm="1">
        <f t="array" ref="V386">IF($A386&lt;=time_horizon,INDEX(O$5:O$505,time_horizon-$A386+1),0)</f>
        <v>0</v>
      </c>
      <c r="W386" s="73" cm="1">
        <f t="array" ref="W386">IF($A386&lt;=time_horizon,INDEX(P$5:P$505,time_horizon-$A386+1),0)</f>
        <v>0</v>
      </c>
      <c r="X386" s="73" cm="1">
        <f t="array" ref="X386">IF($A386&lt;=time_horizon,INDEX(Q$5:Q$505,time_horizon-$A386+1),0)</f>
        <v>0</v>
      </c>
      <c r="Y386" s="73" cm="1">
        <f t="array" ref="Y386">IF($A386&lt;=time_horizon,INDEX(R$5:R$505,time_horizon-$A386+1),0)</f>
        <v>0</v>
      </c>
      <c r="Z386" s="73" cm="1">
        <f t="array" ref="Z386">IF($A386&lt;=time_horizon,INDEX(S$5:S$505,time_horizon-$A386+1),0)</f>
        <v>0</v>
      </c>
    </row>
    <row r="387" spans="1:26">
      <c r="A387">
        <v>382</v>
      </c>
      <c r="B387" s="83">
        <f>inventory[[#This Row],[Integrated_rad_forcing]]</f>
        <v>4.4238981095092781E-11</v>
      </c>
      <c r="C387" s="83">
        <f>inventory[[#This Row],[Temp_change]]</f>
        <v>3.4457106114397582E-14</v>
      </c>
      <c r="E387" s="95">
        <f>inventory[[#This Row],[CO2_net]]+inventory[[#This Row],[CH4_net]]*CH4_GWP+inventory[[#This Row],[N2O_net]]*N2O_GWP</f>
        <v>294.44043736440517</v>
      </c>
      <c r="F387" s="95">
        <f>inventory[[#This Row],[CO2_net]]+inventory[[#This Row],[CH4_net]]*CH4_GTP+inventory[[#This Row],[N2O_net]]*N2O_GTP</f>
        <v>239.59564412968101</v>
      </c>
      <c r="G387" s="77">
        <f t="shared" si="10"/>
        <v>169.12876961980137</v>
      </c>
      <c r="H387" s="77">
        <f t="shared" si="11"/>
        <v>68.228660186728575</v>
      </c>
      <c r="I387" s="77" cm="1">
        <f t="array" ref="I387">B387/INDEX($N$5:$N$505,time_horizon+1)</f>
        <v>482.37411931234391</v>
      </c>
      <c r="J387" s="77" cm="1">
        <f t="array" ref="J387">C387/INDEX($Q$5:$Q$505,time_horizon+1)</f>
        <v>63.008775078754184</v>
      </c>
      <c r="K387" s="78">
        <f>K386+(U386*inventory!B386+V386*inventory!C386+W386*inventory!D386)/$U$5</f>
        <v>294.44043736440517</v>
      </c>
      <c r="L387" s="78">
        <f>L386+(X386*inventory!B386+Y386*inventory!C386+Z386*inventory!D386)/$X$5</f>
        <v>239.59564412968098</v>
      </c>
      <c r="N387" s="71">
        <v>2.6156981567678442E-13</v>
      </c>
      <c r="O387" s="71">
        <v>2.6186858666652567E-12</v>
      </c>
      <c r="P387" s="71">
        <v>4.1358725412750738E-11</v>
      </c>
      <c r="Q387" s="71">
        <v>5.0502393012108379E-16</v>
      </c>
      <c r="R387" s="71">
        <v>1.1130416158481155E-15</v>
      </c>
      <c r="S387" s="71">
        <v>3.2839040568428384E-14</v>
      </c>
      <c r="U387" s="73" cm="1">
        <f t="array" ref="U387">IF($A387&lt;=time_horizon,INDEX(N$5:N$505,time_horizon-$A387+1),0)</f>
        <v>0</v>
      </c>
      <c r="V387" s="73" cm="1">
        <f t="array" ref="V387">IF($A387&lt;=time_horizon,INDEX(O$5:O$505,time_horizon-$A387+1),0)</f>
        <v>0</v>
      </c>
      <c r="W387" s="73" cm="1">
        <f t="array" ref="W387">IF($A387&lt;=time_horizon,INDEX(P$5:P$505,time_horizon-$A387+1),0)</f>
        <v>0</v>
      </c>
      <c r="X387" s="73" cm="1">
        <f t="array" ref="X387">IF($A387&lt;=time_horizon,INDEX(Q$5:Q$505,time_horizon-$A387+1),0)</f>
        <v>0</v>
      </c>
      <c r="Y387" s="73" cm="1">
        <f t="array" ref="Y387">IF($A387&lt;=time_horizon,INDEX(R$5:R$505,time_horizon-$A387+1),0)</f>
        <v>0</v>
      </c>
      <c r="Z387" s="73" cm="1">
        <f t="array" ref="Z387">IF($A387&lt;=time_horizon,INDEX(S$5:S$505,time_horizon-$A387+1),0)</f>
        <v>0</v>
      </c>
    </row>
    <row r="388" spans="1:26">
      <c r="A388">
        <v>383</v>
      </c>
      <c r="B388" s="83">
        <f>inventory[[#This Row],[Integrated_rad_forcing]]</f>
        <v>4.425463898806415E-11</v>
      </c>
      <c r="C388" s="83">
        <f>inventory[[#This Row],[Temp_change]]</f>
        <v>3.4330369483306684E-14</v>
      </c>
      <c r="E388" s="95">
        <f>inventory[[#This Row],[CO2_net]]+inventory[[#This Row],[CH4_net]]*CH4_GWP+inventory[[#This Row],[N2O_net]]*N2O_GWP</f>
        <v>294.44043736440517</v>
      </c>
      <c r="F388" s="95">
        <f>inventory[[#This Row],[CO2_net]]+inventory[[#This Row],[CH4_net]]*CH4_GTP+inventory[[#This Row],[N2O_net]]*N2O_GTP</f>
        <v>239.59564412968101</v>
      </c>
      <c r="G388" s="77">
        <f t="shared" si="10"/>
        <v>168.84687718580383</v>
      </c>
      <c r="H388" s="77">
        <f t="shared" si="11"/>
        <v>67.991336337492811</v>
      </c>
      <c r="I388" s="77" cm="1">
        <f t="array" ref="I388">B388/INDEX($N$5:$N$505,time_horizon+1)</f>
        <v>482.54485024116246</v>
      </c>
      <c r="J388" s="77" cm="1">
        <f t="array" ref="J388">C388/INDEX($Q$5:$Q$505,time_horizon+1)</f>
        <v>62.777022596228996</v>
      </c>
      <c r="K388" s="78">
        <f>K387+(U387*inventory!B387+V387*inventory!C387+W387*inventory!D387)/$U$5</f>
        <v>294.44043736440517</v>
      </c>
      <c r="L388" s="78">
        <f>L387+(X387*inventory!B387+Y387*inventory!C387+Z387*inventory!D387)/$X$5</f>
        <v>239.59564412968098</v>
      </c>
      <c r="N388" s="71">
        <v>2.6209924474567038E-13</v>
      </c>
      <c r="O388" s="71">
        <v>2.6186858666652652E-12</v>
      </c>
      <c r="P388" s="71">
        <v>4.1373853876653215E-11</v>
      </c>
      <c r="Q388" s="71">
        <v>5.0492270534144092E-16</v>
      </c>
      <c r="R388" s="71">
        <v>1.110326881545856E-15</v>
      </c>
      <c r="S388" s="71">
        <v>3.2715119896419389E-14</v>
      </c>
      <c r="U388" s="73" cm="1">
        <f t="array" ref="U388">IF($A388&lt;=time_horizon,INDEX(N$5:N$505,time_horizon-$A388+1),0)</f>
        <v>0</v>
      </c>
      <c r="V388" s="73" cm="1">
        <f t="array" ref="V388">IF($A388&lt;=time_horizon,INDEX(O$5:O$505,time_horizon-$A388+1),0)</f>
        <v>0</v>
      </c>
      <c r="W388" s="73" cm="1">
        <f t="array" ref="W388">IF($A388&lt;=time_horizon,INDEX(P$5:P$505,time_horizon-$A388+1),0)</f>
        <v>0</v>
      </c>
      <c r="X388" s="73" cm="1">
        <f t="array" ref="X388">IF($A388&lt;=time_horizon,INDEX(Q$5:Q$505,time_horizon-$A388+1),0)</f>
        <v>0</v>
      </c>
      <c r="Y388" s="73" cm="1">
        <f t="array" ref="Y388">IF($A388&lt;=time_horizon,INDEX(R$5:R$505,time_horizon-$A388+1),0)</f>
        <v>0</v>
      </c>
      <c r="Z388" s="73" cm="1">
        <f t="array" ref="Z388">IF($A388&lt;=time_horizon,INDEX(S$5:S$505,time_horizon-$A388+1),0)</f>
        <v>0</v>
      </c>
    </row>
    <row r="389" spans="1:26">
      <c r="A389">
        <v>384</v>
      </c>
      <c r="B389" s="83">
        <f>inventory[[#This Row],[Integrated_rad_forcing]]</f>
        <v>4.4270171990525818E-11</v>
      </c>
      <c r="C389" s="83">
        <f>inventory[[#This Row],[Temp_change]]</f>
        <v>3.4204302303222434E-14</v>
      </c>
      <c r="E389" s="95">
        <f>inventory[[#This Row],[CO2_net]]+inventory[[#This Row],[CH4_net]]*CH4_GWP+inventory[[#This Row],[N2O_net]]*N2O_GWP</f>
        <v>294.44043736440517</v>
      </c>
      <c r="F389" s="95">
        <f>inventory[[#This Row],[CO2_net]]+inventory[[#This Row],[CH4_net]]*CH4_GTP+inventory[[#This Row],[N2O_net]]*N2O_GTP</f>
        <v>239.59564412968101</v>
      </c>
      <c r="G389" s="77">
        <f t="shared" si="10"/>
        <v>168.56588778097037</v>
      </c>
      <c r="H389" s="77">
        <f t="shared" si="11"/>
        <v>67.755259167522027</v>
      </c>
      <c r="I389" s="77" cm="1">
        <f t="array" ref="I389">B389/INDEX($N$5:$N$505,time_horizon+1)</f>
        <v>482.71421938568722</v>
      </c>
      <c r="J389" s="77" cm="1">
        <f t="array" ref="J389">C389/INDEX($Q$5:$Q$505,time_horizon+1)</f>
        <v>62.546494281739399</v>
      </c>
      <c r="K389" s="78">
        <f>K388+(U388*inventory!B388+V388*inventory!C388+W388*inventory!D388)/$U$5</f>
        <v>294.44043736440517</v>
      </c>
      <c r="L389" s="78">
        <f>L388+(X388*inventory!B388+Y388*inventory!C388+Z388*inventory!D388)/$X$5</f>
        <v>239.59564412968098</v>
      </c>
      <c r="N389" s="71">
        <v>2.6262829670525747E-13</v>
      </c>
      <c r="O389" s="71">
        <v>2.6186858666652729E-12</v>
      </c>
      <c r="P389" s="71">
        <v>4.1388857827155285E-11</v>
      </c>
      <c r="Q389" s="71">
        <v>5.0482136329305058E-16</v>
      </c>
      <c r="R389" s="71">
        <v>1.1076187685435855E-15</v>
      </c>
      <c r="S389" s="71">
        <v>3.2591862171385796E-14</v>
      </c>
      <c r="U389" s="73" cm="1">
        <f t="array" ref="U389">IF($A389&lt;=time_horizon,INDEX(N$5:N$505,time_horizon-$A389+1),0)</f>
        <v>0</v>
      </c>
      <c r="V389" s="73" cm="1">
        <f t="array" ref="V389">IF($A389&lt;=time_horizon,INDEX(O$5:O$505,time_horizon-$A389+1),0)</f>
        <v>0</v>
      </c>
      <c r="W389" s="73" cm="1">
        <f t="array" ref="W389">IF($A389&lt;=time_horizon,INDEX(P$5:P$505,time_horizon-$A389+1),0)</f>
        <v>0</v>
      </c>
      <c r="X389" s="73" cm="1">
        <f t="array" ref="X389">IF($A389&lt;=time_horizon,INDEX(Q$5:Q$505,time_horizon-$A389+1),0)</f>
        <v>0</v>
      </c>
      <c r="Y389" s="73" cm="1">
        <f t="array" ref="Y389">IF($A389&lt;=time_horizon,INDEX(R$5:R$505,time_horizon-$A389+1),0)</f>
        <v>0</v>
      </c>
      <c r="Z389" s="73" cm="1">
        <f t="array" ref="Z389">IF($A389&lt;=time_horizon,INDEX(S$5:S$505,time_horizon-$A389+1),0)</f>
        <v>0</v>
      </c>
    </row>
    <row r="390" spans="1:26">
      <c r="A390">
        <v>385</v>
      </c>
      <c r="B390" s="83">
        <f>inventory[[#This Row],[Integrated_rad_forcing]]</f>
        <v>4.4285581128237847E-11</v>
      </c>
      <c r="C390" s="83">
        <f>inventory[[#This Row],[Temp_change]]</f>
        <v>3.40788999733602E-14</v>
      </c>
      <c r="E390" s="95">
        <f>inventory[[#This Row],[CO2_net]]+inventory[[#This Row],[CH4_net]]*CH4_GWP+inventory[[#This Row],[N2O_net]]*N2O_GWP</f>
        <v>294.44043736440517</v>
      </c>
      <c r="F390" s="95">
        <f>inventory[[#This Row],[CO2_net]]+inventory[[#This Row],[CH4_net]]*CH4_GTP+inventory[[#This Row],[N2O_net]]*N2O_GTP</f>
        <v>239.59564412968101</v>
      </c>
      <c r="G390" s="77">
        <f t="shared" ref="G390:G453" si="12">B390/N390</f>
        <v>168.28579803223187</v>
      </c>
      <c r="H390" s="77">
        <f t="shared" ref="H390:H453" si="13">C390/Q390</f>
        <v>67.52042001012029</v>
      </c>
      <c r="I390" s="77" cm="1">
        <f t="array" ref="I390">B390/INDEX($N$5:$N$505,time_horizon+1)</f>
        <v>482.88223793062673</v>
      </c>
      <c r="J390" s="77" cm="1">
        <f t="array" ref="J390">C390/INDEX($Q$5:$Q$505,time_horizon+1)</f>
        <v>62.317181722222401</v>
      </c>
      <c r="K390" s="78">
        <f>K389+(U389*inventory!B389+V389*inventory!C389+W389*inventory!D389)/$U$5</f>
        <v>294.44043736440517</v>
      </c>
      <c r="L390" s="78">
        <f>L389+(X389*inventory!B389+Y389*inventory!C389+Z389*inventory!D389)/$X$5</f>
        <v>239.59564412968098</v>
      </c>
      <c r="N390" s="71">
        <v>2.6315697251978333E-13</v>
      </c>
      <c r="O390" s="71">
        <v>2.6186858666652801E-12</v>
      </c>
      <c r="P390" s="71">
        <v>4.1403738289052785E-11</v>
      </c>
      <c r="Q390" s="71">
        <v>5.0471990500432736E-16</v>
      </c>
      <c r="R390" s="71">
        <v>1.1049172606917927E-15</v>
      </c>
      <c r="S390" s="71">
        <v>3.246926280766408E-14</v>
      </c>
      <c r="U390" s="73" cm="1">
        <f t="array" ref="U390">IF($A390&lt;=time_horizon,INDEX(N$5:N$505,time_horizon-$A390+1),0)</f>
        <v>0</v>
      </c>
      <c r="V390" s="73" cm="1">
        <f t="array" ref="V390">IF($A390&lt;=time_horizon,INDEX(O$5:O$505,time_horizon-$A390+1),0)</f>
        <v>0</v>
      </c>
      <c r="W390" s="73" cm="1">
        <f t="array" ref="W390">IF($A390&lt;=time_horizon,INDEX(P$5:P$505,time_horizon-$A390+1),0)</f>
        <v>0</v>
      </c>
      <c r="X390" s="73" cm="1">
        <f t="array" ref="X390">IF($A390&lt;=time_horizon,INDEX(Q$5:Q$505,time_horizon-$A390+1),0)</f>
        <v>0</v>
      </c>
      <c r="Y390" s="73" cm="1">
        <f t="array" ref="Y390">IF($A390&lt;=time_horizon,INDEX(R$5:R$505,time_horizon-$A390+1),0)</f>
        <v>0</v>
      </c>
      <c r="Z390" s="73" cm="1">
        <f t="array" ref="Z390">IF($A390&lt;=time_horizon,INDEX(S$5:S$505,time_horizon-$A390+1),0)</f>
        <v>0</v>
      </c>
    </row>
    <row r="391" spans="1:26">
      <c r="A391">
        <v>386</v>
      </c>
      <c r="B391" s="83">
        <f>inventory[[#This Row],[Integrated_rad_forcing]]</f>
        <v>4.4300867418523154E-11</v>
      </c>
      <c r="C391" s="83">
        <f>inventory[[#This Row],[Temp_change]]</f>
        <v>3.3954157928593534E-14</v>
      </c>
      <c r="E391" s="95">
        <f>inventory[[#This Row],[CO2_net]]+inventory[[#This Row],[CH4_net]]*CH4_GWP+inventory[[#This Row],[N2O_net]]*N2O_GWP</f>
        <v>294.44043736440517</v>
      </c>
      <c r="F391" s="95">
        <f>inventory[[#This Row],[CO2_net]]+inventory[[#This Row],[CH4_net]]*CH4_GTP+inventory[[#This Row],[N2O_net]]*N2O_GTP</f>
        <v>239.59564412968101</v>
      </c>
      <c r="G391" s="77">
        <f t="shared" si="12"/>
        <v>168.00660457510244</v>
      </c>
      <c r="H391" s="77">
        <f t="shared" si="13"/>
        <v>67.28681026585781</v>
      </c>
      <c r="I391" s="77" cm="1">
        <f t="array" ref="I391">B391/INDEX($N$5:$N$505,time_horizon+1)</f>
        <v>483.0489169686922</v>
      </c>
      <c r="J391" s="77" cm="1">
        <f t="array" ref="J391">C391/INDEX($Q$5:$Q$505,time_horizon+1)</f>
        <v>62.089076569820108</v>
      </c>
      <c r="K391" s="78">
        <f>K390+(U390*inventory!B390+V390*inventory!C390+W390*inventory!D390)/$U$5</f>
        <v>294.44043736440517</v>
      </c>
      <c r="L391" s="78">
        <f>L390+(X390*inventory!B390+Y390*inventory!C390+Z390*inventory!D390)/$X$5</f>
        <v>239.59564412968098</v>
      </c>
      <c r="N391" s="71">
        <v>2.6368527315079297E-13</v>
      </c>
      <c r="O391" s="71">
        <v>2.6186858666652866E-12</v>
      </c>
      <c r="P391" s="71">
        <v>4.1418496278707071E-11</v>
      </c>
      <c r="Q391" s="71">
        <v>5.0461833150415078E-16</v>
      </c>
      <c r="R391" s="71">
        <v>1.1022223418803552E-15</v>
      </c>
      <c r="S391" s="71">
        <v>3.2347317255209029E-14</v>
      </c>
      <c r="U391" s="73" cm="1">
        <f t="array" ref="U391">IF($A391&lt;=time_horizon,INDEX(N$5:N$505,time_horizon-$A391+1),0)</f>
        <v>0</v>
      </c>
      <c r="V391" s="73" cm="1">
        <f t="array" ref="V391">IF($A391&lt;=time_horizon,INDEX(O$5:O$505,time_horizon-$A391+1),0)</f>
        <v>0</v>
      </c>
      <c r="W391" s="73" cm="1">
        <f t="array" ref="W391">IF($A391&lt;=time_horizon,INDEX(P$5:P$505,time_horizon-$A391+1),0)</f>
        <v>0</v>
      </c>
      <c r="X391" s="73" cm="1">
        <f t="array" ref="X391">IF($A391&lt;=time_horizon,INDEX(Q$5:Q$505,time_horizon-$A391+1),0)</f>
        <v>0</v>
      </c>
      <c r="Y391" s="73" cm="1">
        <f t="array" ref="Y391">IF($A391&lt;=time_horizon,INDEX(R$5:R$505,time_horizon-$A391+1),0)</f>
        <v>0</v>
      </c>
      <c r="Z391" s="73" cm="1">
        <f t="array" ref="Z391">IF($A391&lt;=time_horizon,INDEX(S$5:S$505,time_horizon-$A391+1),0)</f>
        <v>0</v>
      </c>
    </row>
    <row r="392" spans="1:26">
      <c r="A392">
        <v>387</v>
      </c>
      <c r="B392" s="83">
        <f>inventory[[#This Row],[Integrated_rad_forcing]]</f>
        <v>4.4316031870336879E-11</v>
      </c>
      <c r="C392" s="83">
        <f>inventory[[#This Row],[Temp_change]]</f>
        <v>3.3830071639165927E-14</v>
      </c>
      <c r="E392" s="95">
        <f>inventory[[#This Row],[CO2_net]]+inventory[[#This Row],[CH4_net]]*CH4_GWP+inventory[[#This Row],[N2O_net]]*N2O_GWP</f>
        <v>294.44043736440517</v>
      </c>
      <c r="F392" s="95">
        <f>inventory[[#This Row],[CO2_net]]+inventory[[#This Row],[CH4_net]]*CH4_GTP+inventory[[#This Row],[N2O_net]]*N2O_GTP</f>
        <v>239.59564412968101</v>
      </c>
      <c r="G392" s="77">
        <f t="shared" si="12"/>
        <v>167.72830405375254</v>
      </c>
      <c r="H392" s="77">
        <f t="shared" si="13"/>
        <v>67.054421402042124</v>
      </c>
      <c r="I392" s="77" cm="1">
        <f t="array" ref="I392">B392/INDEX($N$5:$N$505,time_horizon+1)</f>
        <v>483.21426750135424</v>
      </c>
      <c r="J392" s="77" cm="1">
        <f t="array" ref="J392">C392/INDEX($Q$5:$Q$505,time_horizon+1)</f>
        <v>61.862170541352604</v>
      </c>
      <c r="K392" s="78">
        <f>K391+(U391*inventory!B391+V391*inventory!C391+W391*inventory!D391)/$U$5</f>
        <v>294.44043736440517</v>
      </c>
      <c r="L392" s="78">
        <f>L391+(X391*inventory!B391+Y391*inventory!C391+Z391*inventory!D391)/$X$5</f>
        <v>239.59564412968098</v>
      </c>
      <c r="N392" s="71">
        <v>2.6421319955715254E-13</v>
      </c>
      <c r="O392" s="71">
        <v>2.6186858666652927E-12</v>
      </c>
      <c r="P392" s="71">
        <v>4.1433132804114434E-11</v>
      </c>
      <c r="Q392" s="71">
        <v>5.0451664382172479E-16</v>
      </c>
      <c r="R392" s="71">
        <v>1.0995339960384445E-15</v>
      </c>
      <c r="S392" s="71">
        <v>3.222602099930576E-14</v>
      </c>
      <c r="U392" s="73" cm="1">
        <f t="array" ref="U392">IF($A392&lt;=time_horizon,INDEX(N$5:N$505,time_horizon-$A392+1),0)</f>
        <v>0</v>
      </c>
      <c r="V392" s="73" cm="1">
        <f t="array" ref="V392">IF($A392&lt;=time_horizon,INDEX(O$5:O$505,time_horizon-$A392+1),0)</f>
        <v>0</v>
      </c>
      <c r="W392" s="73" cm="1">
        <f t="array" ref="W392">IF($A392&lt;=time_horizon,INDEX(P$5:P$505,time_horizon-$A392+1),0)</f>
        <v>0</v>
      </c>
      <c r="X392" s="73" cm="1">
        <f t="array" ref="X392">IF($A392&lt;=time_horizon,INDEX(Q$5:Q$505,time_horizon-$A392+1),0)</f>
        <v>0</v>
      </c>
      <c r="Y392" s="73" cm="1">
        <f t="array" ref="Y392">IF($A392&lt;=time_horizon,INDEX(R$5:R$505,time_horizon-$A392+1),0)</f>
        <v>0</v>
      </c>
      <c r="Z392" s="73" cm="1">
        <f t="array" ref="Z392">IF($A392&lt;=time_horizon,INDEX(S$5:S$505,time_horizon-$A392+1),0)</f>
        <v>0</v>
      </c>
    </row>
    <row r="393" spans="1:26">
      <c r="A393">
        <v>388</v>
      </c>
      <c r="B393" s="83">
        <f>inventory[[#This Row],[Integrated_rad_forcing]]</f>
        <v>4.4331075484335307E-11</v>
      </c>
      <c r="C393" s="83">
        <f>inventory[[#This Row],[Temp_change]]</f>
        <v>3.3706636610405008E-14</v>
      </c>
      <c r="E393" s="95">
        <f>inventory[[#This Row],[CO2_net]]+inventory[[#This Row],[CH4_net]]*CH4_GWP+inventory[[#This Row],[N2O_net]]*N2O_GWP</f>
        <v>294.44043736440517</v>
      </c>
      <c r="F393" s="95">
        <f>inventory[[#This Row],[CO2_net]]+inventory[[#This Row],[CH4_net]]*CH4_GTP+inventory[[#This Row],[N2O_net]]*N2O_GTP</f>
        <v>239.59564412968101</v>
      </c>
      <c r="G393" s="77">
        <f t="shared" si="12"/>
        <v>167.45089312108036</v>
      </c>
      <c r="H393" s="77">
        <f t="shared" si="13"/>
        <v>66.823244952192908</v>
      </c>
      <c r="I393" s="77" cm="1">
        <f t="array" ref="I393">B393/INDEX($N$5:$N$505,time_horizon+1)</f>
        <v>483.37830043959411</v>
      </c>
      <c r="J393" s="77" cm="1">
        <f t="array" ref="J393">C393/INDEX($Q$5:$Q$505,time_horizon+1)</f>
        <v>61.636455417795361</v>
      </c>
      <c r="K393" s="78">
        <f>K392+(U392*inventory!B392+V392*inventory!C392+W392*inventory!D392)/$U$5</f>
        <v>294.44043736440517</v>
      </c>
      <c r="L393" s="78">
        <f>L392+(X392*inventory!B392+Y392*inventory!C392+Z392*inventory!D392)/$X$5</f>
        <v>239.59564412968098</v>
      </c>
      <c r="N393" s="71">
        <v>2.647407526950627E-13</v>
      </c>
      <c r="O393" s="71">
        <v>2.6186858666652983E-12</v>
      </c>
      <c r="P393" s="71">
        <v>4.1447648864974943E-11</v>
      </c>
      <c r="Q393" s="71">
        <v>5.0441484298644305E-16</v>
      </c>
      <c r="R393" s="71">
        <v>1.0968522071344293E-15</v>
      </c>
      <c r="S393" s="71">
        <v>3.2105369560284137E-14</v>
      </c>
      <c r="U393" s="73" cm="1">
        <f t="array" ref="U393">IF($A393&lt;=time_horizon,INDEX(N$5:N$505,time_horizon-$A393+1),0)</f>
        <v>0</v>
      </c>
      <c r="V393" s="73" cm="1">
        <f t="array" ref="V393">IF($A393&lt;=time_horizon,INDEX(O$5:O$505,time_horizon-$A393+1),0)</f>
        <v>0</v>
      </c>
      <c r="W393" s="73" cm="1">
        <f t="array" ref="W393">IF($A393&lt;=time_horizon,INDEX(P$5:P$505,time_horizon-$A393+1),0)</f>
        <v>0</v>
      </c>
      <c r="X393" s="73" cm="1">
        <f t="array" ref="X393">IF($A393&lt;=time_horizon,INDEX(Q$5:Q$505,time_horizon-$A393+1),0)</f>
        <v>0</v>
      </c>
      <c r="Y393" s="73" cm="1">
        <f t="array" ref="Y393">IF($A393&lt;=time_horizon,INDEX(R$5:R$505,time_horizon-$A393+1),0)</f>
        <v>0</v>
      </c>
      <c r="Z393" s="73" cm="1">
        <f t="array" ref="Z393">IF($A393&lt;=time_horizon,INDEX(S$5:S$505,time_horizon-$A393+1),0)</f>
        <v>0</v>
      </c>
    </row>
    <row r="394" spans="1:26">
      <c r="A394">
        <v>389</v>
      </c>
      <c r="B394" s="83">
        <f>inventory[[#This Row],[Integrated_rad_forcing]]</f>
        <v>4.4345999252944107E-11</v>
      </c>
      <c r="C394" s="83">
        <f>inventory[[#This Row],[Temp_change]]</f>
        <v>3.3583848382438993E-14</v>
      </c>
      <c r="E394" s="95">
        <f>inventory[[#This Row],[CO2_net]]+inventory[[#This Row],[CH4_net]]*CH4_GWP+inventory[[#This Row],[N2O_net]]*N2O_GWP</f>
        <v>294.44043736440517</v>
      </c>
      <c r="F394" s="95">
        <f>inventory[[#This Row],[CO2_net]]+inventory[[#This Row],[CH4_net]]*CH4_GTP+inventory[[#This Row],[N2O_net]]*N2O_GTP</f>
        <v>239.59564412968101</v>
      </c>
      <c r="G394" s="77">
        <f t="shared" si="12"/>
        <v>167.17436843878076</v>
      </c>
      <c r="H394" s="77">
        <f t="shared" si="13"/>
        <v>66.593272515520368</v>
      </c>
      <c r="I394" s="77" cm="1">
        <f t="array" ref="I394">B394/INDEX($N$5:$N$505,time_horizon+1)</f>
        <v>483.54102660464793</v>
      </c>
      <c r="J394" s="77" cm="1">
        <f t="array" ref="J394">C394/INDEX($Q$5:$Q$505,time_horizon+1)</f>
        <v>61.411923043760716</v>
      </c>
      <c r="K394" s="78">
        <f>K393+(U393*inventory!B393+V393*inventory!C393+W393*inventory!D393)/$U$5</f>
        <v>294.44043736440517</v>
      </c>
      <c r="L394" s="78">
        <f>L393+(X393*inventory!B393+Y393*inventory!C393+Z393*inventory!D393)/$X$5</f>
        <v>239.59564412968098</v>
      </c>
      <c r="N394" s="71">
        <v>2.6526793351807164E-13</v>
      </c>
      <c r="O394" s="71">
        <v>2.6186858666653036E-12</v>
      </c>
      <c r="P394" s="71">
        <v>4.1462045452760729E-11</v>
      </c>
      <c r="Q394" s="71">
        <v>5.0431293002775722E-16</v>
      </c>
      <c r="R394" s="71">
        <v>1.0941769591757805E-15</v>
      </c>
      <c r="S394" s="71">
        <v>3.1985358493235452E-14</v>
      </c>
      <c r="U394" s="73" cm="1">
        <f t="array" ref="U394">IF($A394&lt;=time_horizon,INDEX(N$5:N$505,time_horizon-$A394+1),0)</f>
        <v>0</v>
      </c>
      <c r="V394" s="73" cm="1">
        <f t="array" ref="V394">IF($A394&lt;=time_horizon,INDEX(O$5:O$505,time_horizon-$A394+1),0)</f>
        <v>0</v>
      </c>
      <c r="W394" s="73" cm="1">
        <f t="array" ref="W394">IF($A394&lt;=time_horizon,INDEX(P$5:P$505,time_horizon-$A394+1),0)</f>
        <v>0</v>
      </c>
      <c r="X394" s="73" cm="1">
        <f t="array" ref="X394">IF($A394&lt;=time_horizon,INDEX(Q$5:Q$505,time_horizon-$A394+1),0)</f>
        <v>0</v>
      </c>
      <c r="Y394" s="73" cm="1">
        <f t="array" ref="Y394">IF($A394&lt;=time_horizon,INDEX(R$5:R$505,time_horizon-$A394+1),0)</f>
        <v>0</v>
      </c>
      <c r="Z394" s="73" cm="1">
        <f t="array" ref="Z394">IF($A394&lt;=time_horizon,INDEX(S$5:S$505,time_horizon-$A394+1),0)</f>
        <v>0</v>
      </c>
    </row>
    <row r="395" spans="1:26">
      <c r="A395">
        <v>390</v>
      </c>
      <c r="B395" s="83">
        <f>inventory[[#This Row],[Integrated_rad_forcing]]</f>
        <v>4.4360804160426098E-11</v>
      </c>
      <c r="C395" s="83">
        <f>inventory[[#This Row],[Temp_change]]</f>
        <v>3.3461702529915514E-14</v>
      </c>
      <c r="E395" s="95">
        <f>inventory[[#This Row],[CO2_net]]+inventory[[#This Row],[CH4_net]]*CH4_GWP+inventory[[#This Row],[N2O_net]]*N2O_GWP</f>
        <v>294.44043736440517</v>
      </c>
      <c r="F395" s="95">
        <f>inventory[[#This Row],[CO2_net]]+inventory[[#This Row],[CH4_net]]*CH4_GTP+inventory[[#This Row],[N2O_net]]*N2O_GTP</f>
        <v>239.59564412968101</v>
      </c>
      <c r="G395" s="77">
        <f t="shared" si="12"/>
        <v>166.8987266774123</v>
      </c>
      <c r="H395" s="77">
        <f t="shared" si="13"/>
        <v>66.364495756407379</v>
      </c>
      <c r="I395" s="77" cm="1">
        <f t="array" ref="I395">B395/INDEX($N$5:$N$505,time_horizon+1)</f>
        <v>483.70245672874535</v>
      </c>
      <c r="J395" s="77" cm="1">
        <f t="array" ref="J395">C395/INDEX($Q$5:$Q$505,time_horizon+1)</f>
        <v>61.188565326983714</v>
      </c>
      <c r="K395" s="78">
        <f>K394+(U394*inventory!B394+V394*inventory!C394+W394*inventory!D394)/$U$5</f>
        <v>294.44043736440517</v>
      </c>
      <c r="L395" s="78">
        <f>L394+(X394*inventory!B394+Y394*inventory!C394+Z394*inventory!D394)/$X$5</f>
        <v>239.59564412968098</v>
      </c>
      <c r="N395" s="71">
        <v>2.657947429770882E-13</v>
      </c>
      <c r="O395" s="71">
        <v>2.6186858666653084E-12</v>
      </c>
      <c r="P395" s="71">
        <v>4.1476323550783703E-11</v>
      </c>
      <c r="Q395" s="71">
        <v>5.0421090597504983E-16</v>
      </c>
      <c r="R395" s="71">
        <v>1.0915082362089757E-15</v>
      </c>
      <c r="S395" s="71">
        <v>3.1865983387731488E-14</v>
      </c>
      <c r="U395" s="73" cm="1">
        <f t="array" ref="U395">IF($A395&lt;=time_horizon,INDEX(N$5:N$505,time_horizon-$A395+1),0)</f>
        <v>0</v>
      </c>
      <c r="V395" s="73" cm="1">
        <f t="array" ref="V395">IF($A395&lt;=time_horizon,INDEX(O$5:O$505,time_horizon-$A395+1),0)</f>
        <v>0</v>
      </c>
      <c r="W395" s="73" cm="1">
        <f t="array" ref="W395">IF($A395&lt;=time_horizon,INDEX(P$5:P$505,time_horizon-$A395+1),0)</f>
        <v>0</v>
      </c>
      <c r="X395" s="73" cm="1">
        <f t="array" ref="X395">IF($A395&lt;=time_horizon,INDEX(Q$5:Q$505,time_horizon-$A395+1),0)</f>
        <v>0</v>
      </c>
      <c r="Y395" s="73" cm="1">
        <f t="array" ref="Y395">IF($A395&lt;=time_horizon,INDEX(R$5:R$505,time_horizon-$A395+1),0)</f>
        <v>0</v>
      </c>
      <c r="Z395" s="73" cm="1">
        <f t="array" ref="Z395">IF($A395&lt;=time_horizon,INDEX(S$5:S$505,time_horizon-$A395+1),0)</f>
        <v>0</v>
      </c>
    </row>
    <row r="396" spans="1:26">
      <c r="A396">
        <v>391</v>
      </c>
      <c r="B396" s="83">
        <f>inventory[[#This Row],[Integrated_rad_forcing]]</f>
        <v>4.4375491182948435E-11</v>
      </c>
      <c r="C396" s="83">
        <f>inventory[[#This Row],[Temp_change]]</f>
        <v>3.3340194661722777E-14</v>
      </c>
      <c r="E396" s="95">
        <f>inventory[[#This Row],[CO2_net]]+inventory[[#This Row],[CH4_net]]*CH4_GWP+inventory[[#This Row],[N2O_net]]*N2O_GWP</f>
        <v>294.44043736440517</v>
      </c>
      <c r="F396" s="95">
        <f>inventory[[#This Row],[CO2_net]]+inventory[[#This Row],[CH4_net]]*CH4_GTP+inventory[[#This Row],[N2O_net]]*N2O_GTP</f>
        <v>239.59564412968101</v>
      </c>
      <c r="G396" s="77">
        <f t="shared" si="12"/>
        <v>166.62396451646202</v>
      </c>
      <c r="H396" s="77">
        <f t="shared" si="13"/>
        <v>66.136906403895296</v>
      </c>
      <c r="I396" s="77" cm="1">
        <f t="array" ref="I396">B396/INDEX($N$5:$N$505,time_horizon+1)</f>
        <v>483.86260145584259</v>
      </c>
      <c r="J396" s="77" cm="1">
        <f t="array" ref="J396">C396/INDEX($Q$5:$Q$505,time_horizon+1)</f>
        <v>60.966374237812239</v>
      </c>
      <c r="K396" s="78">
        <f>K395+(U395*inventory!B395+V395*inventory!C395+W395*inventory!D395)/$U$5</f>
        <v>294.44043736440517</v>
      </c>
      <c r="L396" s="78">
        <f>L395+(X395*inventory!B395+Y395*inventory!C395+Z395*inventory!D395)/$X$5</f>
        <v>239.59564412968098</v>
      </c>
      <c r="N396" s="71">
        <v>2.6632118202039449E-13</v>
      </c>
      <c r="O396" s="71">
        <v>2.6186858666653129E-12</v>
      </c>
      <c r="P396" s="71">
        <v>4.1490484134262728E-11</v>
      </c>
      <c r="Q396" s="71">
        <v>5.0410877185751051E-16</v>
      </c>
      <c r="R396" s="71">
        <v>1.0888460223194036E-15</v>
      </c>
      <c r="S396" s="71">
        <v>3.1747239867545864E-14</v>
      </c>
      <c r="U396" s="73" cm="1">
        <f t="array" ref="U396">IF($A396&lt;=time_horizon,INDEX(N$5:N$505,time_horizon-$A396+1),0)</f>
        <v>0</v>
      </c>
      <c r="V396" s="73" cm="1">
        <f t="array" ref="V396">IF($A396&lt;=time_horizon,INDEX(O$5:O$505,time_horizon-$A396+1),0)</f>
        <v>0</v>
      </c>
      <c r="W396" s="73" cm="1">
        <f t="array" ref="W396">IF($A396&lt;=time_horizon,INDEX(P$5:P$505,time_horizon-$A396+1),0)</f>
        <v>0</v>
      </c>
      <c r="X396" s="73" cm="1">
        <f t="array" ref="X396">IF($A396&lt;=time_horizon,INDEX(Q$5:Q$505,time_horizon-$A396+1),0)</f>
        <v>0</v>
      </c>
      <c r="Y396" s="73" cm="1">
        <f t="array" ref="Y396">IF($A396&lt;=time_horizon,INDEX(R$5:R$505,time_horizon-$A396+1),0)</f>
        <v>0</v>
      </c>
      <c r="Z396" s="73" cm="1">
        <f t="array" ref="Z396">IF($A396&lt;=time_horizon,INDEX(S$5:S$505,time_horizon-$A396+1),0)</f>
        <v>0</v>
      </c>
    </row>
    <row r="397" spans="1:26">
      <c r="A397">
        <v>392</v>
      </c>
      <c r="B397" s="83">
        <f>inventory[[#This Row],[Integrated_rad_forcing]]</f>
        <v>4.4390061288649183E-11</v>
      </c>
      <c r="C397" s="83">
        <f>inventory[[#This Row],[Temp_change]]</f>
        <v>3.3219320420712924E-14</v>
      </c>
      <c r="E397" s="95">
        <f>inventory[[#This Row],[CO2_net]]+inventory[[#This Row],[CH4_net]]*CH4_GWP+inventory[[#This Row],[N2O_net]]*N2O_GWP</f>
        <v>294.44043736440517</v>
      </c>
      <c r="F397" s="95">
        <f>inventory[[#This Row],[CO2_net]]+inventory[[#This Row],[CH4_net]]*CH4_GTP+inventory[[#This Row],[N2O_net]]*N2O_GTP</f>
        <v>239.59564412968101</v>
      </c>
      <c r="G397" s="77">
        <f t="shared" si="12"/>
        <v>166.35007864440786</v>
      </c>
      <c r="H397" s="77">
        <f t="shared" si="13"/>
        <v>65.9104962511732</v>
      </c>
      <c r="I397" s="77" cm="1">
        <f t="array" ref="I397">B397/INDEX($N$5:$N$505,time_horizon+1)</f>
        <v>484.02147134234787</v>
      </c>
      <c r="J397" s="77" cm="1">
        <f t="array" ref="J397">C397/INDEX($Q$5:$Q$505,time_horizon+1)</f>
        <v>60.74534180870112</v>
      </c>
      <c r="K397" s="78">
        <f>K396+(U396*inventory!B396+V396*inventory!C396+W396*inventory!D396)/$U$5</f>
        <v>294.44043736440517</v>
      </c>
      <c r="L397" s="78">
        <f>L396+(X396*inventory!B396+Y396*inventory!C396+Z396*inventory!D396)/$X$5</f>
        <v>239.59564412968098</v>
      </c>
      <c r="N397" s="71">
        <v>2.6684725159365851E-13</v>
      </c>
      <c r="O397" s="71">
        <v>2.6186858666653169E-12</v>
      </c>
      <c r="P397" s="71">
        <v>4.1504528170390206E-11</v>
      </c>
      <c r="Q397" s="71">
        <v>5.0400652870401692E-16</v>
      </c>
      <c r="R397" s="71">
        <v>1.0861903016312696E-15</v>
      </c>
      <c r="S397" s="71">
        <v>3.1629123590377639E-14</v>
      </c>
      <c r="U397" s="73" cm="1">
        <f t="array" ref="U397">IF($A397&lt;=time_horizon,INDEX(N$5:N$505,time_horizon-$A397+1),0)</f>
        <v>0</v>
      </c>
      <c r="V397" s="73" cm="1">
        <f t="array" ref="V397">IF($A397&lt;=time_horizon,INDEX(O$5:O$505,time_horizon-$A397+1),0)</f>
        <v>0</v>
      </c>
      <c r="W397" s="73" cm="1">
        <f t="array" ref="W397">IF($A397&lt;=time_horizon,INDEX(P$5:P$505,time_horizon-$A397+1),0)</f>
        <v>0</v>
      </c>
      <c r="X397" s="73" cm="1">
        <f t="array" ref="X397">IF($A397&lt;=time_horizon,INDEX(Q$5:Q$505,time_horizon-$A397+1),0)</f>
        <v>0</v>
      </c>
      <c r="Y397" s="73" cm="1">
        <f t="array" ref="Y397">IF($A397&lt;=time_horizon,INDEX(R$5:R$505,time_horizon-$A397+1),0)</f>
        <v>0</v>
      </c>
      <c r="Z397" s="73" cm="1">
        <f t="array" ref="Z397">IF($A397&lt;=time_horizon,INDEX(S$5:S$505,time_horizon-$A397+1),0)</f>
        <v>0</v>
      </c>
    </row>
    <row r="398" spans="1:26">
      <c r="A398">
        <v>393</v>
      </c>
      <c r="B398" s="83">
        <f>inventory[[#This Row],[Integrated_rad_forcing]]</f>
        <v>4.4404515437703434E-11</v>
      </c>
      <c r="C398" s="83">
        <f>inventory[[#This Row],[Temp_change]]</f>
        <v>3.3099075483427728E-14</v>
      </c>
      <c r="E398" s="95">
        <f>inventory[[#This Row],[CO2_net]]+inventory[[#This Row],[CH4_net]]*CH4_GWP+inventory[[#This Row],[N2O_net]]*N2O_GWP</f>
        <v>294.44043736440517</v>
      </c>
      <c r="F398" s="95">
        <f>inventory[[#This Row],[CO2_net]]+inventory[[#This Row],[CH4_net]]*CH4_GTP+inventory[[#This Row],[N2O_net]]*N2O_GTP</f>
        <v>239.59564412968101</v>
      </c>
      <c r="G398" s="77">
        <f t="shared" si="12"/>
        <v>166.07706575877947</v>
      </c>
      <c r="H398" s="77">
        <f t="shared" si="13"/>
        <v>65.685257155071085</v>
      </c>
      <c r="I398" s="77" cm="1">
        <f t="array" ref="I398">B398/INDEX($N$5:$N$505,time_horizon+1)</f>
        <v>484.17907685784257</v>
      </c>
      <c r="J398" s="77" cm="1">
        <f t="array" ref="J398">C398/INDEX($Q$5:$Q$505,time_horizon+1)</f>
        <v>60.525460133710546</v>
      </c>
      <c r="K398" s="78">
        <f>K397+(U397*inventory!B397+V397*inventory!C397+W397*inventory!D397)/$U$5</f>
        <v>294.44043736440517</v>
      </c>
      <c r="L398" s="78">
        <f>L397+(X397*inventory!B397+Y397*inventory!C397+Z397*inventory!D397)/$X$5</f>
        <v>239.59564412968098</v>
      </c>
      <c r="N398" s="71">
        <v>2.6737295263994656E-13</v>
      </c>
      <c r="O398" s="71">
        <v>2.6186858666653205E-12</v>
      </c>
      <c r="P398" s="71">
        <v>4.1518456618398167E-11</v>
      </c>
      <c r="Q398" s="71">
        <v>5.0390417754301797E-16</v>
      </c>
      <c r="R398" s="71">
        <v>1.083541058307501E-15</v>
      </c>
      <c r="S398" s="71">
        <v>3.1511630247577211E-14</v>
      </c>
      <c r="U398" s="73" cm="1">
        <f t="array" ref="U398">IF($A398&lt;=time_horizon,INDEX(N$5:N$505,time_horizon-$A398+1),0)</f>
        <v>0</v>
      </c>
      <c r="V398" s="73" cm="1">
        <f t="array" ref="V398">IF($A398&lt;=time_horizon,INDEX(O$5:O$505,time_horizon-$A398+1),0)</f>
        <v>0</v>
      </c>
      <c r="W398" s="73" cm="1">
        <f t="array" ref="W398">IF($A398&lt;=time_horizon,INDEX(P$5:P$505,time_horizon-$A398+1),0)</f>
        <v>0</v>
      </c>
      <c r="X398" s="73" cm="1">
        <f t="array" ref="X398">IF($A398&lt;=time_horizon,INDEX(Q$5:Q$505,time_horizon-$A398+1),0)</f>
        <v>0</v>
      </c>
      <c r="Y398" s="73" cm="1">
        <f t="array" ref="Y398">IF($A398&lt;=time_horizon,INDEX(R$5:R$505,time_horizon-$A398+1),0)</f>
        <v>0</v>
      </c>
      <c r="Z398" s="73" cm="1">
        <f t="array" ref="Z398">IF($A398&lt;=time_horizon,INDEX(S$5:S$505,time_horizon-$A398+1),0)</f>
        <v>0</v>
      </c>
    </row>
    <row r="399" spans="1:26">
      <c r="A399">
        <v>394</v>
      </c>
      <c r="B399" s="83">
        <f>inventory[[#This Row],[Integrated_rad_forcing]]</f>
        <v>4.4418854582388825E-11</v>
      </c>
      <c r="C399" s="83">
        <f>inventory[[#This Row],[Temp_change]]</f>
        <v>3.29794555598265E-14</v>
      </c>
      <c r="E399" s="95">
        <f>inventory[[#This Row],[CO2_net]]+inventory[[#This Row],[CH4_net]]*CH4_GWP+inventory[[#This Row],[N2O_net]]*N2O_GWP</f>
        <v>294.44043736440517</v>
      </c>
      <c r="F399" s="95">
        <f>inventory[[#This Row],[CO2_net]]+inventory[[#This Row],[CH4_net]]*CH4_GTP+inventory[[#This Row],[N2O_net]]*N2O_GTP</f>
        <v>239.59564412968101</v>
      </c>
      <c r="G399" s="77">
        <f t="shared" si="12"/>
        <v>165.80492256621687</v>
      </c>
      <c r="H399" s="77">
        <f t="shared" si="13"/>
        <v>65.46118103555628</v>
      </c>
      <c r="I399" s="77" cm="1">
        <f t="array" ref="I399">B399/INDEX($N$5:$N$505,time_horizon+1)</f>
        <v>484.33542838579575</v>
      </c>
      <c r="J399" s="77" cm="1">
        <f t="array" ref="J399">C399/INDEX($Q$5:$Q$505,time_horizon+1)</f>
        <v>60.306721368008503</v>
      </c>
      <c r="K399" s="78">
        <f>K398+(U398*inventory!B398+V398*inventory!C398+W398*inventory!D398)/$U$5</f>
        <v>294.44043736440517</v>
      </c>
      <c r="L399" s="78">
        <f>L398+(X398*inventory!B398+Y398*inventory!C398+Z398*inventory!D398)/$X$5</f>
        <v>239.59564412968098</v>
      </c>
      <c r="N399" s="71">
        <v>2.6789828609973531E-13</v>
      </c>
      <c r="O399" s="71">
        <v>2.6186858666653242E-12</v>
      </c>
      <c r="P399" s="71">
        <v>4.1532270429623764E-11</v>
      </c>
      <c r="Q399" s="71">
        <v>5.0380171940242239E-16</v>
      </c>
      <c r="R399" s="71">
        <v>1.0808982765496518E-15</v>
      </c>
      <c r="S399" s="71">
        <v>3.1394755563874425E-14</v>
      </c>
      <c r="U399" s="73" cm="1">
        <f t="array" ref="U399">IF($A399&lt;=time_horizon,INDEX(N$5:N$505,time_horizon-$A399+1),0)</f>
        <v>0</v>
      </c>
      <c r="V399" s="73" cm="1">
        <f t="array" ref="V399">IF($A399&lt;=time_horizon,INDEX(O$5:O$505,time_horizon-$A399+1),0)</f>
        <v>0</v>
      </c>
      <c r="W399" s="73" cm="1">
        <f t="array" ref="W399">IF($A399&lt;=time_horizon,INDEX(P$5:P$505,time_horizon-$A399+1),0)</f>
        <v>0</v>
      </c>
      <c r="X399" s="73" cm="1">
        <f t="array" ref="X399">IF($A399&lt;=time_horizon,INDEX(Q$5:Q$505,time_horizon-$A399+1),0)</f>
        <v>0</v>
      </c>
      <c r="Y399" s="73" cm="1">
        <f t="array" ref="Y399">IF($A399&lt;=time_horizon,INDEX(R$5:R$505,time_horizon-$A399+1),0)</f>
        <v>0</v>
      </c>
      <c r="Z399" s="73" cm="1">
        <f t="array" ref="Z399">IF($A399&lt;=time_horizon,INDEX(S$5:S$505,time_horizon-$A399+1),0)</f>
        <v>0</v>
      </c>
    </row>
    <row r="400" spans="1:26">
      <c r="A400">
        <v>395</v>
      </c>
      <c r="B400" s="83">
        <f>inventory[[#This Row],[Integrated_rad_forcing]]</f>
        <v>4.4433079667150512E-11</v>
      </c>
      <c r="C400" s="83">
        <f>inventory[[#This Row],[Temp_change]]</f>
        <v>3.2860456393016263E-14</v>
      </c>
      <c r="E400" s="95">
        <f>inventory[[#This Row],[CO2_net]]+inventory[[#This Row],[CH4_net]]*CH4_GWP+inventory[[#This Row],[N2O_net]]*N2O_GWP</f>
        <v>294.44043736440517</v>
      </c>
      <c r="F400" s="95">
        <f>inventory[[#This Row],[CO2_net]]+inventory[[#This Row],[CH4_net]]*CH4_GTP+inventory[[#This Row],[N2O_net]]*N2O_GTP</f>
        <v>239.59564412968101</v>
      </c>
      <c r="G400" s="77">
        <f t="shared" si="12"/>
        <v>165.53364578252692</v>
      </c>
      <c r="H400" s="77">
        <f t="shared" si="13"/>
        <v>65.23825987523395</v>
      </c>
      <c r="I400" s="77" cm="1">
        <f t="array" ref="I400">B400/INDEX($N$5:$N$505,time_horizon+1)</f>
        <v>484.4905362242722</v>
      </c>
      <c r="J400" s="77" cm="1">
        <f t="array" ref="J400">C400/INDEX($Q$5:$Q$505,time_horizon+1)</f>
        <v>60.089117727377392</v>
      </c>
      <c r="K400" s="78">
        <f>K399+(U399*inventory!B399+V399*inventory!C399+W399*inventory!D399)/$U$5</f>
        <v>294.44043736440517</v>
      </c>
      <c r="L400" s="78">
        <f>L399+(X399*inventory!B399+Y399*inventory!C399+Z399*inventory!D399)/$X$5</f>
        <v>239.59564412968098</v>
      </c>
      <c r="N400" s="71">
        <v>2.6842325291092389E-13</v>
      </c>
      <c r="O400" s="71">
        <v>2.6186858666653274E-12</v>
      </c>
      <c r="P400" s="71">
        <v>4.1545970547574264E-11</v>
      </c>
      <c r="Q400" s="71">
        <v>5.036991553094889E-16</v>
      </c>
      <c r="R400" s="71">
        <v>1.07826194059781E-15</v>
      </c>
      <c r="S400" s="71">
        <v>3.1278495297108967E-14</v>
      </c>
      <c r="U400" s="73" cm="1">
        <f t="array" ref="U400">IF($A400&lt;=time_horizon,INDEX(N$5:N$505,time_horizon-$A400+1),0)</f>
        <v>0</v>
      </c>
      <c r="V400" s="73" cm="1">
        <f t="array" ref="V400">IF($A400&lt;=time_horizon,INDEX(O$5:O$505,time_horizon-$A400+1),0)</f>
        <v>0</v>
      </c>
      <c r="W400" s="73" cm="1">
        <f t="array" ref="W400">IF($A400&lt;=time_horizon,INDEX(P$5:P$505,time_horizon-$A400+1),0)</f>
        <v>0</v>
      </c>
      <c r="X400" s="73" cm="1">
        <f t="array" ref="X400">IF($A400&lt;=time_horizon,INDEX(Q$5:Q$505,time_horizon-$A400+1),0)</f>
        <v>0</v>
      </c>
      <c r="Y400" s="73" cm="1">
        <f t="array" ref="Y400">IF($A400&lt;=time_horizon,INDEX(R$5:R$505,time_horizon-$A400+1),0)</f>
        <v>0</v>
      </c>
      <c r="Z400" s="73" cm="1">
        <f t="array" ref="Z400">IF($A400&lt;=time_horizon,INDEX(S$5:S$505,time_horizon-$A400+1),0)</f>
        <v>0</v>
      </c>
    </row>
    <row r="401" spans="1:26">
      <c r="A401">
        <v>396</v>
      </c>
      <c r="B401" s="83">
        <f>inventory[[#This Row],[Integrated_rad_forcing]]</f>
        <v>4.4447191628665653E-11</v>
      </c>
      <c r="C401" s="83">
        <f>inventory[[#This Row],[Temp_change]]</f>
        <v>3.2742073758984099E-14</v>
      </c>
      <c r="E401" s="95">
        <f>inventory[[#This Row],[CO2_net]]+inventory[[#This Row],[CH4_net]]*CH4_GWP+inventory[[#This Row],[N2O_net]]*N2O_GWP</f>
        <v>294.44043736440517</v>
      </c>
      <c r="F401" s="95">
        <f>inventory[[#This Row],[CO2_net]]+inventory[[#This Row],[CH4_net]]*CH4_GTP+inventory[[#This Row],[N2O_net]]*N2O_GTP</f>
        <v>239.59564412968101</v>
      </c>
      <c r="G401" s="77">
        <f t="shared" si="12"/>
        <v>165.26323213273827</v>
      </c>
      <c r="H401" s="77">
        <f t="shared" si="13"/>
        <v>65.01648571885076</v>
      </c>
      <c r="I401" s="77" cm="1">
        <f t="array" ref="I401">B401/INDEX($N$5:$N$505,time_horizon+1)</f>
        <v>484.64441058663613</v>
      </c>
      <c r="J401" s="77" cm="1">
        <f t="array" ref="J401">C401/INDEX($Q$5:$Q$505,time_horizon+1)</f>
        <v>59.872641487724572</v>
      </c>
      <c r="K401" s="78">
        <f>K400+(U400*inventory!B400+V400*inventory!C400+W400*inventory!D400)/$U$5</f>
        <v>294.44043736440517</v>
      </c>
      <c r="L401" s="78">
        <f>L400+(X400*inventory!B400+Y400*inventory!C400+Z400*inventory!D400)/$X$5</f>
        <v>239.59564412968098</v>
      </c>
      <c r="N401" s="71">
        <v>2.6894785400884562E-13</v>
      </c>
      <c r="O401" s="71">
        <v>2.6186858666653302E-12</v>
      </c>
      <c r="P401" s="71">
        <v>4.1559557907991479E-11</v>
      </c>
      <c r="Q401" s="71">
        <v>5.0359648629072128E-16</v>
      </c>
      <c r="R401" s="71">
        <v>1.075632034730502E-15</v>
      </c>
      <c r="S401" s="71">
        <v>3.1162845237962873E-14</v>
      </c>
      <c r="U401" s="73" cm="1">
        <f t="array" ref="U401">IF($A401&lt;=time_horizon,INDEX(N$5:N$505,time_horizon-$A401+1),0)</f>
        <v>0</v>
      </c>
      <c r="V401" s="73" cm="1">
        <f t="array" ref="V401">IF($A401&lt;=time_horizon,INDEX(O$5:O$505,time_horizon-$A401+1),0)</f>
        <v>0</v>
      </c>
      <c r="W401" s="73" cm="1">
        <f t="array" ref="W401">IF($A401&lt;=time_horizon,INDEX(P$5:P$505,time_horizon-$A401+1),0)</f>
        <v>0</v>
      </c>
      <c r="X401" s="73" cm="1">
        <f t="array" ref="X401">IF($A401&lt;=time_horizon,INDEX(Q$5:Q$505,time_horizon-$A401+1),0)</f>
        <v>0</v>
      </c>
      <c r="Y401" s="73" cm="1">
        <f t="array" ref="Y401">IF($A401&lt;=time_horizon,INDEX(R$5:R$505,time_horizon-$A401+1),0)</f>
        <v>0</v>
      </c>
      <c r="Z401" s="73" cm="1">
        <f t="array" ref="Z401">IF($A401&lt;=time_horizon,INDEX(S$5:S$505,time_horizon-$A401+1),0)</f>
        <v>0</v>
      </c>
    </row>
    <row r="402" spans="1:26">
      <c r="A402">
        <v>397</v>
      </c>
      <c r="B402" s="83">
        <f>inventory[[#This Row],[Integrated_rad_forcing]]</f>
        <v>4.4461191395907308E-11</v>
      </c>
      <c r="C402" s="83">
        <f>inventory[[#This Row],[Temp_change]]</f>
        <v>3.2624303466331677E-14</v>
      </c>
      <c r="E402" s="95">
        <f>inventory[[#This Row],[CO2_net]]+inventory[[#This Row],[CH4_net]]*CH4_GWP+inventory[[#This Row],[N2O_net]]*N2O_GWP</f>
        <v>294.44043736440517</v>
      </c>
      <c r="F402" s="95">
        <f>inventory[[#This Row],[CO2_net]]+inventory[[#This Row],[CH4_net]]*CH4_GTP+inventory[[#This Row],[N2O_net]]*N2O_GTP</f>
        <v>239.59564412968101</v>
      </c>
      <c r="G402" s="77">
        <f t="shared" si="12"/>
        <v>164.99367835115402</v>
      </c>
      <c r="H402" s="77">
        <f t="shared" si="13"/>
        <v>64.795850672802331</v>
      </c>
      <c r="I402" s="77" cm="1">
        <f t="array" ref="I402">B402/INDEX($N$5:$N$505,time_horizon+1)</f>
        <v>484.79706160224731</v>
      </c>
      <c r="J402" s="77" cm="1">
        <f t="array" ref="J402">C402/INDEX($Q$5:$Q$505,time_horizon+1)</f>
        <v>59.657284984596906</v>
      </c>
      <c r="K402" s="78">
        <f>K401+(U401*inventory!B401+V401*inventory!C401+W401*inventory!D401)/$U$5</f>
        <v>294.44043736440517</v>
      </c>
      <c r="L402" s="78">
        <f>L401+(X401*inventory!B401+Y401*inventory!C401+Z401*inventory!D401)/$X$5</f>
        <v>239.59564412968098</v>
      </c>
      <c r="N402" s="71">
        <v>2.6947209032627966E-13</v>
      </c>
      <c r="O402" s="71">
        <v>2.6186858666653331E-12</v>
      </c>
      <c r="P402" s="71">
        <v>4.1573033438915692E-11</v>
      </c>
      <c r="Q402" s="71">
        <v>5.0349371337176589E-16</v>
      </c>
      <c r="R402" s="71">
        <v>1.0730085432645996E-15</v>
      </c>
      <c r="S402" s="71">
        <v>3.1047801209695311E-14</v>
      </c>
      <c r="U402" s="73" cm="1">
        <f t="array" ref="U402">IF($A402&lt;=time_horizon,INDEX(N$5:N$505,time_horizon-$A402+1),0)</f>
        <v>0</v>
      </c>
      <c r="V402" s="73" cm="1">
        <f t="array" ref="V402">IF($A402&lt;=time_horizon,INDEX(O$5:O$505,time_horizon-$A402+1),0)</f>
        <v>0</v>
      </c>
      <c r="W402" s="73" cm="1">
        <f t="array" ref="W402">IF($A402&lt;=time_horizon,INDEX(P$5:P$505,time_horizon-$A402+1),0)</f>
        <v>0</v>
      </c>
      <c r="X402" s="73" cm="1">
        <f t="array" ref="X402">IF($A402&lt;=time_horizon,INDEX(Q$5:Q$505,time_horizon-$A402+1),0)</f>
        <v>0</v>
      </c>
      <c r="Y402" s="73" cm="1">
        <f t="array" ref="Y402">IF($A402&lt;=time_horizon,INDEX(R$5:R$505,time_horizon-$A402+1),0)</f>
        <v>0</v>
      </c>
      <c r="Z402" s="73" cm="1">
        <f t="array" ref="Z402">IF($A402&lt;=time_horizon,INDEX(S$5:S$505,time_horizon-$A402+1),0)</f>
        <v>0</v>
      </c>
    </row>
    <row r="403" spans="1:26">
      <c r="A403">
        <v>398</v>
      </c>
      <c r="B403" s="83">
        <f>inventory[[#This Row],[Integrated_rad_forcing]]</f>
        <v>4.447507989020784E-11</v>
      </c>
      <c r="C403" s="83">
        <f>inventory[[#This Row],[Temp_change]]</f>
        <v>3.250714135601202E-14</v>
      </c>
      <c r="E403" s="95">
        <f>inventory[[#This Row],[CO2_net]]+inventory[[#This Row],[CH4_net]]*CH4_GWP+inventory[[#This Row],[N2O_net]]*N2O_GWP</f>
        <v>294.44043736440517</v>
      </c>
      <c r="F403" s="95">
        <f>inventory[[#This Row],[CO2_net]]+inventory[[#This Row],[CH4_net]]*CH4_GTP+inventory[[#This Row],[N2O_net]]*N2O_GTP</f>
        <v>239.59564412968101</v>
      </c>
      <c r="G403" s="77">
        <f t="shared" si="12"/>
        <v>164.72498118140268</v>
      </c>
      <c r="H403" s="77">
        <f t="shared" si="13"/>
        <v>64.576346904644353</v>
      </c>
      <c r="I403" s="77" cm="1">
        <f t="array" ref="I403">B403/INDEX($N$5:$N$505,time_horizon+1)</f>
        <v>484.94849931715294</v>
      </c>
      <c r="J403" s="77" cm="1">
        <f t="array" ref="J403">C403/INDEX($Q$5:$Q$505,time_horizon+1)</f>
        <v>59.443040612699441</v>
      </c>
      <c r="K403" s="78">
        <f>K402+(U402*inventory!B402+V402*inventory!C402+W402*inventory!D402)/$U$5</f>
        <v>294.44043736440517</v>
      </c>
      <c r="L403" s="78">
        <f>L402+(X402*inventory!B402+Y402*inventory!C402+Z402*inventory!D402)/$X$5</f>
        <v>239.59564412968098</v>
      </c>
      <c r="N403" s="71">
        <v>2.6999596279346267E-13</v>
      </c>
      <c r="O403" s="71">
        <v>2.6186858666653355E-12</v>
      </c>
      <c r="P403" s="71">
        <v>4.1586398060749039E-11</v>
      </c>
      <c r="Q403" s="71">
        <v>5.0339083757731264E-16</v>
      </c>
      <c r="R403" s="71">
        <v>1.0703914505552261E-15</v>
      </c>
      <c r="S403" s="71">
        <v>3.0933359067879482E-14</v>
      </c>
      <c r="U403" s="73" cm="1">
        <f t="array" ref="U403">IF($A403&lt;=time_horizon,INDEX(N$5:N$505,time_horizon-$A403+1),0)</f>
        <v>0</v>
      </c>
      <c r="V403" s="73" cm="1">
        <f t="array" ref="V403">IF($A403&lt;=time_horizon,INDEX(O$5:O$505,time_horizon-$A403+1),0)</f>
        <v>0</v>
      </c>
      <c r="W403" s="73" cm="1">
        <f t="array" ref="W403">IF($A403&lt;=time_horizon,INDEX(P$5:P$505,time_horizon-$A403+1),0)</f>
        <v>0</v>
      </c>
      <c r="X403" s="73" cm="1">
        <f t="array" ref="X403">IF($A403&lt;=time_horizon,INDEX(Q$5:Q$505,time_horizon-$A403+1),0)</f>
        <v>0</v>
      </c>
      <c r="Y403" s="73" cm="1">
        <f t="array" ref="Y403">IF($A403&lt;=time_horizon,INDEX(R$5:R$505,time_horizon-$A403+1),0)</f>
        <v>0</v>
      </c>
      <c r="Z403" s="73" cm="1">
        <f t="array" ref="Z403">IF($A403&lt;=time_horizon,INDEX(S$5:S$505,time_horizon-$A403+1),0)</f>
        <v>0</v>
      </c>
    </row>
    <row r="404" spans="1:26">
      <c r="A404">
        <v>399</v>
      </c>
      <c r="B404" s="83">
        <f>inventory[[#This Row],[Integrated_rad_forcing]]</f>
        <v>4.4488858025321808E-11</v>
      </c>
      <c r="C404" s="83">
        <f>inventory[[#This Row],[Temp_change]]</f>
        <v>3.2390583301068371E-14</v>
      </c>
      <c r="E404" s="95">
        <f>inventory[[#This Row],[CO2_net]]+inventory[[#This Row],[CH4_net]]*CH4_GWP+inventory[[#This Row],[N2O_net]]*N2O_GWP</f>
        <v>294.44043736440517</v>
      </c>
      <c r="F404" s="95">
        <f>inventory[[#This Row],[CO2_net]]+inventory[[#This Row],[CH4_net]]*CH4_GTP+inventory[[#This Row],[N2O_net]]*N2O_GTP</f>
        <v>239.59564412968101</v>
      </c>
      <c r="G404" s="77">
        <f t="shared" si="12"/>
        <v>164.45713737648751</v>
      </c>
      <c r="H404" s="77">
        <f t="shared" si="13"/>
        <v>64.357966642607082</v>
      </c>
      <c r="I404" s="77" cm="1">
        <f t="array" ref="I404">B404/INDEX($N$5:$N$505,time_horizon+1)</f>
        <v>485.09873369477299</v>
      </c>
      <c r="J404" s="77" cm="1">
        <f t="array" ref="J404">C404/INDEX($Q$5:$Q$505,time_horizon+1)</f>
        <v>59.229900825417864</v>
      </c>
      <c r="K404" s="78">
        <f>K403+(U403*inventory!B403+V403*inventory!C403+W403*inventory!D403)/$U$5</f>
        <v>294.44043736440517</v>
      </c>
      <c r="L404" s="78">
        <f>L403+(X403*inventory!B403+Y403*inventory!C403+Z403*inventory!D403)/$X$5</f>
        <v>239.59564412968098</v>
      </c>
      <c r="N404" s="71">
        <v>2.7051947233809991E-13</v>
      </c>
      <c r="O404" s="71">
        <v>2.6186858666653379E-12</v>
      </c>
      <c r="P404" s="71">
        <v>4.1599652686318368E-11</v>
      </c>
      <c r="Q404" s="71">
        <v>5.0328785993099945E-16</v>
      </c>
      <c r="R404" s="71">
        <v>1.067780740995664E-15</v>
      </c>
      <c r="S404" s="71">
        <v>3.0819514700141708E-14</v>
      </c>
      <c r="U404" s="73" cm="1">
        <f t="array" ref="U404">IF($A404&lt;=time_horizon,INDEX(N$5:N$505,time_horizon-$A404+1),0)</f>
        <v>0</v>
      </c>
      <c r="V404" s="73" cm="1">
        <f t="array" ref="V404">IF($A404&lt;=time_horizon,INDEX(O$5:O$505,time_horizon-$A404+1),0)</f>
        <v>0</v>
      </c>
      <c r="W404" s="73" cm="1">
        <f t="array" ref="W404">IF($A404&lt;=time_horizon,INDEX(P$5:P$505,time_horizon-$A404+1),0)</f>
        <v>0</v>
      </c>
      <c r="X404" s="73" cm="1">
        <f t="array" ref="X404">IF($A404&lt;=time_horizon,INDEX(Q$5:Q$505,time_horizon-$A404+1),0)</f>
        <v>0</v>
      </c>
      <c r="Y404" s="73" cm="1">
        <f t="array" ref="Y404">IF($A404&lt;=time_horizon,INDEX(R$5:R$505,time_horizon-$A404+1),0)</f>
        <v>0</v>
      </c>
      <c r="Z404" s="73" cm="1">
        <f t="array" ref="Z404">IF($A404&lt;=time_horizon,INDEX(S$5:S$505,time_horizon-$A404+1),0)</f>
        <v>0</v>
      </c>
    </row>
    <row r="405" spans="1:26">
      <c r="A405">
        <v>400</v>
      </c>
      <c r="B405" s="83">
        <f>inventory[[#This Row],[Integrated_rad_forcing]]</f>
        <v>4.4502526707488307E-11</v>
      </c>
      <c r="C405" s="83">
        <f>inventory[[#This Row],[Temp_change]]</f>
        <v>3.2274625206375206E-14</v>
      </c>
      <c r="E405" s="95">
        <f>inventory[[#This Row],[CO2_net]]+inventory[[#This Row],[CH4_net]]*CH4_GWP+inventory[[#This Row],[N2O_net]]*N2O_GWP</f>
        <v>294.44043736440517</v>
      </c>
      <c r="F405" s="95">
        <f>inventory[[#This Row],[CO2_net]]+inventory[[#This Row],[CH4_net]]*CH4_GTP+inventory[[#This Row],[N2O_net]]*N2O_GTP</f>
        <v>239.59564412968101</v>
      </c>
      <c r="G405" s="77">
        <f t="shared" si="12"/>
        <v>164.19014369883365</v>
      </c>
      <c r="H405" s="77">
        <f t="shared" si="13"/>
        <v>64.14070217511356</v>
      </c>
      <c r="I405" s="77" cm="1">
        <f t="array" ref="I405">B405/INDEX($N$5:$N$505,time_horizon+1)</f>
        <v>485.24777461658027</v>
      </c>
      <c r="J405" s="77" cm="1">
        <f t="array" ref="J405">C405/INDEX($Q$5:$Q$505,time_horizon+1)</f>
        <v>59.017858134344927</v>
      </c>
      <c r="K405" s="78">
        <f>K404+(U404*inventory!B404+V404*inventory!C404+W404*inventory!D404)/$U$5</f>
        <v>294.44043736440517</v>
      </c>
      <c r="L405" s="78">
        <f>L404+(X404*inventory!B404+Y404*inventory!C404+Z404*inventory!D404)/$X$5</f>
        <v>239.59564412968098</v>
      </c>
      <c r="N405" s="71">
        <v>2.7104261988537645E-13</v>
      </c>
      <c r="O405" s="71">
        <v>2.6186858666653399E-12</v>
      </c>
      <c r="P405" s="71">
        <v>4.1612798220937588E-11</v>
      </c>
      <c r="Q405" s="71">
        <v>5.0318478145531875E-16</v>
      </c>
      <c r="R405" s="71">
        <v>1.0651763990172601E-15</v>
      </c>
      <c r="S405" s="71">
        <v>3.0706264025902626E-14</v>
      </c>
      <c r="U405" s="73" cm="1">
        <f t="array" ref="U405">IF($A405&lt;=time_horizon,INDEX(N$5:N$505,time_horizon-$A405+1),0)</f>
        <v>0</v>
      </c>
      <c r="V405" s="73" cm="1">
        <f t="array" ref="V405">IF($A405&lt;=time_horizon,INDEX(O$5:O$505,time_horizon-$A405+1),0)</f>
        <v>0</v>
      </c>
      <c r="W405" s="73" cm="1">
        <f t="array" ref="W405">IF($A405&lt;=time_horizon,INDEX(P$5:P$505,time_horizon-$A405+1),0)</f>
        <v>0</v>
      </c>
      <c r="X405" s="73" cm="1">
        <f t="array" ref="X405">IF($A405&lt;=time_horizon,INDEX(Q$5:Q$505,time_horizon-$A405+1),0)</f>
        <v>0</v>
      </c>
      <c r="Y405" s="73" cm="1">
        <f t="array" ref="Y405">IF($A405&lt;=time_horizon,INDEX(R$5:R$505,time_horizon-$A405+1),0)</f>
        <v>0</v>
      </c>
      <c r="Z405" s="73" cm="1">
        <f t="array" ref="Z405">IF($A405&lt;=time_horizon,INDEX(S$5:S$505,time_horizon-$A405+1),0)</f>
        <v>0</v>
      </c>
    </row>
    <row r="406" spans="1:26">
      <c r="A406">
        <v>401</v>
      </c>
      <c r="B406" s="83">
        <f>inventory[[#This Row],[Integrated_rad_forcing]]</f>
        <v>4.4516086835492822E-11</v>
      </c>
      <c r="C406" s="83">
        <f>inventory[[#This Row],[Temp_change]]</f>
        <v>3.2159263008381387E-14</v>
      </c>
      <c r="E406" s="95">
        <f>inventory[[#This Row],[CO2_net]]+inventory[[#This Row],[CH4_net]]*CH4_GWP+inventory[[#This Row],[N2O_net]]*N2O_GWP</f>
        <v>294.44043736440517</v>
      </c>
      <c r="F406" s="95">
        <f>inventory[[#This Row],[CO2_net]]+inventory[[#This Row],[CH4_net]]*CH4_GTP+inventory[[#This Row],[N2O_net]]*N2O_GTP</f>
        <v>239.59564412968101</v>
      </c>
      <c r="G406" s="77">
        <f t="shared" si="12"/>
        <v>163.92399692033399</v>
      </c>
      <c r="H406" s="77">
        <f t="shared" si="13"/>
        <v>63.92454585030125</v>
      </c>
      <c r="I406" s="77" cm="1">
        <f t="array" ref="I406">B406/INDEX($N$5:$N$505,time_horizon+1)</f>
        <v>485.39563188277452</v>
      </c>
      <c r="J406" s="77" cm="1">
        <f t="array" ref="J406">C406/INDEX($Q$5:$Q$505,time_horizon+1)</f>
        <v>58.806905108810781</v>
      </c>
      <c r="K406" s="78">
        <f>K405+(U405*inventory!B405+V405*inventory!C405+W405*inventory!D405)/$U$5</f>
        <v>294.44043736440517</v>
      </c>
      <c r="L406" s="78">
        <f>L405+(X405*inventory!B405+Y405*inventory!C405+Z405*inventory!D405)/$X$5</f>
        <v>239.59564412968098</v>
      </c>
      <c r="N406" s="71">
        <v>2.7156540635796817E-13</v>
      </c>
      <c r="O406" s="71">
        <v>2.6186858666653419E-12</v>
      </c>
      <c r="P406" s="71">
        <v>4.1625835562469513E-11</v>
      </c>
      <c r="Q406" s="71">
        <v>5.0308160317152779E-16</v>
      </c>
      <c r="R406" s="71">
        <v>1.0625784090893351E-15</v>
      </c>
      <c r="S406" s="71">
        <v>3.0593602996120521E-14</v>
      </c>
      <c r="U406" s="73" cm="1">
        <f t="array" ref="U406">IF($A406&lt;=time_horizon,INDEX(N$5:N$505,time_horizon-$A406+1),0)</f>
        <v>0</v>
      </c>
      <c r="V406" s="73" cm="1">
        <f t="array" ref="V406">IF($A406&lt;=time_horizon,INDEX(O$5:O$505,time_horizon-$A406+1),0)</f>
        <v>0</v>
      </c>
      <c r="W406" s="73" cm="1">
        <f t="array" ref="W406">IF($A406&lt;=time_horizon,INDEX(P$5:P$505,time_horizon-$A406+1),0)</f>
        <v>0</v>
      </c>
      <c r="X406" s="73" cm="1">
        <f t="array" ref="X406">IF($A406&lt;=time_horizon,INDEX(Q$5:Q$505,time_horizon-$A406+1),0)</f>
        <v>0</v>
      </c>
      <c r="Y406" s="73" cm="1">
        <f t="array" ref="Y406">IF($A406&lt;=time_horizon,INDEX(R$5:R$505,time_horizon-$A406+1),0)</f>
        <v>0</v>
      </c>
      <c r="Z406" s="73" cm="1">
        <f t="array" ref="Z406">IF($A406&lt;=time_horizon,INDEX(S$5:S$505,time_horizon-$A406+1),0)</f>
        <v>0</v>
      </c>
    </row>
    <row r="407" spans="1:26">
      <c r="A407">
        <v>402</v>
      </c>
      <c r="B407" s="83">
        <f>inventory[[#This Row],[Integrated_rad_forcing]]</f>
        <v>4.4529539300728581E-11</v>
      </c>
      <c r="C407" s="83">
        <f>inventory[[#This Row],[Temp_change]]</f>
        <v>3.2044492674855397E-14</v>
      </c>
      <c r="E407" s="95">
        <f>inventory[[#This Row],[CO2_net]]+inventory[[#This Row],[CH4_net]]*CH4_GWP+inventory[[#This Row],[N2O_net]]*N2O_GWP</f>
        <v>294.44043736440517</v>
      </c>
      <c r="F407" s="95">
        <f>inventory[[#This Row],[CO2_net]]+inventory[[#This Row],[CH4_net]]*CH4_GTP+inventory[[#This Row],[N2O_net]]*N2O_GTP</f>
        <v>239.59564412968101</v>
      </c>
      <c r="G407" s="77">
        <f t="shared" si="12"/>
        <v>163.65869382239288</v>
      </c>
      <c r="H407" s="77">
        <f t="shared" si="13"/>
        <v>63.709490075547244</v>
      </c>
      <c r="I407" s="77" cm="1">
        <f t="array" ref="I407">B407/INDEX($N$5:$N$505,time_horizon+1)</f>
        <v>485.54231521295185</v>
      </c>
      <c r="J407" s="77" cm="1">
        <f t="array" ref="J407">C407/INDEX($Q$5:$Q$505,time_horizon+1)</f>
        <v>58.597034375417095</v>
      </c>
      <c r="K407" s="78">
        <f>K406+(U406*inventory!B406+V406*inventory!C406+W406*inventory!D406)/$U$5</f>
        <v>294.44043736440517</v>
      </c>
      <c r="L407" s="78">
        <f>L406+(X406*inventory!B406+Y406*inventory!C406+Z406*inventory!D406)/$X$5</f>
        <v>239.59564412968098</v>
      </c>
      <c r="N407" s="71">
        <v>2.7208783267605273E-13</v>
      </c>
      <c r="O407" s="71">
        <v>2.618685866665344E-12</v>
      </c>
      <c r="P407" s="71">
        <v>4.1638765601387184E-11</v>
      </c>
      <c r="Q407" s="71">
        <v>5.0297832609956181E-16</v>
      </c>
      <c r="R407" s="71">
        <v>1.059986755719088E-15</v>
      </c>
      <c r="S407" s="71">
        <v>3.0481527593036746E-14</v>
      </c>
      <c r="U407" s="73" cm="1">
        <f t="array" ref="U407">IF($A407&lt;=time_horizon,INDEX(N$5:N$505,time_horizon-$A407+1),0)</f>
        <v>0</v>
      </c>
      <c r="V407" s="73" cm="1">
        <f t="array" ref="V407">IF($A407&lt;=time_horizon,INDEX(O$5:O$505,time_horizon-$A407+1),0)</f>
        <v>0</v>
      </c>
      <c r="W407" s="73" cm="1">
        <f t="array" ref="W407">IF($A407&lt;=time_horizon,INDEX(P$5:P$505,time_horizon-$A407+1),0)</f>
        <v>0</v>
      </c>
      <c r="X407" s="73" cm="1">
        <f t="array" ref="X407">IF($A407&lt;=time_horizon,INDEX(Q$5:Q$505,time_horizon-$A407+1),0)</f>
        <v>0</v>
      </c>
      <c r="Y407" s="73" cm="1">
        <f t="array" ref="Y407">IF($A407&lt;=time_horizon,INDEX(R$5:R$505,time_horizon-$A407+1),0)</f>
        <v>0</v>
      </c>
      <c r="Z407" s="73" cm="1">
        <f t="array" ref="Z407">IF($A407&lt;=time_horizon,INDEX(S$5:S$505,time_horizon-$A407+1),0)</f>
        <v>0</v>
      </c>
    </row>
    <row r="408" spans="1:26">
      <c r="A408">
        <v>403</v>
      </c>
      <c r="B408" s="83">
        <f>inventory[[#This Row],[Integrated_rad_forcing]]</f>
        <v>4.4542884987257347E-11</v>
      </c>
      <c r="C408" s="83">
        <f>inventory[[#This Row],[Temp_change]]</f>
        <v>3.1930310204632693E-14</v>
      </c>
      <c r="E408" s="95">
        <f>inventory[[#This Row],[CO2_net]]+inventory[[#This Row],[CH4_net]]*CH4_GWP+inventory[[#This Row],[N2O_net]]*N2O_GWP</f>
        <v>294.44043736440517</v>
      </c>
      <c r="F408" s="95">
        <f>inventory[[#This Row],[CO2_net]]+inventory[[#This Row],[CH4_net]]*CH4_GTP+inventory[[#This Row],[N2O_net]]*N2O_GTP</f>
        <v>239.59564412968101</v>
      </c>
      <c r="G408" s="77">
        <f t="shared" si="12"/>
        <v>163.39423119596853</v>
      </c>
      <c r="H408" s="77">
        <f t="shared" si="13"/>
        <v>63.495527316997027</v>
      </c>
      <c r="I408" s="77" cm="1">
        <f t="array" ref="I408">B408/INDEX($N$5:$N$505,time_horizon+1)</f>
        <v>485.68783424676712</v>
      </c>
      <c r="J408" s="77" cm="1">
        <f t="array" ref="J408">C408/INDEX($Q$5:$Q$505,time_horizon+1)</f>
        <v>58.38823861757507</v>
      </c>
      <c r="K408" s="78">
        <f>K407+(U407*inventory!B407+V407*inventory!C407+W407*inventory!D407)/$U$5</f>
        <v>294.44043736440517</v>
      </c>
      <c r="L408" s="78">
        <f>L407+(X407*inventory!B407+Y407*inventory!C407+Z407*inventory!D407)/$X$5</f>
        <v>239.59564412968098</v>
      </c>
      <c r="N408" s="71">
        <v>2.7260989975732001E-13</v>
      </c>
      <c r="O408" s="71">
        <v>2.6186858666653456E-12</v>
      </c>
      <c r="P408" s="71">
        <v>4.1651589220834682E-11</v>
      </c>
      <c r="Q408" s="71">
        <v>5.0287495125794967E-16</v>
      </c>
      <c r="R408" s="71">
        <v>1.057401423451506E-15</v>
      </c>
      <c r="S408" s="71">
        <v>3.0370033829923237E-14</v>
      </c>
      <c r="U408" s="73" cm="1">
        <f t="array" ref="U408">IF($A408&lt;=time_horizon,INDEX(N$5:N$505,time_horizon-$A408+1),0)</f>
        <v>0</v>
      </c>
      <c r="V408" s="73" cm="1">
        <f t="array" ref="V408">IF($A408&lt;=time_horizon,INDEX(O$5:O$505,time_horizon-$A408+1),0)</f>
        <v>0</v>
      </c>
      <c r="W408" s="73" cm="1">
        <f t="array" ref="W408">IF($A408&lt;=time_horizon,INDEX(P$5:P$505,time_horizon-$A408+1),0)</f>
        <v>0</v>
      </c>
      <c r="X408" s="73" cm="1">
        <f t="array" ref="X408">IF($A408&lt;=time_horizon,INDEX(Q$5:Q$505,time_horizon-$A408+1),0)</f>
        <v>0</v>
      </c>
      <c r="Y408" s="73" cm="1">
        <f t="array" ref="Y408">IF($A408&lt;=time_horizon,INDEX(R$5:R$505,time_horizon-$A408+1),0)</f>
        <v>0</v>
      </c>
      <c r="Z408" s="73" cm="1">
        <f t="array" ref="Z408">IF($A408&lt;=time_horizon,INDEX(S$5:S$505,time_horizon-$A408+1),0)</f>
        <v>0</v>
      </c>
    </row>
    <row r="409" spans="1:26">
      <c r="A409">
        <v>404</v>
      </c>
      <c r="B409" s="83">
        <f>inventory[[#This Row],[Integrated_rad_forcing]]</f>
        <v>4.4556124771869783E-11</v>
      </c>
      <c r="C409" s="83">
        <f>inventory[[#This Row],[Temp_change]]</f>
        <v>3.1816711627365089E-14</v>
      </c>
      <c r="E409" s="95">
        <f>inventory[[#This Row],[CO2_net]]+inventory[[#This Row],[CH4_net]]*CH4_GWP+inventory[[#This Row],[N2O_net]]*N2O_GWP</f>
        <v>294.44043736440517</v>
      </c>
      <c r="F409" s="95">
        <f>inventory[[#This Row],[CO2_net]]+inventory[[#This Row],[CH4_net]]*CH4_GTP+inventory[[#This Row],[N2O_net]]*N2O_GTP</f>
        <v>239.59564412968101</v>
      </c>
      <c r="G409" s="77">
        <f t="shared" si="12"/>
        <v>163.13060584161335</v>
      </c>
      <c r="H409" s="77">
        <f t="shared" si="13"/>
        <v>63.282650099096792</v>
      </c>
      <c r="I409" s="77" cm="1">
        <f t="array" ref="I409">B409/INDEX($N$5:$N$505,time_horizon+1)</f>
        <v>485.83219854459264</v>
      </c>
      <c r="J409" s="77" cm="1">
        <f t="array" ref="J409">C409/INDEX($Q$5:$Q$505,time_horizon+1)</f>
        <v>58.180510575047137</v>
      </c>
      <c r="K409" s="78">
        <f>K408+(U408*inventory!B408+V408*inventory!C408+W408*inventory!D408)/$U$5</f>
        <v>294.44043736440517</v>
      </c>
      <c r="L409" s="78">
        <f>L408+(X408*inventory!B408+Y408*inventory!C408+Z408*inventory!D408)/$X$5</f>
        <v>239.59564412968098</v>
      </c>
      <c r="N409" s="71">
        <v>2.7313160851698292E-13</v>
      </c>
      <c r="O409" s="71">
        <v>2.6186858666653472E-12</v>
      </c>
      <c r="P409" s="71">
        <v>4.1664307296687455E-11</v>
      </c>
      <c r="Q409" s="71">
        <v>5.0277147966373168E-16</v>
      </c>
      <c r="R409" s="71">
        <v>1.0548223968692718E-15</v>
      </c>
      <c r="S409" s="71">
        <v>3.0259117750832082E-14</v>
      </c>
      <c r="U409" s="73" cm="1">
        <f t="array" ref="U409">IF($A409&lt;=time_horizon,INDEX(N$5:N$505,time_horizon-$A409+1),0)</f>
        <v>0</v>
      </c>
      <c r="V409" s="73" cm="1">
        <f t="array" ref="V409">IF($A409&lt;=time_horizon,INDEX(O$5:O$505,time_horizon-$A409+1),0)</f>
        <v>0</v>
      </c>
      <c r="W409" s="73" cm="1">
        <f t="array" ref="W409">IF($A409&lt;=time_horizon,INDEX(P$5:P$505,time_horizon-$A409+1),0)</f>
        <v>0</v>
      </c>
      <c r="X409" s="73" cm="1">
        <f t="array" ref="X409">IF($A409&lt;=time_horizon,INDEX(Q$5:Q$505,time_horizon-$A409+1),0)</f>
        <v>0</v>
      </c>
      <c r="Y409" s="73" cm="1">
        <f t="array" ref="Y409">IF($A409&lt;=time_horizon,INDEX(R$5:R$505,time_horizon-$A409+1),0)</f>
        <v>0</v>
      </c>
      <c r="Z409" s="73" cm="1">
        <f t="array" ref="Z409">IF($A409&lt;=time_horizon,INDEX(S$5:S$505,time_horizon-$A409+1),0)</f>
        <v>0</v>
      </c>
    </row>
    <row r="410" spans="1:26">
      <c r="A410">
        <v>405</v>
      </c>
      <c r="B410" s="83">
        <f>inventory[[#This Row],[Integrated_rad_forcing]]</f>
        <v>4.4569259524145276E-11</v>
      </c>
      <c r="C410" s="83">
        <f>inventory[[#This Row],[Temp_change]]</f>
        <v>3.1703693003272205E-14</v>
      </c>
      <c r="E410" s="95">
        <f>inventory[[#This Row],[CO2_net]]+inventory[[#This Row],[CH4_net]]*CH4_GWP+inventory[[#This Row],[N2O_net]]*N2O_GWP</f>
        <v>294.44043736440517</v>
      </c>
      <c r="F410" s="95">
        <f>inventory[[#This Row],[CO2_net]]+inventory[[#This Row],[CH4_net]]*CH4_GTP+inventory[[#This Row],[N2O_net]]*N2O_GTP</f>
        <v>239.59564412968101</v>
      </c>
      <c r="G410" s="77">
        <f t="shared" si="12"/>
        <v>162.8678145695132</v>
      </c>
      <c r="H410" s="77">
        <f t="shared" si="13"/>
        <v>63.070851004128954</v>
      </c>
      <c r="I410" s="77" cm="1">
        <f t="array" ref="I410">B410/INDEX($N$5:$N$505,time_horizon+1)</f>
        <v>485.97541758817005</v>
      </c>
      <c r="J410" s="77" cm="1">
        <f t="array" ref="J410">C410/INDEX($Q$5:$Q$505,time_horizon+1)</f>
        <v>57.973843043492501</v>
      </c>
      <c r="K410" s="78">
        <f>K409+(U409*inventory!B409+V409*inventory!C409+W409*inventory!D409)/$U$5</f>
        <v>294.44043736440517</v>
      </c>
      <c r="L410" s="78">
        <f>L409+(X409*inventory!B409+Y409*inventory!C409+Z409*inventory!D409)/$X$5</f>
        <v>239.59564412968098</v>
      </c>
      <c r="N410" s="71">
        <v>2.7365295986778764E-13</v>
      </c>
      <c r="O410" s="71">
        <v>2.6186858666653488E-12</v>
      </c>
      <c r="P410" s="71">
        <v>4.1676920697612138E-11</v>
      </c>
      <c r="Q410" s="71">
        <v>5.0266791233238177E-16</v>
      </c>
      <c r="R410" s="71">
        <v>1.0522496605926708E-15</v>
      </c>
      <c r="S410" s="71">
        <v>3.0148775430347153E-14</v>
      </c>
      <c r="U410" s="73" cm="1">
        <f t="array" ref="U410">IF($A410&lt;=time_horizon,INDEX(N$5:N$505,time_horizon-$A410+1),0)</f>
        <v>0</v>
      </c>
      <c r="V410" s="73" cm="1">
        <f t="array" ref="V410">IF($A410&lt;=time_horizon,INDEX(O$5:O$505,time_horizon-$A410+1),0)</f>
        <v>0</v>
      </c>
      <c r="W410" s="73" cm="1">
        <f t="array" ref="W410">IF($A410&lt;=time_horizon,INDEX(P$5:P$505,time_horizon-$A410+1),0)</f>
        <v>0</v>
      </c>
      <c r="X410" s="73" cm="1">
        <f t="array" ref="X410">IF($A410&lt;=time_horizon,INDEX(Q$5:Q$505,time_horizon-$A410+1),0)</f>
        <v>0</v>
      </c>
      <c r="Y410" s="73" cm="1">
        <f t="array" ref="Y410">IF($A410&lt;=time_horizon,INDEX(R$5:R$505,time_horizon-$A410+1),0)</f>
        <v>0</v>
      </c>
      <c r="Z410" s="73" cm="1">
        <f t="array" ref="Z410">IF($A410&lt;=time_horizon,INDEX(S$5:S$505,time_horizon-$A410+1),0)</f>
        <v>0</v>
      </c>
    </row>
    <row r="411" spans="1:26">
      <c r="A411">
        <v>406</v>
      </c>
      <c r="B411" s="83">
        <f>inventory[[#This Row],[Integrated_rad_forcing]]</f>
        <v>4.4582290106511259E-11</v>
      </c>
      <c r="C411" s="83">
        <f>inventory[[#This Row],[Temp_change]]</f>
        <v>3.1591250422894968E-14</v>
      </c>
      <c r="E411" s="95">
        <f>inventory[[#This Row],[CO2_net]]+inventory[[#This Row],[CH4_net]]*CH4_GWP+inventory[[#This Row],[N2O_net]]*N2O_GWP</f>
        <v>294.44043736440517</v>
      </c>
      <c r="F411" s="95">
        <f>inventory[[#This Row],[CO2_net]]+inventory[[#This Row],[CH4_net]]*CH4_GTP+inventory[[#This Row],[N2O_net]]*N2O_GTP</f>
        <v>239.59564412968101</v>
      </c>
      <c r="G411" s="77">
        <f t="shared" si="12"/>
        <v>162.60585419952449</v>
      </c>
      <c r="H411" s="77">
        <f t="shared" si="13"/>
        <v>62.860122671751576</v>
      </c>
      <c r="I411" s="77" cm="1">
        <f t="array" ref="I411">B411/INDEX($N$5:$N$505,time_horizon+1)</f>
        <v>486.11750078125726</v>
      </c>
      <c r="J411" s="77" cm="1">
        <f t="array" ref="J411">C411/INDEX($Q$5:$Q$505,time_horizon+1)</f>
        <v>57.76822887401633</v>
      </c>
      <c r="K411" s="78">
        <f>K410+(U410*inventory!B410+V410*inventory!C410+W410*inventory!D410)/$U$5</f>
        <v>294.44043736440517</v>
      </c>
      <c r="L411" s="78">
        <f>L410+(X410*inventory!B410+Y410*inventory!C410+Z410*inventory!D410)/$X$5</f>
        <v>239.59564412968098</v>
      </c>
      <c r="N411" s="71">
        <v>2.7417395472002403E-13</v>
      </c>
      <c r="O411" s="71">
        <v>2.61868586666535E-12</v>
      </c>
      <c r="P411" s="71">
        <v>4.1689430285125888E-11</v>
      </c>
      <c r="Q411" s="71">
        <v>5.0256425027772997E-16</v>
      </c>
      <c r="R411" s="71">
        <v>1.0496831992795003E-15</v>
      </c>
      <c r="S411" s="71">
        <v>3.0039002973337739E-14</v>
      </c>
      <c r="U411" s="73" cm="1">
        <f t="array" ref="U411">IF($A411&lt;=time_horizon,INDEX(N$5:N$505,time_horizon-$A411+1),0)</f>
        <v>0</v>
      </c>
      <c r="V411" s="73" cm="1">
        <f t="array" ref="V411">IF($A411&lt;=time_horizon,INDEX(O$5:O$505,time_horizon-$A411+1),0)</f>
        <v>0</v>
      </c>
      <c r="W411" s="73" cm="1">
        <f t="array" ref="W411">IF($A411&lt;=time_horizon,INDEX(P$5:P$505,time_horizon-$A411+1),0)</f>
        <v>0</v>
      </c>
      <c r="X411" s="73" cm="1">
        <f t="array" ref="X411">IF($A411&lt;=time_horizon,INDEX(Q$5:Q$505,time_horizon-$A411+1),0)</f>
        <v>0</v>
      </c>
      <c r="Y411" s="73" cm="1">
        <f t="array" ref="Y411">IF($A411&lt;=time_horizon,INDEX(R$5:R$505,time_horizon-$A411+1),0)</f>
        <v>0</v>
      </c>
      <c r="Z411" s="73" cm="1">
        <f t="array" ref="Z411">IF($A411&lt;=time_horizon,INDEX(S$5:S$505,time_horizon-$A411+1),0)</f>
        <v>0</v>
      </c>
    </row>
    <row r="412" spans="1:26">
      <c r="A412">
        <v>407</v>
      </c>
      <c r="B412" s="83">
        <f>inventory[[#This Row],[Integrated_rad_forcing]]</f>
        <v>4.459521737430212E-11</v>
      </c>
      <c r="C412" s="83">
        <f>inventory[[#This Row],[Temp_change]]</f>
        <v>3.1479380006851118E-14</v>
      </c>
      <c r="E412" s="95">
        <f>inventory[[#This Row],[CO2_net]]+inventory[[#This Row],[CH4_net]]*CH4_GWP+inventory[[#This Row],[N2O_net]]*N2O_GWP</f>
        <v>294.44043736440517</v>
      </c>
      <c r="F412" s="95">
        <f>inventory[[#This Row],[CO2_net]]+inventory[[#This Row],[CH4_net]]*CH4_GTP+inventory[[#This Row],[N2O_net]]*N2O_GTP</f>
        <v>239.59564412968101</v>
      </c>
      <c r="G412" s="77">
        <f t="shared" si="12"/>
        <v>162.34472156121038</v>
      </c>
      <c r="H412" s="77">
        <f t="shared" si="13"/>
        <v>62.650457798540906</v>
      </c>
      <c r="I412" s="77" cm="1">
        <f t="array" ref="I412">B412/INDEX($N$5:$N$505,time_horizon+1)</f>
        <v>486.25845745027118</v>
      </c>
      <c r="J412" s="77" cm="1">
        <f t="array" ref="J412">C412/INDEX($Q$5:$Q$505,time_horizon+1)</f>
        <v>57.563660972722715</v>
      </c>
      <c r="K412" s="78">
        <f>K411+(U411*inventory!B411+V411*inventory!C411+W411*inventory!D411)/$U$5</f>
        <v>294.44043736440517</v>
      </c>
      <c r="L412" s="78">
        <f>L411+(X411*inventory!B411+Y411*inventory!C411+Z411*inventory!D411)/$X$5</f>
        <v>239.59564412968098</v>
      </c>
      <c r="N412" s="71">
        <v>2.7469459398153554E-13</v>
      </c>
      <c r="O412" s="71">
        <v>2.6186858666653512E-12</v>
      </c>
      <c r="P412" s="71">
        <v>4.1701836913655233E-11</v>
      </c>
      <c r="Q412" s="71">
        <v>5.0246049451188935E-16</v>
      </c>
      <c r="R412" s="71">
        <v>1.0471229976249778E-15</v>
      </c>
      <c r="S412" s="71">
        <v>2.992979651471425E-14</v>
      </c>
      <c r="U412" s="73" cm="1">
        <f t="array" ref="U412">IF($A412&lt;=time_horizon,INDEX(N$5:N$505,time_horizon-$A412+1),0)</f>
        <v>0</v>
      </c>
      <c r="V412" s="73" cm="1">
        <f t="array" ref="V412">IF($A412&lt;=time_horizon,INDEX(O$5:O$505,time_horizon-$A412+1),0)</f>
        <v>0</v>
      </c>
      <c r="W412" s="73" cm="1">
        <f t="array" ref="W412">IF($A412&lt;=time_horizon,INDEX(P$5:P$505,time_horizon-$A412+1),0)</f>
        <v>0</v>
      </c>
      <c r="X412" s="73" cm="1">
        <f t="array" ref="X412">IF($A412&lt;=time_horizon,INDEX(Q$5:Q$505,time_horizon-$A412+1),0)</f>
        <v>0</v>
      </c>
      <c r="Y412" s="73" cm="1">
        <f t="array" ref="Y412">IF($A412&lt;=time_horizon,INDEX(R$5:R$505,time_horizon-$A412+1),0)</f>
        <v>0</v>
      </c>
      <c r="Z412" s="73" cm="1">
        <f t="array" ref="Z412">IF($A412&lt;=time_horizon,INDEX(S$5:S$505,time_horizon-$A412+1),0)</f>
        <v>0</v>
      </c>
    </row>
    <row r="413" spans="1:26">
      <c r="A413">
        <v>408</v>
      </c>
      <c r="B413" s="83">
        <f>inventory[[#This Row],[Integrated_rad_forcing]]</f>
        <v>4.46080421758175E-11</v>
      </c>
      <c r="C413" s="83">
        <f>inventory[[#This Row],[Temp_change]]</f>
        <v>3.1368077905592701E-14</v>
      </c>
      <c r="E413" s="95">
        <f>inventory[[#This Row],[CO2_net]]+inventory[[#This Row],[CH4_net]]*CH4_GWP+inventory[[#This Row],[N2O_net]]*N2O_GWP</f>
        <v>294.44043736440517</v>
      </c>
      <c r="F413" s="95">
        <f>inventory[[#This Row],[CO2_net]]+inventory[[#This Row],[CH4_net]]*CH4_GTP+inventory[[#This Row],[N2O_net]]*N2O_GTP</f>
        <v>239.59564412968101</v>
      </c>
      <c r="G413" s="77">
        <f t="shared" si="12"/>
        <v>162.08441349387456</v>
      </c>
      <c r="H413" s="77">
        <f t="shared" si="13"/>
        <v>62.441849137537488</v>
      </c>
      <c r="I413" s="77" cm="1">
        <f t="array" ref="I413">B413/INDEX($N$5:$N$505,time_horizon+1)</f>
        <v>486.39829684492264</v>
      </c>
      <c r="J413" s="77" cm="1">
        <f t="array" ref="J413">C413/INDEX($Q$5:$Q$505,time_horizon+1)</f>
        <v>57.360132300271204</v>
      </c>
      <c r="K413" s="78">
        <f>K412+(U412*inventory!B412+V412*inventory!C412+W412*inventory!D412)/$U$5</f>
        <v>294.44043736440517</v>
      </c>
      <c r="L413" s="78">
        <f>L412+(X412*inventory!B412+Y412*inventory!C412+Z412*inventory!D412)/$X$5</f>
        <v>239.59564412968098</v>
      </c>
      <c r="N413" s="71">
        <v>2.752148785577295E-13</v>
      </c>
      <c r="O413" s="71">
        <v>2.6186858666653524E-12</v>
      </c>
      <c r="P413" s="71">
        <v>4.1714141430594416E-11</v>
      </c>
      <c r="Q413" s="71">
        <v>5.0235664604518405E-16</v>
      </c>
      <c r="R413" s="71">
        <v>1.0445690403616498E-15</v>
      </c>
      <c r="S413" s="71">
        <v>2.9821152219185867E-14</v>
      </c>
      <c r="U413" s="73" cm="1">
        <f t="array" ref="U413">IF($A413&lt;=time_horizon,INDEX(N$5:N$505,time_horizon-$A413+1),0)</f>
        <v>0</v>
      </c>
      <c r="V413" s="73" cm="1">
        <f t="array" ref="V413">IF($A413&lt;=time_horizon,INDEX(O$5:O$505,time_horizon-$A413+1),0)</f>
        <v>0</v>
      </c>
      <c r="W413" s="73" cm="1">
        <f t="array" ref="W413">IF($A413&lt;=time_horizon,INDEX(P$5:P$505,time_horizon-$A413+1),0)</f>
        <v>0</v>
      </c>
      <c r="X413" s="73" cm="1">
        <f t="array" ref="X413">IF($A413&lt;=time_horizon,INDEX(Q$5:Q$505,time_horizon-$A413+1),0)</f>
        <v>0</v>
      </c>
      <c r="Y413" s="73" cm="1">
        <f t="array" ref="Y413">IF($A413&lt;=time_horizon,INDEX(R$5:R$505,time_horizon-$A413+1),0)</f>
        <v>0</v>
      </c>
      <c r="Z413" s="73" cm="1">
        <f t="array" ref="Z413">IF($A413&lt;=time_horizon,INDEX(S$5:S$505,time_horizon-$A413+1),0)</f>
        <v>0</v>
      </c>
    </row>
    <row r="414" spans="1:26">
      <c r="A414">
        <v>409</v>
      </c>
      <c r="B414" s="83">
        <f>inventory[[#This Row],[Integrated_rad_forcing]]</f>
        <v>4.4620765352380226E-11</v>
      </c>
      <c r="C414" s="83">
        <f>inventory[[#This Row],[Temp_change]]</f>
        <v>3.1257340299165562E-14</v>
      </c>
      <c r="E414" s="95">
        <f>inventory[[#This Row],[CO2_net]]+inventory[[#This Row],[CH4_net]]*CH4_GWP+inventory[[#This Row],[N2O_net]]*N2O_GWP</f>
        <v>294.44043736440517</v>
      </c>
      <c r="F414" s="95">
        <f>inventory[[#This Row],[CO2_net]]+inventory[[#This Row],[CH4_net]]*CH4_GTP+inventory[[#This Row],[N2O_net]]*N2O_GTP</f>
        <v>239.59564412968101</v>
      </c>
      <c r="G414" s="77">
        <f t="shared" si="12"/>
        <v>161.82492684659456</v>
      </c>
      <c r="H414" s="77">
        <f t="shared" si="13"/>
        <v>62.234289497795686</v>
      </c>
      <c r="I414" s="77" cm="1">
        <f t="array" ref="I414">B414/INDEX($N$5:$N$505,time_horizon+1)</f>
        <v>486.53702813884888</v>
      </c>
      <c r="J414" s="77" cm="1">
        <f t="array" ref="J414">C414/INDEX($Q$5:$Q$505,time_horizon+1)</f>
        <v>57.157635871436987</v>
      </c>
      <c r="K414" s="78">
        <f>K413+(U413*inventory!B413+V413*inventory!C413+W413*inventory!D413)/$U$5</f>
        <v>294.44043736440517</v>
      </c>
      <c r="L414" s="78">
        <f>L413+(X413*inventory!B413+Y413*inventory!C413+Z413*inventory!D413)/$X$5</f>
        <v>239.59564412968098</v>
      </c>
      <c r="N414" s="71">
        <v>2.7573480935158674E-13</v>
      </c>
      <c r="O414" s="71">
        <v>2.6186858666653537E-12</v>
      </c>
      <c r="P414" s="71">
        <v>4.1726344676363282E-11</v>
      </c>
      <c r="Q414" s="71">
        <v>5.0225270588608045E-16</v>
      </c>
      <c r="R414" s="71">
        <v>1.0420213122593005E-15</v>
      </c>
      <c r="S414" s="71">
        <v>2.9713066281020184E-14</v>
      </c>
      <c r="U414" s="73" cm="1">
        <f t="array" ref="U414">IF($A414&lt;=time_horizon,INDEX(N$5:N$505,time_horizon-$A414+1),0)</f>
        <v>0</v>
      </c>
      <c r="V414" s="73" cm="1">
        <f t="array" ref="V414">IF($A414&lt;=time_horizon,INDEX(O$5:O$505,time_horizon-$A414+1),0)</f>
        <v>0</v>
      </c>
      <c r="W414" s="73" cm="1">
        <f t="array" ref="W414">IF($A414&lt;=time_horizon,INDEX(P$5:P$505,time_horizon-$A414+1),0)</f>
        <v>0</v>
      </c>
      <c r="X414" s="73" cm="1">
        <f t="array" ref="X414">IF($A414&lt;=time_horizon,INDEX(Q$5:Q$505,time_horizon-$A414+1),0)</f>
        <v>0</v>
      </c>
      <c r="Y414" s="73" cm="1">
        <f t="array" ref="Y414">IF($A414&lt;=time_horizon,INDEX(R$5:R$505,time_horizon-$A414+1),0)</f>
        <v>0</v>
      </c>
      <c r="Z414" s="73" cm="1">
        <f t="array" ref="Z414">IF($A414&lt;=time_horizon,INDEX(S$5:S$505,time_horizon-$A414+1),0)</f>
        <v>0</v>
      </c>
    </row>
    <row r="415" spans="1:26">
      <c r="A415">
        <v>410</v>
      </c>
      <c r="B415" s="83">
        <f>inventory[[#This Row],[Integrated_rad_forcing]]</f>
        <v>4.4633387738393717E-11</v>
      </c>
      <c r="C415" s="83">
        <f>inventory[[#This Row],[Temp_change]]</f>
        <v>3.1147163396970848E-14</v>
      </c>
      <c r="E415" s="95">
        <f>inventory[[#This Row],[CO2_net]]+inventory[[#This Row],[CH4_net]]*CH4_GWP+inventory[[#This Row],[N2O_net]]*N2O_GWP</f>
        <v>294.44043736440517</v>
      </c>
      <c r="F415" s="95">
        <f>inventory[[#This Row],[CO2_net]]+inventory[[#This Row],[CH4_net]]*CH4_GTP+inventory[[#This Row],[N2O_net]]*N2O_GTP</f>
        <v>239.59564412968101</v>
      </c>
      <c r="G415" s="77">
        <f t="shared" si="12"/>
        <v>161.56625847825285</v>
      </c>
      <c r="H415" s="77">
        <f t="shared" si="13"/>
        <v>62.02777174393669</v>
      </c>
      <c r="I415" s="77" cm="1">
        <f t="array" ref="I415">B415/INDEX($N$5:$N$505,time_horizon+1)</f>
        <v>486.67466043023893</v>
      </c>
      <c r="J415" s="77" cm="1">
        <f t="array" ref="J415">C415/INDEX($Q$5:$Q$505,time_horizon+1)</f>
        <v>56.956164754674802</v>
      </c>
      <c r="K415" s="78">
        <f>K414+(U414*inventory!B414+V414*inventory!C414+W414*inventory!D414)/$U$5</f>
        <v>294.44043736440517</v>
      </c>
      <c r="L415" s="78">
        <f>L414+(X414*inventory!B414+Y414*inventory!C414+Z414*inventory!D414)/$X$5</f>
        <v>239.59564412968098</v>
      </c>
      <c r="N415" s="71">
        <v>2.7625438726367153E-13</v>
      </c>
      <c r="O415" s="71">
        <v>2.6186858666653545E-12</v>
      </c>
      <c r="P415" s="71">
        <v>4.173844748446469E-11</v>
      </c>
      <c r="Q415" s="71">
        <v>5.0214867504112029E-16</v>
      </c>
      <c r="R415" s="71">
        <v>1.0394797981248604E-15</v>
      </c>
      <c r="S415" s="71">
        <v>2.9605534923804867E-14</v>
      </c>
      <c r="U415" s="73" cm="1">
        <f t="array" ref="U415">IF($A415&lt;=time_horizon,INDEX(N$5:N$505,time_horizon-$A415+1),0)</f>
        <v>0</v>
      </c>
      <c r="V415" s="73" cm="1">
        <f t="array" ref="V415">IF($A415&lt;=time_horizon,INDEX(O$5:O$505,time_horizon-$A415+1),0)</f>
        <v>0</v>
      </c>
      <c r="W415" s="73" cm="1">
        <f t="array" ref="W415">IF($A415&lt;=time_horizon,INDEX(P$5:P$505,time_horizon-$A415+1),0)</f>
        <v>0</v>
      </c>
      <c r="X415" s="73" cm="1">
        <f t="array" ref="X415">IF($A415&lt;=time_horizon,INDEX(Q$5:Q$505,time_horizon-$A415+1),0)</f>
        <v>0</v>
      </c>
      <c r="Y415" s="73" cm="1">
        <f t="array" ref="Y415">IF($A415&lt;=time_horizon,INDEX(R$5:R$505,time_horizon-$A415+1),0)</f>
        <v>0</v>
      </c>
      <c r="Z415" s="73" cm="1">
        <f t="array" ref="Z415">IF($A415&lt;=time_horizon,INDEX(S$5:S$505,time_horizon-$A415+1),0)</f>
        <v>0</v>
      </c>
    </row>
    <row r="416" spans="1:26">
      <c r="A416">
        <v>411</v>
      </c>
      <c r="B416" s="83">
        <f>inventory[[#This Row],[Integrated_rad_forcing]]</f>
        <v>4.4645910161398912E-11</v>
      </c>
      <c r="C416" s="83">
        <f>inventory[[#This Row],[Temp_change]]</f>
        <v>3.1037543437528341E-14</v>
      </c>
      <c r="E416" s="95">
        <f>inventory[[#This Row],[CO2_net]]+inventory[[#This Row],[CH4_net]]*CH4_GWP+inventory[[#This Row],[N2O_net]]*N2O_GWP</f>
        <v>294.44043736440517</v>
      </c>
      <c r="F416" s="95">
        <f>inventory[[#This Row],[CO2_net]]+inventory[[#This Row],[CH4_net]]*CH4_GTP+inventory[[#This Row],[N2O_net]]*N2O_GTP</f>
        <v>239.59564412968101</v>
      </c>
      <c r="G416" s="77">
        <f t="shared" si="12"/>
        <v>161.30840525756668</v>
      </c>
      <c r="H416" s="77">
        <f t="shared" si="13"/>
        <v>61.822288795704701</v>
      </c>
      <c r="I416" s="77" cm="1">
        <f t="array" ref="I416">B416/INDEX($N$5:$N$505,time_horizon+1)</f>
        <v>486.81120274245455</v>
      </c>
      <c r="J416" s="77" cm="1">
        <f t="array" ref="J416">C416/INDEX($Q$5:$Q$505,time_horizon+1)</f>
        <v>56.755712071686169</v>
      </c>
      <c r="K416" s="78">
        <f>K415+(U415*inventory!B415+V415*inventory!C415+W415*inventory!D415)/$U$5</f>
        <v>294.44043736440517</v>
      </c>
      <c r="L416" s="78">
        <f>L415+(X415*inventory!B415+Y415*inventory!C415+Z415*inventory!D415)/$X$5</f>
        <v>239.59564412968098</v>
      </c>
      <c r="N416" s="71">
        <v>2.7677361319214116E-13</v>
      </c>
      <c r="O416" s="71">
        <v>2.6186858666653553E-12</v>
      </c>
      <c r="P416" s="71">
        <v>4.1750450681541416E-11</v>
      </c>
      <c r="Q416" s="71">
        <v>5.02044554514856E-16</v>
      </c>
      <c r="R416" s="71">
        <v>1.0369444828023168E-15</v>
      </c>
      <c r="S416" s="71">
        <v>2.9498554400211171E-14</v>
      </c>
      <c r="U416" s="73" cm="1">
        <f t="array" ref="U416">IF($A416&lt;=time_horizon,INDEX(N$5:N$505,time_horizon-$A416+1),0)</f>
        <v>0</v>
      </c>
      <c r="V416" s="73" cm="1">
        <f t="array" ref="V416">IF($A416&lt;=time_horizon,INDEX(O$5:O$505,time_horizon-$A416+1),0)</f>
        <v>0</v>
      </c>
      <c r="W416" s="73" cm="1">
        <f t="array" ref="W416">IF($A416&lt;=time_horizon,INDEX(P$5:P$505,time_horizon-$A416+1),0)</f>
        <v>0</v>
      </c>
      <c r="X416" s="73" cm="1">
        <f t="array" ref="X416">IF($A416&lt;=time_horizon,INDEX(Q$5:Q$505,time_horizon-$A416+1),0)</f>
        <v>0</v>
      </c>
      <c r="Y416" s="73" cm="1">
        <f t="array" ref="Y416">IF($A416&lt;=time_horizon,INDEX(R$5:R$505,time_horizon-$A416+1),0)</f>
        <v>0</v>
      </c>
      <c r="Z416" s="73" cm="1">
        <f t="array" ref="Z416">IF($A416&lt;=time_horizon,INDEX(S$5:S$505,time_horizon-$A416+1),0)</f>
        <v>0</v>
      </c>
    </row>
    <row r="417" spans="1:26">
      <c r="A417">
        <v>412</v>
      </c>
      <c r="B417" s="83">
        <f>inventory[[#This Row],[Integrated_rad_forcing]]</f>
        <v>4.465833344213075E-11</v>
      </c>
      <c r="C417" s="83">
        <f>inventory[[#This Row],[Temp_change]]</f>
        <v>3.092847668824189E-14</v>
      </c>
      <c r="E417" s="95">
        <f>inventory[[#This Row],[CO2_net]]+inventory[[#This Row],[CH4_net]]*CH4_GWP+inventory[[#This Row],[N2O_net]]*N2O_GWP</f>
        <v>294.44043736440517</v>
      </c>
      <c r="F417" s="95">
        <f>inventory[[#This Row],[CO2_net]]+inventory[[#This Row],[CH4_net]]*CH4_GTP+inventory[[#This Row],[N2O_net]]*N2O_GTP</f>
        <v>239.59564412968101</v>
      </c>
      <c r="G417" s="77">
        <f t="shared" si="12"/>
        <v>161.05136406311684</v>
      </c>
      <c r="H417" s="77">
        <f t="shared" si="13"/>
        <v>61.617833627526792</v>
      </c>
      <c r="I417" s="77" cm="1">
        <f t="array" ref="I417">B417/INDEX($N$5:$N$505,time_horizon+1)</f>
        <v>486.94666402464611</v>
      </c>
      <c r="J417" s="77" cm="1">
        <f t="array" ref="J417">C417/INDEX($Q$5:$Q$505,time_horizon+1)</f>
        <v>56.55627099699042</v>
      </c>
      <c r="K417" s="78">
        <f>K416+(U416*inventory!B416+V416*inventory!C416+W416*inventory!D416)/$U$5</f>
        <v>294.44043736440517</v>
      </c>
      <c r="L417" s="78">
        <f>L416+(X416*inventory!B416+Y416*inventory!C416+Z416*inventory!D416)/$X$5</f>
        <v>239.59564412968098</v>
      </c>
      <c r="N417" s="71">
        <v>2.7729248803275535E-13</v>
      </c>
      <c r="O417" s="71">
        <v>2.6186858666653561E-12</v>
      </c>
      <c r="P417" s="71">
        <v>4.1762355087432637E-11</v>
      </c>
      <c r="Q417" s="71">
        <v>5.019403453097884E-16</v>
      </c>
      <c r="R417" s="71">
        <v>1.034415351172623E-15</v>
      </c>
      <c r="S417" s="71">
        <v>2.9392120991759475E-14</v>
      </c>
      <c r="U417" s="73" cm="1">
        <f t="array" ref="U417">IF($A417&lt;=time_horizon,INDEX(N$5:N$505,time_horizon-$A417+1),0)</f>
        <v>0</v>
      </c>
      <c r="V417" s="73" cm="1">
        <f t="array" ref="V417">IF($A417&lt;=time_horizon,INDEX(O$5:O$505,time_horizon-$A417+1),0)</f>
        <v>0</v>
      </c>
      <c r="W417" s="73" cm="1">
        <f t="array" ref="W417">IF($A417&lt;=time_horizon,INDEX(P$5:P$505,time_horizon-$A417+1),0)</f>
        <v>0</v>
      </c>
      <c r="X417" s="73" cm="1">
        <f t="array" ref="X417">IF($A417&lt;=time_horizon,INDEX(Q$5:Q$505,time_horizon-$A417+1),0)</f>
        <v>0</v>
      </c>
      <c r="Y417" s="73" cm="1">
        <f t="array" ref="Y417">IF($A417&lt;=time_horizon,INDEX(R$5:R$505,time_horizon-$A417+1),0)</f>
        <v>0</v>
      </c>
      <c r="Z417" s="73" cm="1">
        <f t="array" ref="Z417">IF($A417&lt;=time_horizon,INDEX(S$5:S$505,time_horizon-$A417+1),0)</f>
        <v>0</v>
      </c>
    </row>
    <row r="418" spans="1:26">
      <c r="A418">
        <v>413</v>
      </c>
      <c r="B418" s="83">
        <f>inventory[[#This Row],[Integrated_rad_forcing]]</f>
        <v>4.4670658394574159E-11</v>
      </c>
      <c r="C418" s="83">
        <f>inventory[[#This Row],[Temp_change]]</f>
        <v>3.0819959445166606E-14</v>
      </c>
      <c r="E418" s="95">
        <f>inventory[[#This Row],[CO2_net]]+inventory[[#This Row],[CH4_net]]*CH4_GWP+inventory[[#This Row],[N2O_net]]*N2O_GWP</f>
        <v>294.44043736440517</v>
      </c>
      <c r="F418" s="95">
        <f>inventory[[#This Row],[CO2_net]]+inventory[[#This Row],[CH4_net]]*CH4_GTP+inventory[[#This Row],[N2O_net]]*N2O_GTP</f>
        <v>239.59564412968101</v>
      </c>
      <c r="G418" s="77">
        <f t="shared" si="12"/>
        <v>160.7951317833745</v>
      </c>
      <c r="H418" s="77">
        <f t="shared" si="13"/>
        <v>61.414399268075826</v>
      </c>
      <c r="I418" s="77" cm="1">
        <f t="array" ref="I418">B418/INDEX($N$5:$N$505,time_horizon+1)</f>
        <v>487.0810531523631</v>
      </c>
      <c r="J418" s="77" cm="1">
        <f t="array" ref="J418">C418/INDEX($Q$5:$Q$505,time_horizon+1)</f>
        <v>56.357834757499027</v>
      </c>
      <c r="K418" s="78">
        <f>K417+(U417*inventory!B417+V417*inventory!C417+W417*inventory!D417)/$U$5</f>
        <v>294.44043736440517</v>
      </c>
      <c r="L418" s="78">
        <f>L417+(X417*inventory!B417+Y417*inventory!C417+Z417*inventory!D417)/$X$5</f>
        <v>239.59564412968098</v>
      </c>
      <c r="N418" s="71">
        <v>2.7781101267888577E-13</v>
      </c>
      <c r="O418" s="71">
        <v>2.6186858666653569E-12</v>
      </c>
      <c r="P418" s="71">
        <v>4.1774161515229917E-11</v>
      </c>
      <c r="Q418" s="71">
        <v>5.0183604842630622E-16</v>
      </c>
      <c r="R418" s="71">
        <v>1.0318923881536082E-15</v>
      </c>
      <c r="S418" s="71">
        <v>2.9286231008586692E-14</v>
      </c>
      <c r="U418" s="73" cm="1">
        <f t="array" ref="U418">IF($A418&lt;=time_horizon,INDEX(N$5:N$505,time_horizon-$A418+1),0)</f>
        <v>0</v>
      </c>
      <c r="V418" s="73" cm="1">
        <f t="array" ref="V418">IF($A418&lt;=time_horizon,INDEX(O$5:O$505,time_horizon-$A418+1),0)</f>
        <v>0</v>
      </c>
      <c r="W418" s="73" cm="1">
        <f t="array" ref="W418">IF($A418&lt;=time_horizon,INDEX(P$5:P$505,time_horizon-$A418+1),0)</f>
        <v>0</v>
      </c>
      <c r="X418" s="73" cm="1">
        <f t="array" ref="X418">IF($A418&lt;=time_horizon,INDEX(Q$5:Q$505,time_horizon-$A418+1),0)</f>
        <v>0</v>
      </c>
      <c r="Y418" s="73" cm="1">
        <f t="array" ref="Y418">IF($A418&lt;=time_horizon,INDEX(R$5:R$505,time_horizon-$A418+1),0)</f>
        <v>0</v>
      </c>
      <c r="Z418" s="73" cm="1">
        <f t="array" ref="Z418">IF($A418&lt;=time_horizon,INDEX(S$5:S$505,time_horizon-$A418+1),0)</f>
        <v>0</v>
      </c>
    </row>
    <row r="419" spans="1:26">
      <c r="A419">
        <v>414</v>
      </c>
      <c r="B419" s="83">
        <f>inventory[[#This Row],[Integrated_rad_forcing]]</f>
        <v>4.4682885826019638E-11</v>
      </c>
      <c r="C419" s="83">
        <f>inventory[[#This Row],[Temp_change]]</f>
        <v>3.0711988032778128E-14</v>
      </c>
      <c r="E419" s="95">
        <f>inventory[[#This Row],[CO2_net]]+inventory[[#This Row],[CH4_net]]*CH4_GWP+inventory[[#This Row],[N2O_net]]*N2O_GWP</f>
        <v>294.44043736440517</v>
      </c>
      <c r="F419" s="95">
        <f>inventory[[#This Row],[CO2_net]]+inventory[[#This Row],[CH4_net]]*CH4_GTP+inventory[[#This Row],[N2O_net]]*N2O_GTP</f>
        <v>239.59564412968101</v>
      </c>
      <c r="G419" s="77">
        <f t="shared" si="12"/>
        <v>160.53970531672724</v>
      </c>
      <c r="H419" s="77">
        <f t="shared" si="13"/>
        <v>61.211978799837048</v>
      </c>
      <c r="I419" s="77" cm="1">
        <f t="array" ref="I419">B419/INDEX($N$5:$N$505,time_horizon+1)</f>
        <v>487.21437892815993</v>
      </c>
      <c r="J419" s="77" cm="1">
        <f t="array" ref="J419">C419/INDEX($Q$5:$Q$505,time_horizon+1)</f>
        <v>56.160396632093644</v>
      </c>
      <c r="K419" s="78">
        <f>K418+(U418*inventory!B418+V418*inventory!C418+W418*inventory!D418)/$U$5</f>
        <v>294.44043736440517</v>
      </c>
      <c r="L419" s="78">
        <f>L418+(X418*inventory!B418+Y418*inventory!C418+Z418*inventory!D418)/$X$5</f>
        <v>239.59564412968098</v>
      </c>
      <c r="N419" s="71">
        <v>2.7832918802152528E-13</v>
      </c>
      <c r="O419" s="71">
        <v>2.6186858666653577E-12</v>
      </c>
      <c r="P419" s="71">
        <v>4.1785870771332757E-11</v>
      </c>
      <c r="Q419" s="71">
        <v>5.0173166486262793E-16</v>
      </c>
      <c r="R419" s="71">
        <v>1.0293755786998868E-15</v>
      </c>
      <c r="S419" s="71">
        <v>2.9180880789215616E-14</v>
      </c>
      <c r="U419" s="73" cm="1">
        <f t="array" ref="U419">IF($A419&lt;=time_horizon,INDEX(N$5:N$505,time_horizon-$A419+1),0)</f>
        <v>0</v>
      </c>
      <c r="V419" s="73" cm="1">
        <f t="array" ref="V419">IF($A419&lt;=time_horizon,INDEX(O$5:O$505,time_horizon-$A419+1),0)</f>
        <v>0</v>
      </c>
      <c r="W419" s="73" cm="1">
        <f t="array" ref="W419">IF($A419&lt;=time_horizon,INDEX(P$5:P$505,time_horizon-$A419+1),0)</f>
        <v>0</v>
      </c>
      <c r="X419" s="73" cm="1">
        <f t="array" ref="X419">IF($A419&lt;=time_horizon,INDEX(Q$5:Q$505,time_horizon-$A419+1),0)</f>
        <v>0</v>
      </c>
      <c r="Y419" s="73" cm="1">
        <f t="array" ref="Y419">IF($A419&lt;=time_horizon,INDEX(R$5:R$505,time_horizon-$A419+1),0)</f>
        <v>0</v>
      </c>
      <c r="Z419" s="73" cm="1">
        <f t="array" ref="Z419">IF($A419&lt;=time_horizon,INDEX(S$5:S$505,time_horizon-$A419+1),0)</f>
        <v>0</v>
      </c>
    </row>
    <row r="420" spans="1:26">
      <c r="A420">
        <v>415</v>
      </c>
      <c r="B420" s="83">
        <f>inventory[[#This Row],[Integrated_rad_forcing]]</f>
        <v>4.4695016537118309E-11</v>
      </c>
      <c r="C420" s="83">
        <f>inventory[[#This Row],[Temp_change]]</f>
        <v>3.0604558803743609E-14</v>
      </c>
      <c r="E420" s="95">
        <f>inventory[[#This Row],[CO2_net]]+inventory[[#This Row],[CH4_net]]*CH4_GWP+inventory[[#This Row],[N2O_net]]*N2O_GWP</f>
        <v>294.44043736440517</v>
      </c>
      <c r="F420" s="95">
        <f>inventory[[#This Row],[CO2_net]]+inventory[[#This Row],[CH4_net]]*CH4_GTP+inventory[[#This Row],[N2O_net]]*N2O_GTP</f>
        <v>239.59564412968101</v>
      </c>
      <c r="G420" s="77">
        <f t="shared" si="12"/>
        <v>160.28508157150338</v>
      </c>
      <c r="H420" s="77">
        <f t="shared" si="13"/>
        <v>61.010565358677624</v>
      </c>
      <c r="I420" s="77" cm="1">
        <f t="array" ref="I420">B420/INDEX($N$5:$N$505,time_horizon+1)</f>
        <v>487.34665008219656</v>
      </c>
      <c r="J420" s="77" cm="1">
        <f t="array" ref="J420">C420/INDEX($Q$5:$Q$505,time_horizon+1)</f>
        <v>55.963949951207354</v>
      </c>
      <c r="K420" s="78">
        <f>K419+(U419*inventory!B419+V419*inventory!C419+W419*inventory!D419)/$U$5</f>
        <v>294.44043736440517</v>
      </c>
      <c r="L420" s="78">
        <f>L419+(X419*inventory!B419+Y419*inventory!C419+Z419*inventory!D419)/$X$5</f>
        <v>239.59564412968098</v>
      </c>
      <c r="N420" s="71">
        <v>2.788470149492971E-13</v>
      </c>
      <c r="O420" s="71">
        <v>2.6186858666653585E-12</v>
      </c>
      <c r="P420" s="71">
        <v>4.1797483655503653E-11</v>
      </c>
      <c r="Q420" s="71">
        <v>5.0162719561474574E-16</v>
      </c>
      <c r="R420" s="71">
        <v>1.0268649078027701E-15</v>
      </c>
      <c r="S420" s="71">
        <v>2.9076066700326095E-14</v>
      </c>
      <c r="U420" s="73" cm="1">
        <f t="array" ref="U420">IF($A420&lt;=time_horizon,INDEX(N$5:N$505,time_horizon-$A420+1),0)</f>
        <v>0</v>
      </c>
      <c r="V420" s="73" cm="1">
        <f t="array" ref="V420">IF($A420&lt;=time_horizon,INDEX(O$5:O$505,time_horizon-$A420+1),0)</f>
        <v>0</v>
      </c>
      <c r="W420" s="73" cm="1">
        <f t="array" ref="W420">IF($A420&lt;=time_horizon,INDEX(P$5:P$505,time_horizon-$A420+1),0)</f>
        <v>0</v>
      </c>
      <c r="X420" s="73" cm="1">
        <f t="array" ref="X420">IF($A420&lt;=time_horizon,INDEX(Q$5:Q$505,time_horizon-$A420+1),0)</f>
        <v>0</v>
      </c>
      <c r="Y420" s="73" cm="1">
        <f t="array" ref="Y420">IF($A420&lt;=time_horizon,INDEX(R$5:R$505,time_horizon-$A420+1),0)</f>
        <v>0</v>
      </c>
      <c r="Z420" s="73" cm="1">
        <f t="array" ref="Z420">IF($A420&lt;=time_horizon,INDEX(S$5:S$505,time_horizon-$A420+1),0)</f>
        <v>0</v>
      </c>
    </row>
    <row r="421" spans="1:26">
      <c r="A421">
        <v>416</v>
      </c>
      <c r="B421" s="83">
        <f>inventory[[#This Row],[Integrated_rad_forcing]]</f>
        <v>4.4707051321936559E-11</v>
      </c>
      <c r="C421" s="83">
        <f>inventory[[#This Row],[Temp_change]]</f>
        <v>3.0497668138694671E-14</v>
      </c>
      <c r="E421" s="95">
        <f>inventory[[#This Row],[CO2_net]]+inventory[[#This Row],[CH4_net]]*CH4_GWP+inventory[[#This Row],[N2O_net]]*N2O_GWP</f>
        <v>294.44043736440517</v>
      </c>
      <c r="F421" s="95">
        <f>inventory[[#This Row],[CO2_net]]+inventory[[#This Row],[CH4_net]]*CH4_GTP+inventory[[#This Row],[N2O_net]]*N2O_GTP</f>
        <v>239.59564412968101</v>
      </c>
      <c r="G421" s="77">
        <f t="shared" si="12"/>
        <v>160.03125746599514</v>
      </c>
      <c r="H421" s="77">
        <f t="shared" si="13"/>
        <v>60.810152133419784</v>
      </c>
      <c r="I421" s="77" cm="1">
        <f t="array" ref="I421">B421/INDEX($N$5:$N$505,time_horizon+1)</f>
        <v>487.47787527283418</v>
      </c>
      <c r="J421" s="77" cm="1">
        <f t="array" ref="J421">C421/INDEX($Q$5:$Q$505,time_horizon+1)</f>
        <v>55.768488096409492</v>
      </c>
      <c r="K421" s="78">
        <f>K420+(U420*inventory!B420+V420*inventory!C420+W420*inventory!D420)/$U$5</f>
        <v>294.44043736440517</v>
      </c>
      <c r="L421" s="78">
        <f>L420+(X420*inventory!B420+Y420*inventory!C420+Z420*inventory!D420)/$X$5</f>
        <v>239.59564412968098</v>
      </c>
      <c r="N421" s="71">
        <v>2.7936449434846381E-13</v>
      </c>
      <c r="O421" s="71">
        <v>2.6186858666653589E-12</v>
      </c>
      <c r="P421" s="71">
        <v>4.1809000960922735E-11</v>
      </c>
      <c r="Q421" s="71">
        <v>5.0152264167637057E-16</v>
      </c>
      <c r="R421" s="71">
        <v>1.0243603604901754E-15</v>
      </c>
      <c r="S421" s="71">
        <v>2.8971785136528128E-14</v>
      </c>
      <c r="U421" s="73" cm="1">
        <f t="array" ref="U421">IF($A421&lt;=time_horizon,INDEX(N$5:N$505,time_horizon-$A421+1),0)</f>
        <v>0</v>
      </c>
      <c r="V421" s="73" cm="1">
        <f t="array" ref="V421">IF($A421&lt;=time_horizon,INDEX(O$5:O$505,time_horizon-$A421+1),0)</f>
        <v>0</v>
      </c>
      <c r="W421" s="73" cm="1">
        <f t="array" ref="W421">IF($A421&lt;=time_horizon,INDEX(P$5:P$505,time_horizon-$A421+1),0)</f>
        <v>0</v>
      </c>
      <c r="X421" s="73" cm="1">
        <f t="array" ref="X421">IF($A421&lt;=time_horizon,INDEX(Q$5:Q$505,time_horizon-$A421+1),0)</f>
        <v>0</v>
      </c>
      <c r="Y421" s="73" cm="1">
        <f t="array" ref="Y421">IF($A421&lt;=time_horizon,INDEX(R$5:R$505,time_horizon-$A421+1),0)</f>
        <v>0</v>
      </c>
      <c r="Z421" s="73" cm="1">
        <f t="array" ref="Z421">IF($A421&lt;=time_horizon,INDEX(S$5:S$505,time_horizon-$A421+1),0)</f>
        <v>0</v>
      </c>
    </row>
    <row r="422" spans="1:26">
      <c r="A422">
        <v>417</v>
      </c>
      <c r="B422" s="83">
        <f>inventory[[#This Row],[Integrated_rad_forcing]]</f>
        <v>4.4718990968010232E-11</v>
      </c>
      <c r="C422" s="83">
        <f>inventory[[#This Row],[Temp_change]]</f>
        <v>3.0391312446002229E-14</v>
      </c>
      <c r="E422" s="95">
        <f>inventory[[#This Row],[CO2_net]]+inventory[[#This Row],[CH4_net]]*CH4_GWP+inventory[[#This Row],[N2O_net]]*N2O_GWP</f>
        <v>294.44043736440517</v>
      </c>
      <c r="F422" s="95">
        <f>inventory[[#This Row],[CO2_net]]+inventory[[#This Row],[CH4_net]]*CH4_GTP+inventory[[#This Row],[N2O_net]]*N2O_GTP</f>
        <v>239.59564412968101</v>
      </c>
      <c r="G422" s="77">
        <f t="shared" si="12"/>
        <v>159.77822992848056</v>
      </c>
      <c r="H422" s="77">
        <f t="shared" si="13"/>
        <v>60.610732365417135</v>
      </c>
      <c r="I422" s="77" cm="1">
        <f t="array" ref="I422">B422/INDEX($N$5:$N$505,time_horizon+1)</f>
        <v>487.60806308722596</v>
      </c>
      <c r="J422" s="77" cm="1">
        <f t="array" ref="J422">C422/INDEX($Q$5:$Q$505,time_horizon+1)</f>
        <v>55.574004499993855</v>
      </c>
      <c r="K422" s="78">
        <f>K421+(U421*inventory!B421+V421*inventory!C421+W421*inventory!D421)/$U$5</f>
        <v>294.44043736440517</v>
      </c>
      <c r="L422" s="78">
        <f>L421+(X421*inventory!B421+Y421*inventory!C421+Z421*inventory!D421)/$X$5</f>
        <v>239.59564412968098</v>
      </c>
      <c r="N422" s="71">
        <v>2.7988162710293641E-13</v>
      </c>
      <c r="O422" s="71">
        <v>2.6186858666653593E-12</v>
      </c>
      <c r="P422" s="71">
        <v>4.1820423474241938E-11</v>
      </c>
      <c r="Q422" s="71">
        <v>5.0141800403888041E-16</v>
      </c>
      <c r="R422" s="71">
        <v>1.0218619218265377E-15</v>
      </c>
      <c r="S422" s="71">
        <v>2.8868032520136809E-14</v>
      </c>
      <c r="U422" s="73" cm="1">
        <f t="array" ref="U422">IF($A422&lt;=time_horizon,INDEX(N$5:N$505,time_horizon-$A422+1),0)</f>
        <v>0</v>
      </c>
      <c r="V422" s="73" cm="1">
        <f t="array" ref="V422">IF($A422&lt;=time_horizon,INDEX(O$5:O$505,time_horizon-$A422+1),0)</f>
        <v>0</v>
      </c>
      <c r="W422" s="73" cm="1">
        <f t="array" ref="W422">IF($A422&lt;=time_horizon,INDEX(P$5:P$505,time_horizon-$A422+1),0)</f>
        <v>0</v>
      </c>
      <c r="X422" s="73" cm="1">
        <f t="array" ref="X422">IF($A422&lt;=time_horizon,INDEX(Q$5:Q$505,time_horizon-$A422+1),0)</f>
        <v>0</v>
      </c>
      <c r="Y422" s="73" cm="1">
        <f t="array" ref="Y422">IF($A422&lt;=time_horizon,INDEX(R$5:R$505,time_horizon-$A422+1),0)</f>
        <v>0</v>
      </c>
      <c r="Z422" s="73" cm="1">
        <f t="array" ref="Z422">IF($A422&lt;=time_horizon,INDEX(S$5:S$505,time_horizon-$A422+1),0)</f>
        <v>0</v>
      </c>
    </row>
    <row r="423" spans="1:26">
      <c r="A423">
        <v>418</v>
      </c>
      <c r="B423" s="83">
        <f>inventory[[#This Row],[Integrated_rad_forcing]]</f>
        <v>4.4730836256398378E-11</v>
      </c>
      <c r="C423" s="83">
        <f>inventory[[#This Row],[Temp_change]]</f>
        <v>3.0285488161553079E-14</v>
      </c>
      <c r="E423" s="95">
        <f>inventory[[#This Row],[CO2_net]]+inventory[[#This Row],[CH4_net]]*CH4_GWP+inventory[[#This Row],[N2O_net]]*N2O_GWP</f>
        <v>294.44043736440517</v>
      </c>
      <c r="F423" s="95">
        <f>inventory[[#This Row],[CO2_net]]+inventory[[#This Row],[CH4_net]]*CH4_GTP+inventory[[#This Row],[N2O_net]]*N2O_GTP</f>
        <v>239.59564412968101</v>
      </c>
      <c r="G423" s="77">
        <f t="shared" si="12"/>
        <v>159.52599589724414</v>
      </c>
      <c r="H423" s="77">
        <f t="shared" si="13"/>
        <v>60.412299348134205</v>
      </c>
      <c r="I423" s="77" cm="1">
        <f t="array" ref="I423">B423/INDEX($N$5:$N$505,time_horizon+1)</f>
        <v>487.73722204190329</v>
      </c>
      <c r="J423" s="77" cm="1">
        <f t="array" ref="J423">C423/INDEX($Q$5:$Q$505,time_horizon+1)</f>
        <v>55.380492644570211</v>
      </c>
      <c r="K423" s="78">
        <f>K422+(U422*inventory!B422+V422*inventory!C422+W422*inventory!D422)/$U$5</f>
        <v>294.44043736440517</v>
      </c>
      <c r="L423" s="78">
        <f>L422+(X422*inventory!B422+Y422*inventory!C422+Z422*inventory!D422)/$X$5</f>
        <v>239.59564412968098</v>
      </c>
      <c r="N423" s="71">
        <v>2.8039841409428313E-13</v>
      </c>
      <c r="O423" s="71">
        <v>2.6186858666653597E-12</v>
      </c>
      <c r="P423" s="71">
        <v>4.1831751975638732E-11</v>
      </c>
      <c r="Q423" s="71">
        <v>5.0131328369126916E-16</v>
      </c>
      <c r="R423" s="71">
        <v>1.01936957691272E-15</v>
      </c>
      <c r="S423" s="71">
        <v>2.8764805300949093E-14</v>
      </c>
      <c r="U423" s="73" cm="1">
        <f t="array" ref="U423">IF($A423&lt;=time_horizon,INDEX(N$5:N$505,time_horizon-$A423+1),0)</f>
        <v>0</v>
      </c>
      <c r="V423" s="73" cm="1">
        <f t="array" ref="V423">IF($A423&lt;=time_horizon,INDEX(O$5:O$505,time_horizon-$A423+1),0)</f>
        <v>0</v>
      </c>
      <c r="W423" s="73" cm="1">
        <f t="array" ref="W423">IF($A423&lt;=time_horizon,INDEX(P$5:P$505,time_horizon-$A423+1),0)</f>
        <v>0</v>
      </c>
      <c r="X423" s="73" cm="1">
        <f t="array" ref="X423">IF($A423&lt;=time_horizon,INDEX(Q$5:Q$505,time_horizon-$A423+1),0)</f>
        <v>0</v>
      </c>
      <c r="Y423" s="73" cm="1">
        <f t="array" ref="Y423">IF($A423&lt;=time_horizon,INDEX(R$5:R$505,time_horizon-$A423+1),0)</f>
        <v>0</v>
      </c>
      <c r="Z423" s="73" cm="1">
        <f t="array" ref="Z423">IF($A423&lt;=time_horizon,INDEX(S$5:S$505,time_horizon-$A423+1),0)</f>
        <v>0</v>
      </c>
    </row>
    <row r="424" spans="1:26">
      <c r="A424">
        <v>419</v>
      </c>
      <c r="B424" s="83">
        <f>inventory[[#This Row],[Integrated_rad_forcing]]</f>
        <v>4.4742587961736512E-11</v>
      </c>
      <c r="C424" s="83">
        <f>inventory[[#This Row],[Temp_change]]</f>
        <v>3.018019174852843E-14</v>
      </c>
      <c r="E424" s="95">
        <f>inventory[[#This Row],[CO2_net]]+inventory[[#This Row],[CH4_net]]*CH4_GWP+inventory[[#This Row],[N2O_net]]*N2O_GWP</f>
        <v>294.44043736440517</v>
      </c>
      <c r="F424" s="95">
        <f>inventory[[#This Row],[CO2_net]]+inventory[[#This Row],[CH4_net]]*CH4_GTP+inventory[[#This Row],[N2O_net]]*N2O_GTP</f>
        <v>239.59564412968101</v>
      </c>
      <c r="G424" s="77">
        <f t="shared" si="12"/>
        <v>159.27455232059623</v>
      </c>
      <c r="H424" s="77">
        <f t="shared" si="13"/>
        <v>60.21484642672943</v>
      </c>
      <c r="I424" s="77" cm="1">
        <f t="array" ref="I424">B424/INDEX($N$5:$N$505,time_horizon+1)</f>
        <v>487.86536058335651</v>
      </c>
      <c r="J424" s="77" cm="1">
        <f t="array" ref="J424">C424/INDEX($Q$5:$Q$505,time_horizon+1)</f>
        <v>55.187946062659272</v>
      </c>
      <c r="K424" s="78">
        <f>K423+(U423*inventory!B423+V423*inventory!C423+W423*inventory!D423)/$U$5</f>
        <v>294.44043736440517</v>
      </c>
      <c r="L424" s="78">
        <f>L423+(X423*inventory!B423+Y423*inventory!C423+Z423*inventory!D423)/$X$5</f>
        <v>239.59564412968098</v>
      </c>
      <c r="N424" s="71">
        <v>2.8091485620173816E-13</v>
      </c>
      <c r="O424" s="71">
        <v>2.6186858666653601E-12</v>
      </c>
      <c r="P424" s="71">
        <v>4.1842987238869411E-11</v>
      </c>
      <c r="Q424" s="71">
        <v>5.0120848162009783E-16</v>
      </c>
      <c r="R424" s="71">
        <v>1.0168833108859248E-15</v>
      </c>
      <c r="S424" s="71">
        <v>2.8662099956022407E-14</v>
      </c>
      <c r="U424" s="73" cm="1">
        <f t="array" ref="U424">IF($A424&lt;=time_horizon,INDEX(N$5:N$505,time_horizon-$A424+1),0)</f>
        <v>0</v>
      </c>
      <c r="V424" s="73" cm="1">
        <f t="array" ref="V424">IF($A424&lt;=time_horizon,INDEX(O$5:O$505,time_horizon-$A424+1),0)</f>
        <v>0</v>
      </c>
      <c r="W424" s="73" cm="1">
        <f t="array" ref="W424">IF($A424&lt;=time_horizon,INDEX(P$5:P$505,time_horizon-$A424+1),0)</f>
        <v>0</v>
      </c>
      <c r="X424" s="73" cm="1">
        <f t="array" ref="X424">IF($A424&lt;=time_horizon,INDEX(Q$5:Q$505,time_horizon-$A424+1),0)</f>
        <v>0</v>
      </c>
      <c r="Y424" s="73" cm="1">
        <f t="array" ref="Y424">IF($A424&lt;=time_horizon,INDEX(R$5:R$505,time_horizon-$A424+1),0)</f>
        <v>0</v>
      </c>
      <c r="Z424" s="73" cm="1">
        <f t="array" ref="Z424">IF($A424&lt;=time_horizon,INDEX(S$5:S$505,time_horizon-$A424+1),0)</f>
        <v>0</v>
      </c>
    </row>
    <row r="425" spans="1:26">
      <c r="A425">
        <v>420</v>
      </c>
      <c r="B425" s="83">
        <f>inventory[[#This Row],[Integrated_rad_forcing]]</f>
        <v>4.4754246852289502E-11</v>
      </c>
      <c r="C425" s="83">
        <f>inventory[[#This Row],[Temp_change]]</f>
        <v>3.0075419697184118E-14</v>
      </c>
      <c r="E425" s="95">
        <f>inventory[[#This Row],[CO2_net]]+inventory[[#This Row],[CH4_net]]*CH4_GWP+inventory[[#This Row],[N2O_net]]*N2O_GWP</f>
        <v>294.44043736440517</v>
      </c>
      <c r="F425" s="95">
        <f>inventory[[#This Row],[CO2_net]]+inventory[[#This Row],[CH4_net]]*CH4_GTP+inventory[[#This Row],[N2O_net]]*N2O_GTP</f>
        <v>239.59564412968101</v>
      </c>
      <c r="G425" s="77">
        <f t="shared" si="12"/>
        <v>159.02389615689123</v>
      </c>
      <c r="H425" s="77">
        <f t="shared" si="13"/>
        <v>60.01836699764106</v>
      </c>
      <c r="I425" s="77" cm="1">
        <f t="array" ref="I425">B425/INDEX($N$5:$N$505,time_horizon+1)</f>
        <v>487.99248708861143</v>
      </c>
      <c r="J425" s="77" cm="1">
        <f t="array" ref="J425">C425/INDEX($Q$5:$Q$505,time_horizon+1)</f>
        <v>54.996358336290832</v>
      </c>
      <c r="K425" s="78">
        <f>K424+(U424*inventory!B424+V424*inventory!C424+W424*inventory!D424)/$U$5</f>
        <v>294.44043736440517</v>
      </c>
      <c r="L425" s="78">
        <f>L424+(X424*inventory!B424+Y424*inventory!C424+Z424*inventory!D424)/$X$5</f>
        <v>239.59564412968098</v>
      </c>
      <c r="N425" s="71">
        <v>2.8143095430221038E-13</v>
      </c>
      <c r="O425" s="71">
        <v>2.6186858666653605E-12</v>
      </c>
      <c r="P425" s="71">
        <v>4.1854130031321933E-11</v>
      </c>
      <c r="Q425" s="71">
        <v>5.0110359880944761E-16</v>
      </c>
      <c r="R425" s="71">
        <v>1.0144031089196048E-15</v>
      </c>
      <c r="S425" s="71">
        <v>2.8559912989455066E-14</v>
      </c>
      <c r="U425" s="73" cm="1">
        <f t="array" ref="U425">IF($A425&lt;=time_horizon,INDEX(N$5:N$505,time_horizon-$A425+1),0)</f>
        <v>0</v>
      </c>
      <c r="V425" s="73" cm="1">
        <f t="array" ref="V425">IF($A425&lt;=time_horizon,INDEX(O$5:O$505,time_horizon-$A425+1),0)</f>
        <v>0</v>
      </c>
      <c r="W425" s="73" cm="1">
        <f t="array" ref="W425">IF($A425&lt;=time_horizon,INDEX(P$5:P$505,time_horizon-$A425+1),0)</f>
        <v>0</v>
      </c>
      <c r="X425" s="73" cm="1">
        <f t="array" ref="X425">IF($A425&lt;=time_horizon,INDEX(Q$5:Q$505,time_horizon-$A425+1),0)</f>
        <v>0</v>
      </c>
      <c r="Y425" s="73" cm="1">
        <f t="array" ref="Y425">IF($A425&lt;=time_horizon,INDEX(R$5:R$505,time_horizon-$A425+1),0)</f>
        <v>0</v>
      </c>
      <c r="Z425" s="73" cm="1">
        <f t="array" ref="Z425">IF($A425&lt;=time_horizon,INDEX(S$5:S$505,time_horizon-$A425+1),0)</f>
        <v>0</v>
      </c>
    </row>
    <row r="426" spans="1:26">
      <c r="A426">
        <v>421</v>
      </c>
      <c r="B426" s="83">
        <f>inventory[[#This Row],[Integrated_rad_forcing]]</f>
        <v>4.4765813690004002E-11</v>
      </c>
      <c r="C426" s="83">
        <f>inventory[[#This Row],[Temp_change]]</f>
        <v>2.9971168524632736E-14</v>
      </c>
      <c r="E426" s="95">
        <f>inventory[[#This Row],[CO2_net]]+inventory[[#This Row],[CH4_net]]*CH4_GWP+inventory[[#This Row],[N2O_net]]*N2O_GWP</f>
        <v>294.44043736440517</v>
      </c>
      <c r="F426" s="95">
        <f>inventory[[#This Row],[CO2_net]]+inventory[[#This Row],[CH4_net]]*CH4_GTP+inventory[[#This Row],[N2O_net]]*N2O_GTP</f>
        <v>239.59564412968101</v>
      </c>
      <c r="G426" s="77">
        <f t="shared" si="12"/>
        <v>158.77402437454484</v>
      </c>
      <c r="H426" s="77">
        <f t="shared" si="13"/>
        <v>59.822854508176611</v>
      </c>
      <c r="I426" s="77" cm="1">
        <f t="array" ref="I426">B426/INDEX($N$5:$N$505,time_horizon+1)</f>
        <v>488.1186098658012</v>
      </c>
      <c r="J426" s="77" cm="1">
        <f t="array" ref="J426">C426/INDEX($Q$5:$Q$505,time_horizon+1)</f>
        <v>54.805723096605348</v>
      </c>
      <c r="K426" s="78">
        <f>K425+(U425*inventory!B425+V425*inventory!C425+W425*inventory!D425)/$U$5</f>
        <v>294.44043736440517</v>
      </c>
      <c r="L426" s="78">
        <f>L425+(X425*inventory!B425+Y425*inventory!C425+Z425*inventory!D425)/$X$5</f>
        <v>239.59564412968098</v>
      </c>
      <c r="N426" s="71">
        <v>2.8194670927029172E-13</v>
      </c>
      <c r="O426" s="71">
        <v>2.6186858666653609E-12</v>
      </c>
      <c r="P426" s="71">
        <v>4.1865181114068352E-11</v>
      </c>
      <c r="Q426" s="71">
        <v>5.0099863624087456E-16</v>
      </c>
      <c r="R426" s="71">
        <v>1.0119289562233764E-15</v>
      </c>
      <c r="S426" s="71">
        <v>2.8458240932168483E-14</v>
      </c>
      <c r="U426" s="73" cm="1">
        <f t="array" ref="U426">IF($A426&lt;=time_horizon,INDEX(N$5:N$505,time_horizon-$A426+1),0)</f>
        <v>0</v>
      </c>
      <c r="V426" s="73" cm="1">
        <f t="array" ref="V426">IF($A426&lt;=time_horizon,INDEX(O$5:O$505,time_horizon-$A426+1),0)</f>
        <v>0</v>
      </c>
      <c r="W426" s="73" cm="1">
        <f t="array" ref="W426">IF($A426&lt;=time_horizon,INDEX(P$5:P$505,time_horizon-$A426+1),0)</f>
        <v>0</v>
      </c>
      <c r="X426" s="73" cm="1">
        <f t="array" ref="X426">IF($A426&lt;=time_horizon,INDEX(Q$5:Q$505,time_horizon-$A426+1),0)</f>
        <v>0</v>
      </c>
      <c r="Y426" s="73" cm="1">
        <f t="array" ref="Y426">IF($A426&lt;=time_horizon,INDEX(R$5:R$505,time_horizon-$A426+1),0)</f>
        <v>0</v>
      </c>
      <c r="Z426" s="73" cm="1">
        <f t="array" ref="Z426">IF($A426&lt;=time_horizon,INDEX(S$5:S$505,time_horizon-$A426+1),0)</f>
        <v>0</v>
      </c>
    </row>
    <row r="427" spans="1:26">
      <c r="A427">
        <v>422</v>
      </c>
      <c r="B427" s="83">
        <f>inventory[[#This Row],[Integrated_rad_forcing]]</f>
        <v>4.4777289230560412E-11</v>
      </c>
      <c r="C427" s="83">
        <f>inventory[[#This Row],[Temp_change]]</f>
        <v>2.9867434774627423E-14</v>
      </c>
      <c r="E427" s="95">
        <f>inventory[[#This Row],[CO2_net]]+inventory[[#This Row],[CH4_net]]*CH4_GWP+inventory[[#This Row],[N2O_net]]*N2O_GWP</f>
        <v>294.44043736440517</v>
      </c>
      <c r="F427" s="95">
        <f>inventory[[#This Row],[CO2_net]]+inventory[[#This Row],[CH4_net]]*CH4_GTP+inventory[[#This Row],[N2O_net]]*N2O_GTP</f>
        <v>239.59564412968101</v>
      </c>
      <c r="G427" s="77">
        <f t="shared" si="12"/>
        <v>158.52493395204971</v>
      </c>
      <c r="H427" s="77">
        <f t="shared" si="13"/>
        <v>59.62830245610521</v>
      </c>
      <c r="I427" s="77" cm="1">
        <f t="array" ref="I427">B427/INDEX($N$5:$N$505,time_horizon+1)</f>
        <v>488.24373715473297</v>
      </c>
      <c r="J427" s="77" cm="1">
        <f t="array" ref="J427">C427/INDEX($Q$5:$Q$505,time_horizon+1)</f>
        <v>54.61603402345856</v>
      </c>
      <c r="K427" s="78">
        <f>K426+(U426*inventory!B426+V426*inventory!C426+W426*inventory!D426)/$U$5</f>
        <v>294.44043736440517</v>
      </c>
      <c r="L427" s="78">
        <f>L426+(X426*inventory!B426+Y426*inventory!C426+Z426*inventory!D426)/$X$5</f>
        <v>239.59564412968098</v>
      </c>
      <c r="N427" s="71">
        <v>2.8246212197826591E-13</v>
      </c>
      <c r="O427" s="71">
        <v>2.6186858666653613E-12</v>
      </c>
      <c r="P427" s="71">
        <v>4.1876141241916787E-11</v>
      </c>
      <c r="Q427" s="71">
        <v>5.0089359489336532E-16</v>
      </c>
      <c r="R427" s="71">
        <v>1.0094608380429287E-15</v>
      </c>
      <c r="S427" s="71">
        <v>2.8357080341691129E-14</v>
      </c>
      <c r="U427" s="73" cm="1">
        <f t="array" ref="U427">IF($A427&lt;=time_horizon,INDEX(N$5:N$505,time_horizon-$A427+1),0)</f>
        <v>0</v>
      </c>
      <c r="V427" s="73" cm="1">
        <f t="array" ref="V427">IF($A427&lt;=time_horizon,INDEX(O$5:O$505,time_horizon-$A427+1),0)</f>
        <v>0</v>
      </c>
      <c r="W427" s="73" cm="1">
        <f t="array" ref="W427">IF($A427&lt;=time_horizon,INDEX(P$5:P$505,time_horizon-$A427+1),0)</f>
        <v>0</v>
      </c>
      <c r="X427" s="73" cm="1">
        <f t="array" ref="X427">IF($A427&lt;=time_horizon,INDEX(Q$5:Q$505,time_horizon-$A427+1),0)</f>
        <v>0</v>
      </c>
      <c r="Y427" s="73" cm="1">
        <f t="array" ref="Y427">IF($A427&lt;=time_horizon,INDEX(R$5:R$505,time_horizon-$A427+1),0)</f>
        <v>0</v>
      </c>
      <c r="Z427" s="73" cm="1">
        <f t="array" ref="Z427">IF($A427&lt;=time_horizon,INDEX(S$5:S$505,time_horizon-$A427+1),0)</f>
        <v>0</v>
      </c>
    </row>
    <row r="428" spans="1:26">
      <c r="A428">
        <v>423</v>
      </c>
      <c r="B428" s="83">
        <f>inventory[[#This Row],[Integrated_rad_forcing]]</f>
        <v>4.4788674223424448E-11</v>
      </c>
      <c r="C428" s="83">
        <f>inventory[[#This Row],[Temp_change]]</f>
        <v>2.9764215017347571E-14</v>
      </c>
      <c r="E428" s="95">
        <f>inventory[[#This Row],[CO2_net]]+inventory[[#This Row],[CH4_net]]*CH4_GWP+inventory[[#This Row],[N2O_net]]*N2O_GWP</f>
        <v>294.44043736440517</v>
      </c>
      <c r="F428" s="95">
        <f>inventory[[#This Row],[CO2_net]]+inventory[[#This Row],[CH4_net]]*CH4_GTP+inventory[[#This Row],[N2O_net]]*N2O_GTP</f>
        <v>239.59564412968101</v>
      </c>
      <c r="G428" s="77">
        <f t="shared" si="12"/>
        <v>158.27662187799038</v>
      </c>
      <c r="H428" s="77">
        <f t="shared" si="13"/>
        <v>59.434704389253426</v>
      </c>
      <c r="I428" s="77" cm="1">
        <f t="array" ref="I428">B428/INDEX($N$5:$N$505,time_horizon+1)</f>
        <v>488.36787712744984</v>
      </c>
      <c r="J428" s="77" cm="1">
        <f t="array" ref="J428">C428/INDEX($Q$5:$Q$505,time_horizon+1)</f>
        <v>54.427284845029668</v>
      </c>
      <c r="K428" s="78">
        <f>K427+(U427*inventory!B427+V427*inventory!C427+W427*inventory!D427)/$U$5</f>
        <v>294.44043736440517</v>
      </c>
      <c r="L428" s="78">
        <f>L427+(X427*inventory!B427+Y427*inventory!C427+Z427*inventory!D427)/$X$5</f>
        <v>239.59564412968098</v>
      </c>
      <c r="N428" s="71">
        <v>2.8297719329611667E-13</v>
      </c>
      <c r="O428" s="71">
        <v>2.6186858666653617E-12</v>
      </c>
      <c r="P428" s="71">
        <v>4.1887011163462971E-11</v>
      </c>
      <c r="Q428" s="71">
        <v>5.0078847574329539E-16</v>
      </c>
      <c r="R428" s="71">
        <v>1.0069987396599375E-15</v>
      </c>
      <c r="S428" s="71">
        <v>2.825642780194434E-14</v>
      </c>
      <c r="U428" s="73" cm="1">
        <f t="array" ref="U428">IF($A428&lt;=time_horizon,INDEX(N$5:N$505,time_horizon-$A428+1),0)</f>
        <v>0</v>
      </c>
      <c r="V428" s="73" cm="1">
        <f t="array" ref="V428">IF($A428&lt;=time_horizon,INDEX(O$5:O$505,time_horizon-$A428+1),0)</f>
        <v>0</v>
      </c>
      <c r="W428" s="73" cm="1">
        <f t="array" ref="W428">IF($A428&lt;=time_horizon,INDEX(P$5:P$505,time_horizon-$A428+1),0)</f>
        <v>0</v>
      </c>
      <c r="X428" s="73" cm="1">
        <f t="array" ref="X428">IF($A428&lt;=time_horizon,INDEX(Q$5:Q$505,time_horizon-$A428+1),0)</f>
        <v>0</v>
      </c>
      <c r="Y428" s="73" cm="1">
        <f t="array" ref="Y428">IF($A428&lt;=time_horizon,INDEX(R$5:R$505,time_horizon-$A428+1),0)</f>
        <v>0</v>
      </c>
      <c r="Z428" s="73" cm="1">
        <f t="array" ref="Z428">IF($A428&lt;=time_horizon,INDEX(S$5:S$505,time_horizon-$A428+1),0)</f>
        <v>0</v>
      </c>
    </row>
    <row r="429" spans="1:26">
      <c r="A429">
        <v>424</v>
      </c>
      <c r="B429" s="83">
        <f>inventory[[#This Row],[Integrated_rad_forcing]]</f>
        <v>4.47999694118983E-11</v>
      </c>
      <c r="C429" s="83">
        <f>inventory[[#This Row],[Temp_change]]</f>
        <v>2.9661505849186156E-14</v>
      </c>
      <c r="E429" s="95">
        <f>inventory[[#This Row],[CO2_net]]+inventory[[#This Row],[CH4_net]]*CH4_GWP+inventory[[#This Row],[N2O_net]]*N2O_GWP</f>
        <v>294.44043736440517</v>
      </c>
      <c r="F429" s="95">
        <f>inventory[[#This Row],[CO2_net]]+inventory[[#This Row],[CH4_net]]*CH4_GTP+inventory[[#This Row],[N2O_net]]*N2O_GTP</f>
        <v>239.59564412968101</v>
      </c>
      <c r="G429" s="77">
        <f t="shared" si="12"/>
        <v>158.02908515105693</v>
      </c>
      <c r="H429" s="77">
        <f t="shared" si="13"/>
        <v>59.242053905103994</v>
      </c>
      <c r="I429" s="77" cm="1">
        <f t="array" ref="I429">B429/INDEX($N$5:$N$505,time_horizon+1)</f>
        <v>488.49103788878898</v>
      </c>
      <c r="J429" s="77" cm="1">
        <f t="array" ref="J429">C429/INDEX($Q$5:$Q$505,time_horizon+1)</f>
        <v>54.239469337432404</v>
      </c>
      <c r="K429" s="78">
        <f>K428+(U428*inventory!B428+V428*inventory!C428+W428*inventory!D428)/$U$5</f>
        <v>294.44043736440517</v>
      </c>
      <c r="L429" s="78">
        <f>L428+(X428*inventory!B428+Y428*inventory!C428+Z428*inventory!D428)/$X$5</f>
        <v>239.59564412968098</v>
      </c>
      <c r="N429" s="71">
        <v>2.8349192409153595E-13</v>
      </c>
      <c r="O429" s="71">
        <v>2.6186858666653621E-12</v>
      </c>
      <c r="P429" s="71">
        <v>4.1897791621141402E-11</v>
      </c>
      <c r="Q429" s="71">
        <v>5.0068327976438833E-16</v>
      </c>
      <c r="R429" s="71">
        <v>1.0045426463919769E-15</v>
      </c>
      <c r="S429" s="71">
        <v>2.8156279923029788E-14</v>
      </c>
      <c r="U429" s="73" cm="1">
        <f t="array" ref="U429">IF($A429&lt;=time_horizon,INDEX(N$5:N$505,time_horizon-$A429+1),0)</f>
        <v>0</v>
      </c>
      <c r="V429" s="73" cm="1">
        <f t="array" ref="V429">IF($A429&lt;=time_horizon,INDEX(O$5:O$505,time_horizon-$A429+1),0)</f>
        <v>0</v>
      </c>
      <c r="W429" s="73" cm="1">
        <f t="array" ref="W429">IF($A429&lt;=time_horizon,INDEX(P$5:P$505,time_horizon-$A429+1),0)</f>
        <v>0</v>
      </c>
      <c r="X429" s="73" cm="1">
        <f t="array" ref="X429">IF($A429&lt;=time_horizon,INDEX(Q$5:Q$505,time_horizon-$A429+1),0)</f>
        <v>0</v>
      </c>
      <c r="Y429" s="73" cm="1">
        <f t="array" ref="Y429">IF($A429&lt;=time_horizon,INDEX(R$5:R$505,time_horizon-$A429+1),0)</f>
        <v>0</v>
      </c>
      <c r="Z429" s="73" cm="1">
        <f t="array" ref="Z429">IF($A429&lt;=time_horizon,INDEX(S$5:S$505,time_horizon-$A429+1),0)</f>
        <v>0</v>
      </c>
    </row>
    <row r="430" spans="1:26">
      <c r="A430">
        <v>425</v>
      </c>
      <c r="B430" s="83">
        <f>inventory[[#This Row],[Integrated_rad_forcing]]</f>
        <v>4.4811175533171327E-11</v>
      </c>
      <c r="C430" s="83">
        <f>inventory[[#This Row],[Temp_change]]</f>
        <v>2.9559303892538857E-14</v>
      </c>
      <c r="E430" s="95">
        <f>inventory[[#This Row],[CO2_net]]+inventory[[#This Row],[CH4_net]]*CH4_GWP+inventory[[#This Row],[N2O_net]]*N2O_GWP</f>
        <v>294.44043736440517</v>
      </c>
      <c r="F430" s="95">
        <f>inventory[[#This Row],[CO2_net]]+inventory[[#This Row],[CH4_net]]*CH4_GTP+inventory[[#This Row],[N2O_net]]*N2O_GTP</f>
        <v>239.59564412968101</v>
      </c>
      <c r="G430" s="77">
        <f t="shared" si="12"/>
        <v>157.78232078005755</v>
      </c>
      <c r="H430" s="77">
        <f t="shared" si="13"/>
        <v>59.050344650397818</v>
      </c>
      <c r="I430" s="77" cm="1">
        <f t="array" ref="I430">B430/INDEX($N$5:$N$505,time_horizon+1)</f>
        <v>488.61322747693447</v>
      </c>
      <c r="J430" s="77" cm="1">
        <f t="array" ref="J430">C430/INDEX($Q$5:$Q$505,time_horizon+1)</f>
        <v>54.052581324329424</v>
      </c>
      <c r="K430" s="78">
        <f>K429+(U429*inventory!B429+V429*inventory!C429+W429*inventory!D429)/$U$5</f>
        <v>294.44043736440517</v>
      </c>
      <c r="L430" s="78">
        <f>L429+(X429*inventory!B429+Y429*inventory!C429+Z429*inventory!D429)/$X$5</f>
        <v>239.59564412968098</v>
      </c>
      <c r="N430" s="71">
        <v>2.8400631522993236E-13</v>
      </c>
      <c r="O430" s="71">
        <v>2.6186858666653625E-12</v>
      </c>
      <c r="P430" s="71">
        <v>4.1908483351276035E-11</v>
      </c>
      <c r="Q430" s="71">
        <v>5.0057800792767631E-16</v>
      </c>
      <c r="R430" s="71">
        <v>1.002092543592432E-15</v>
      </c>
      <c r="S430" s="71">
        <v>2.8056633341018747E-14</v>
      </c>
      <c r="U430" s="73" cm="1">
        <f t="array" ref="U430">IF($A430&lt;=time_horizon,INDEX(N$5:N$505,time_horizon-$A430+1),0)</f>
        <v>0</v>
      </c>
      <c r="V430" s="73" cm="1">
        <f t="array" ref="V430">IF($A430&lt;=time_horizon,INDEX(O$5:O$505,time_horizon-$A430+1),0)</f>
        <v>0</v>
      </c>
      <c r="W430" s="73" cm="1">
        <f t="array" ref="W430">IF($A430&lt;=time_horizon,INDEX(P$5:P$505,time_horizon-$A430+1),0)</f>
        <v>0</v>
      </c>
      <c r="X430" s="73" cm="1">
        <f t="array" ref="X430">IF($A430&lt;=time_horizon,INDEX(Q$5:Q$505,time_horizon-$A430+1),0)</f>
        <v>0</v>
      </c>
      <c r="Y430" s="73" cm="1">
        <f t="array" ref="Y430">IF($A430&lt;=time_horizon,INDEX(R$5:R$505,time_horizon-$A430+1),0)</f>
        <v>0</v>
      </c>
      <c r="Z430" s="73" cm="1">
        <f t="array" ref="Z430">IF($A430&lt;=time_horizon,INDEX(S$5:S$505,time_horizon-$A430+1),0)</f>
        <v>0</v>
      </c>
    </row>
    <row r="431" spans="1:26">
      <c r="A431">
        <v>426</v>
      </c>
      <c r="B431" s="83">
        <f>inventory[[#This Row],[Integrated_rad_forcing]]</f>
        <v>4.4822293318370391E-11</v>
      </c>
      <c r="C431" s="83">
        <f>inventory[[#This Row],[Temp_change]]</f>
        <v>2.9457605795594909E-14</v>
      </c>
      <c r="E431" s="95">
        <f>inventory[[#This Row],[CO2_net]]+inventory[[#This Row],[CH4_net]]*CH4_GWP+inventory[[#This Row],[N2O_net]]*N2O_GWP</f>
        <v>294.44043736440517</v>
      </c>
      <c r="F431" s="95">
        <f>inventory[[#This Row],[CO2_net]]+inventory[[#This Row],[CH4_net]]*CH4_GTP+inventory[[#This Row],[N2O_net]]*N2O_GTP</f>
        <v>239.59564412968101</v>
      </c>
      <c r="G431" s="77">
        <f t="shared" si="12"/>
        <v>157.53632578393021</v>
      </c>
      <c r="H431" s="77">
        <f t="shared" si="13"/>
        <v>58.859570320739039</v>
      </c>
      <c r="I431" s="77" cm="1">
        <f t="array" ref="I431">B431/INDEX($N$5:$N$505,time_horizon+1)</f>
        <v>488.73445386396571</v>
      </c>
      <c r="J431" s="77" cm="1">
        <f t="array" ref="J431">C431/INDEX($Q$5:$Q$505,time_horizon+1)</f>
        <v>53.866614676549879</v>
      </c>
      <c r="K431" s="78">
        <f>K430+(U430*inventory!B430+V430*inventory!C430+W430*inventory!D430)/$U$5</f>
        <v>294.44043736440517</v>
      </c>
      <c r="L431" s="78">
        <f>L430+(X430*inventory!B430+Y430*inventory!C430+Z430*inventory!D430)/$X$5</f>
        <v>239.59564412968098</v>
      </c>
      <c r="N431" s="71">
        <v>2.8452036757443897E-13</v>
      </c>
      <c r="O431" s="71">
        <v>2.6186858666653629E-12</v>
      </c>
      <c r="P431" s="71">
        <v>4.1919087084130587E-11</v>
      </c>
      <c r="Q431" s="71">
        <v>5.0047266120146291E-16</v>
      </c>
      <c r="R431" s="71">
        <v>9.9964841665041088E-16</v>
      </c>
      <c r="S431" s="71">
        <v>2.7957484717743037E-14</v>
      </c>
      <c r="U431" s="73" cm="1">
        <f t="array" ref="U431">IF($A431&lt;=time_horizon,INDEX(N$5:N$505,time_horizon-$A431+1),0)</f>
        <v>0</v>
      </c>
      <c r="V431" s="73" cm="1">
        <f t="array" ref="V431">IF($A431&lt;=time_horizon,INDEX(O$5:O$505,time_horizon-$A431+1),0)</f>
        <v>0</v>
      </c>
      <c r="W431" s="73" cm="1">
        <f t="array" ref="W431">IF($A431&lt;=time_horizon,INDEX(P$5:P$505,time_horizon-$A431+1),0)</f>
        <v>0</v>
      </c>
      <c r="X431" s="73" cm="1">
        <f t="array" ref="X431">IF($A431&lt;=time_horizon,INDEX(Q$5:Q$505,time_horizon-$A431+1),0)</f>
        <v>0</v>
      </c>
      <c r="Y431" s="73" cm="1">
        <f t="array" ref="Y431">IF($A431&lt;=time_horizon,INDEX(R$5:R$505,time_horizon-$A431+1),0)</f>
        <v>0</v>
      </c>
      <c r="Z431" s="73" cm="1">
        <f t="array" ref="Z431">IF($A431&lt;=time_horizon,INDEX(S$5:S$505,time_horizon-$A431+1),0)</f>
        <v>0</v>
      </c>
    </row>
    <row r="432" spans="1:26">
      <c r="A432">
        <v>427</v>
      </c>
      <c r="B432" s="83">
        <f>inventory[[#This Row],[Integrated_rad_forcing]]</f>
        <v>4.4833323492609675E-11</v>
      </c>
      <c r="C432" s="83">
        <f>inventory[[#This Row],[Temp_change]]</f>
        <v>2.9356408232129677E-14</v>
      </c>
      <c r="E432" s="95">
        <f>inventory[[#This Row],[CO2_net]]+inventory[[#This Row],[CH4_net]]*CH4_GWP+inventory[[#This Row],[N2O_net]]*N2O_GWP</f>
        <v>294.44043736440517</v>
      </c>
      <c r="F432" s="95">
        <f>inventory[[#This Row],[CO2_net]]+inventory[[#This Row],[CH4_net]]*CH4_GTP+inventory[[#This Row],[N2O_net]]*N2O_GTP</f>
        <v>239.59564412968101</v>
      </c>
      <c r="G432" s="77">
        <f t="shared" si="12"/>
        <v>157.29109719175295</v>
      </c>
      <c r="H432" s="77">
        <f t="shared" si="13"/>
        <v>58.669724660203258</v>
      </c>
      <c r="I432" s="77" cm="1">
        <f t="array" ref="I432">B432/INDEX($N$5:$N$505,time_horizon+1)</f>
        <v>488.85472495640113</v>
      </c>
      <c r="J432" s="77" cm="1">
        <f t="array" ref="J432">C432/INDEX($Q$5:$Q$505,time_horizon+1)</f>
        <v>53.681563311710086</v>
      </c>
      <c r="K432" s="78">
        <f>K431+(U431*inventory!B431+V431*inventory!C431+W431*inventory!D431)/$U$5</f>
        <v>294.44043736440517</v>
      </c>
      <c r="L432" s="78">
        <f>L431+(X431*inventory!B431+Y431*inventory!C431+Z431*inventory!D431)/$X$5</f>
        <v>239.59564412968098</v>
      </c>
      <c r="N432" s="71">
        <v>2.8503408198592163E-13</v>
      </c>
      <c r="O432" s="71">
        <v>2.6186858666653634E-12</v>
      </c>
      <c r="P432" s="71">
        <v>4.1929603543958392E-11</v>
      </c>
      <c r="Q432" s="71">
        <v>5.0036724055128666E-16</v>
      </c>
      <c r="R432" s="71">
        <v>9.9721025099065847E-16</v>
      </c>
      <c r="S432" s="71">
        <v>2.7858830740587733E-14</v>
      </c>
      <c r="U432" s="73" cm="1">
        <f t="array" ref="U432">IF($A432&lt;=time_horizon,INDEX(N$5:N$505,time_horizon-$A432+1),0)</f>
        <v>0</v>
      </c>
      <c r="V432" s="73" cm="1">
        <f t="array" ref="V432">IF($A432&lt;=time_horizon,INDEX(O$5:O$505,time_horizon-$A432+1),0)</f>
        <v>0</v>
      </c>
      <c r="W432" s="73" cm="1">
        <f t="array" ref="W432">IF($A432&lt;=time_horizon,INDEX(P$5:P$505,time_horizon-$A432+1),0)</f>
        <v>0</v>
      </c>
      <c r="X432" s="73" cm="1">
        <f t="array" ref="X432">IF($A432&lt;=time_horizon,INDEX(Q$5:Q$505,time_horizon-$A432+1),0)</f>
        <v>0</v>
      </c>
      <c r="Y432" s="73" cm="1">
        <f t="array" ref="Y432">IF($A432&lt;=time_horizon,INDEX(R$5:R$505,time_horizon-$A432+1),0)</f>
        <v>0</v>
      </c>
      <c r="Z432" s="73" cm="1">
        <f t="array" ref="Z432">IF($A432&lt;=time_horizon,INDEX(S$5:S$505,time_horizon-$A432+1),0)</f>
        <v>0</v>
      </c>
    </row>
    <row r="433" spans="1:26">
      <c r="A433">
        <v>428</v>
      </c>
      <c r="B433" s="83">
        <f>inventory[[#This Row],[Integrated_rad_forcing]]</f>
        <v>4.484426677504025E-11</v>
      </c>
      <c r="C433" s="83">
        <f>inventory[[#This Row],[Temp_change]]</f>
        <v>2.9255707901298868E-14</v>
      </c>
      <c r="E433" s="95">
        <f>inventory[[#This Row],[CO2_net]]+inventory[[#This Row],[CH4_net]]*CH4_GWP+inventory[[#This Row],[N2O_net]]*N2O_GWP</f>
        <v>294.44043736440517</v>
      </c>
      <c r="F433" s="95">
        <f>inventory[[#This Row],[CO2_net]]+inventory[[#This Row],[CH4_net]]*CH4_GTP+inventory[[#This Row],[N2O_net]]*N2O_GTP</f>
        <v>239.59564412968101</v>
      </c>
      <c r="G433" s="77">
        <f t="shared" si="12"/>
        <v>157.04663204275366</v>
      </c>
      <c r="H433" s="77">
        <f t="shared" si="13"/>
        <v>58.480801460948776</v>
      </c>
      <c r="I433" s="77" cm="1">
        <f t="array" ref="I433">B433/INDEX($N$5:$N$505,time_horizon+1)</f>
        <v>488.97404859573828</v>
      </c>
      <c r="J433" s="77" cm="1">
        <f t="array" ref="J433">C433/INDEX($Q$5:$Q$505,time_horizon+1)</f>
        <v>53.497421193837241</v>
      </c>
      <c r="K433" s="78">
        <f>K432+(U432*inventory!B432+V432*inventory!C432+W432*inventory!D432)/$U$5</f>
        <v>294.44043736440517</v>
      </c>
      <c r="L433" s="78">
        <f>L432+(X432*inventory!B432+Y432*inventory!C432+Z432*inventory!D432)/$X$5</f>
        <v>239.59564412968098</v>
      </c>
      <c r="N433" s="71">
        <v>2.8554745932298665E-13</v>
      </c>
      <c r="O433" s="71">
        <v>2.6186858666653638E-12</v>
      </c>
      <c r="P433" s="71">
        <v>4.19400334490519E-11</v>
      </c>
      <c r="Q433" s="71">
        <v>5.0026174693988593E-16</v>
      </c>
      <c r="R433" s="71">
        <v>9.9477803207346895E-16</v>
      </c>
      <c r="S433" s="71">
        <v>2.7760668122285513E-14</v>
      </c>
      <c r="U433" s="73" cm="1">
        <f t="array" ref="U433">IF($A433&lt;=time_horizon,INDEX(N$5:N$505,time_horizon-$A433+1),0)</f>
        <v>0</v>
      </c>
      <c r="V433" s="73" cm="1">
        <f t="array" ref="V433">IF($A433&lt;=time_horizon,INDEX(O$5:O$505,time_horizon-$A433+1),0)</f>
        <v>0</v>
      </c>
      <c r="W433" s="73" cm="1">
        <f t="array" ref="W433">IF($A433&lt;=time_horizon,INDEX(P$5:P$505,time_horizon-$A433+1),0)</f>
        <v>0</v>
      </c>
      <c r="X433" s="73" cm="1">
        <f t="array" ref="X433">IF($A433&lt;=time_horizon,INDEX(Q$5:Q$505,time_horizon-$A433+1),0)</f>
        <v>0</v>
      </c>
      <c r="Y433" s="73" cm="1">
        <f t="array" ref="Y433">IF($A433&lt;=time_horizon,INDEX(R$5:R$505,time_horizon-$A433+1),0)</f>
        <v>0</v>
      </c>
      <c r="Z433" s="73" cm="1">
        <f t="array" ref="Z433">IF($A433&lt;=time_horizon,INDEX(S$5:S$505,time_horizon-$A433+1),0)</f>
        <v>0</v>
      </c>
    </row>
    <row r="434" spans="1:26">
      <c r="A434">
        <v>429</v>
      </c>
      <c r="B434" s="83">
        <f>inventory[[#This Row],[Integrated_rad_forcing]]</f>
        <v>4.4855123878899075E-11</v>
      </c>
      <c r="C434" s="83">
        <f>inventory[[#This Row],[Temp_change]]</f>
        <v>2.9155501527434485E-14</v>
      </c>
      <c r="E434" s="95">
        <f>inventory[[#This Row],[CO2_net]]+inventory[[#This Row],[CH4_net]]*CH4_GWP+inventory[[#This Row],[N2O_net]]*N2O_GWP</f>
        <v>294.44043736440517</v>
      </c>
      <c r="F434" s="95">
        <f>inventory[[#This Row],[CO2_net]]+inventory[[#This Row],[CH4_net]]*CH4_GTP+inventory[[#This Row],[N2O_net]]*N2O_GTP</f>
        <v>239.59564412968101</v>
      </c>
      <c r="G434" s="77">
        <f t="shared" si="12"/>
        <v>156.80292738631834</v>
      </c>
      <c r="H434" s="77">
        <f t="shared" si="13"/>
        <v>58.292794562830949</v>
      </c>
      <c r="I434" s="77" cm="1">
        <f t="array" ref="I434">B434/INDEX($N$5:$N$505,time_horizon+1)</f>
        <v>489.09243255898838</v>
      </c>
      <c r="J434" s="77" cm="1">
        <f t="array" ref="J434">C434/INDEX($Q$5:$Q$505,time_horizon+1)</f>
        <v>53.314182332996275</v>
      </c>
      <c r="K434" s="78">
        <f>K433+(U433*inventory!B433+V433*inventory!C433+W433*inventory!D433)/$U$5</f>
        <v>294.44043736440517</v>
      </c>
      <c r="L434" s="78">
        <f>L433+(X433*inventory!B433+Y433*inventory!C433+Z433*inventory!D433)/$X$5</f>
        <v>239.59564412968098</v>
      </c>
      <c r="N434" s="71">
        <v>2.8606050044198893E-13</v>
      </c>
      <c r="O434" s="71">
        <v>2.6186858666653642E-12</v>
      </c>
      <c r="P434" s="71">
        <v>4.1950377511791721E-11</v>
      </c>
      <c r="Q434" s="71">
        <v>5.0015618132716551E-16</v>
      </c>
      <c r="R434" s="71">
        <v>9.9235174539459919E-16</v>
      </c>
      <c r="S434" s="71">
        <v>2.7662993600712723E-14</v>
      </c>
      <c r="U434" s="73" cm="1">
        <f t="array" ref="U434">IF($A434&lt;=time_horizon,INDEX(N$5:N$505,time_horizon-$A434+1),0)</f>
        <v>0</v>
      </c>
      <c r="V434" s="73" cm="1">
        <f t="array" ref="V434">IF($A434&lt;=time_horizon,INDEX(O$5:O$505,time_horizon-$A434+1),0)</f>
        <v>0</v>
      </c>
      <c r="W434" s="73" cm="1">
        <f t="array" ref="W434">IF($A434&lt;=time_horizon,INDEX(P$5:P$505,time_horizon-$A434+1),0)</f>
        <v>0</v>
      </c>
      <c r="X434" s="73" cm="1">
        <f t="array" ref="X434">IF($A434&lt;=time_horizon,INDEX(Q$5:Q$505,time_horizon-$A434+1),0)</f>
        <v>0</v>
      </c>
      <c r="Y434" s="73" cm="1">
        <f t="array" ref="Y434">IF($A434&lt;=time_horizon,INDEX(R$5:R$505,time_horizon-$A434+1),0)</f>
        <v>0</v>
      </c>
      <c r="Z434" s="73" cm="1">
        <f t="array" ref="Z434">IF($A434&lt;=time_horizon,INDEX(S$5:S$505,time_horizon-$A434+1),0)</f>
        <v>0</v>
      </c>
    </row>
    <row r="435" spans="1:26">
      <c r="A435">
        <v>430</v>
      </c>
      <c r="B435" s="83">
        <f>inventory[[#This Row],[Integrated_rad_forcing]]</f>
        <v>4.4865895511557673E-11</v>
      </c>
      <c r="C435" s="83">
        <f>inventory[[#This Row],[Temp_change]]</f>
        <v>2.9055785859842439E-14</v>
      </c>
      <c r="E435" s="95">
        <f>inventory[[#This Row],[CO2_net]]+inventory[[#This Row],[CH4_net]]*CH4_GWP+inventory[[#This Row],[N2O_net]]*N2O_GWP</f>
        <v>294.44043736440517</v>
      </c>
      <c r="F435" s="95">
        <f>inventory[[#This Row],[CO2_net]]+inventory[[#This Row],[CH4_net]]*CH4_GTP+inventory[[#This Row],[N2O_net]]*N2O_GTP</f>
        <v>239.59564412968101</v>
      </c>
      <c r="G435" s="77">
        <f t="shared" si="12"/>
        <v>156.55998028199875</v>
      </c>
      <c r="H435" s="77">
        <f t="shared" si="13"/>
        <v>58.105697853019542</v>
      </c>
      <c r="I435" s="77" cm="1">
        <f t="array" ref="I435">B435/INDEX($N$5:$N$505,time_horizon+1)</f>
        <v>489.2098845592069</v>
      </c>
      <c r="J435" s="77" cm="1">
        <f t="array" ref="J435">C435/INDEX($Q$5:$Q$505,time_horizon+1)</f>
        <v>53.131840784919788</v>
      </c>
      <c r="K435" s="78">
        <f>K434+(U434*inventory!B434+V434*inventory!C434+W434*inventory!D434)/$U$5</f>
        <v>294.44043736440517</v>
      </c>
      <c r="L435" s="78">
        <f>L434+(X434*inventory!B434+Y434*inventory!C434+Z434*inventory!D434)/$X$5</f>
        <v>239.59564412968098</v>
      </c>
      <c r="N435" s="71">
        <v>2.8657320619703953E-13</v>
      </c>
      <c r="O435" s="71">
        <v>2.6186858666653642E-12</v>
      </c>
      <c r="P435" s="71">
        <v>4.1960636438695272E-11</v>
      </c>
      <c r="Q435" s="71">
        <v>5.0005054467016464E-16</v>
      </c>
      <c r="R435" s="71">
        <v>9.8993137648518196E-16</v>
      </c>
      <c r="S435" s="71">
        <v>2.756580393868709E-14</v>
      </c>
      <c r="U435" s="73" cm="1">
        <f t="array" ref="U435">IF($A435&lt;=time_horizon,INDEX(N$5:N$505,time_horizon-$A435+1),0)</f>
        <v>0</v>
      </c>
      <c r="V435" s="73" cm="1">
        <f t="array" ref="V435">IF($A435&lt;=time_horizon,INDEX(O$5:O$505,time_horizon-$A435+1),0)</f>
        <v>0</v>
      </c>
      <c r="W435" s="73" cm="1">
        <f t="array" ref="W435">IF($A435&lt;=time_horizon,INDEX(P$5:P$505,time_horizon-$A435+1),0)</f>
        <v>0</v>
      </c>
      <c r="X435" s="73" cm="1">
        <f t="array" ref="X435">IF($A435&lt;=time_horizon,INDEX(Q$5:Q$505,time_horizon-$A435+1),0)</f>
        <v>0</v>
      </c>
      <c r="Y435" s="73" cm="1">
        <f t="array" ref="Y435">IF($A435&lt;=time_horizon,INDEX(R$5:R$505,time_horizon-$A435+1),0)</f>
        <v>0</v>
      </c>
      <c r="Z435" s="73" cm="1">
        <f t="array" ref="Z435">IF($A435&lt;=time_horizon,INDEX(S$5:S$505,time_horizon-$A435+1),0)</f>
        <v>0</v>
      </c>
    </row>
    <row r="436" spans="1:26">
      <c r="A436">
        <v>431</v>
      </c>
      <c r="B436" s="83">
        <f>inventory[[#This Row],[Integrated_rad_forcing]]</f>
        <v>4.4876582374570428E-11</v>
      </c>
      <c r="C436" s="83">
        <f>inventory[[#This Row],[Temp_change]]</f>
        <v>2.8956557672601777E-14</v>
      </c>
      <c r="E436" s="95">
        <f>inventory[[#This Row],[CO2_net]]+inventory[[#This Row],[CH4_net]]*CH4_GWP+inventory[[#This Row],[N2O_net]]*N2O_GWP</f>
        <v>294.44043736440517</v>
      </c>
      <c r="F436" s="95">
        <f>inventory[[#This Row],[CO2_net]]+inventory[[#This Row],[CH4_net]]*CH4_GTP+inventory[[#This Row],[N2O_net]]*N2O_GTP</f>
        <v>239.59564412968101</v>
      </c>
      <c r="G436" s="77">
        <f t="shared" si="12"/>
        <v>156.31778779951904</v>
      </c>
      <c r="H436" s="77">
        <f t="shared" si="13"/>
        <v>57.919505265619108</v>
      </c>
      <c r="I436" s="77" cm="1">
        <f t="array" ref="I436">B436/INDEX($N$5:$N$505,time_horizon+1)</f>
        <v>489.32641224602025</v>
      </c>
      <c r="J436" s="77" cm="1">
        <f t="array" ref="J436">C436/INDEX($Q$5:$Q$505,time_horizon+1)</f>
        <v>52.950390650640898</v>
      </c>
      <c r="K436" s="78">
        <f>K435+(U435*inventory!B435+V435*inventory!C435+W435*inventory!D435)/$U$5</f>
        <v>294.44043736440517</v>
      </c>
      <c r="L436" s="78">
        <f>L435+(X435*inventory!B435+Y435*inventory!C435+Z435*inventory!D435)/$X$5</f>
        <v>239.59564412968098</v>
      </c>
      <c r="N436" s="71">
        <v>2.8708557744001354E-13</v>
      </c>
      <c r="O436" s="71">
        <v>2.6186858666653642E-12</v>
      </c>
      <c r="P436" s="71">
        <v>4.1970810930465053E-11</v>
      </c>
      <c r="Q436" s="71">
        <v>4.9994483792302569E-16</v>
      </c>
      <c r="R436" s="71">
        <v>9.8751691091164068E-16</v>
      </c>
      <c r="S436" s="71">
        <v>2.7469095923767108E-14</v>
      </c>
      <c r="U436" s="73" cm="1">
        <f t="array" ref="U436">IF($A436&lt;=time_horizon,INDEX(N$5:N$505,time_horizon-$A436+1),0)</f>
        <v>0</v>
      </c>
      <c r="V436" s="73" cm="1">
        <f t="array" ref="V436">IF($A436&lt;=time_horizon,INDEX(O$5:O$505,time_horizon-$A436+1),0)</f>
        <v>0</v>
      </c>
      <c r="W436" s="73" cm="1">
        <f t="array" ref="W436">IF($A436&lt;=time_horizon,INDEX(P$5:P$505,time_horizon-$A436+1),0)</f>
        <v>0</v>
      </c>
      <c r="X436" s="73" cm="1">
        <f t="array" ref="X436">IF($A436&lt;=time_horizon,INDEX(Q$5:Q$505,time_horizon-$A436+1),0)</f>
        <v>0</v>
      </c>
      <c r="Y436" s="73" cm="1">
        <f t="array" ref="Y436">IF($A436&lt;=time_horizon,INDEX(R$5:R$505,time_horizon-$A436+1),0)</f>
        <v>0</v>
      </c>
      <c r="Z436" s="73" cm="1">
        <f t="array" ref="Z436">IF($A436&lt;=time_horizon,INDEX(S$5:S$505,time_horizon-$A436+1),0)</f>
        <v>0</v>
      </c>
    </row>
    <row r="437" spans="1:26">
      <c r="A437">
        <v>432</v>
      </c>
      <c r="B437" s="83">
        <f>inventory[[#This Row],[Integrated_rad_forcing]]</f>
        <v>4.4887185163722427E-11</v>
      </c>
      <c r="C437" s="83">
        <f>inventory[[#This Row],[Temp_change]]</f>
        <v>2.8857813764365599E-14</v>
      </c>
      <c r="E437" s="95">
        <f>inventory[[#This Row],[CO2_net]]+inventory[[#This Row],[CH4_net]]*CH4_GWP+inventory[[#This Row],[N2O_net]]*N2O_GWP</f>
        <v>294.44043736440517</v>
      </c>
      <c r="F437" s="95">
        <f>inventory[[#This Row],[CO2_net]]+inventory[[#This Row],[CH4_net]]*CH4_GTP+inventory[[#This Row],[N2O_net]]*N2O_GTP</f>
        <v>239.59564412968101</v>
      </c>
      <c r="G437" s="77">
        <f t="shared" si="12"/>
        <v>156.07634701878135</v>
      </c>
      <c r="H437" s="77">
        <f t="shared" si="13"/>
        <v>57.734210781292404</v>
      </c>
      <c r="I437" s="77" cm="1">
        <f t="array" ref="I437">B437/INDEX($N$5:$N$505,time_horizon+1)</f>
        <v>489.44202320614738</v>
      </c>
      <c r="J437" s="77" cm="1">
        <f t="array" ref="J437">C437/INDEX($Q$5:$Q$505,time_horizon+1)</f>
        <v>52.769826076129206</v>
      </c>
      <c r="K437" s="78">
        <f>K436+(U436*inventory!B436+V436*inventory!C436+W436*inventory!D436)/$U$5</f>
        <v>294.44043736440517</v>
      </c>
      <c r="L437" s="78">
        <f>L436+(X436*inventory!B436+Y436*inventory!C436+Z436*inventory!D436)/$X$5</f>
        <v>239.59564412968098</v>
      </c>
      <c r="N437" s="71">
        <v>2.8759761502055755E-13</v>
      </c>
      <c r="O437" s="71">
        <v>2.6186858666653642E-12</v>
      </c>
      <c r="P437" s="71">
        <v>4.1980901682036507E-11</v>
      </c>
      <c r="Q437" s="71">
        <v>4.9983906203696451E-16</v>
      </c>
      <c r="R437" s="71">
        <v>9.851083342756017E-16</v>
      </c>
      <c r="S437" s="71">
        <v>2.7372866368053035E-14</v>
      </c>
      <c r="U437" s="73" cm="1">
        <f t="array" ref="U437">IF($A437&lt;=time_horizon,INDEX(N$5:N$505,time_horizon-$A437+1),0)</f>
        <v>0</v>
      </c>
      <c r="V437" s="73" cm="1">
        <f t="array" ref="V437">IF($A437&lt;=time_horizon,INDEX(O$5:O$505,time_horizon-$A437+1),0)</f>
        <v>0</v>
      </c>
      <c r="W437" s="73" cm="1">
        <f t="array" ref="W437">IF($A437&lt;=time_horizon,INDEX(P$5:P$505,time_horizon-$A437+1),0)</f>
        <v>0</v>
      </c>
      <c r="X437" s="73" cm="1">
        <f t="array" ref="X437">IF($A437&lt;=time_horizon,INDEX(Q$5:Q$505,time_horizon-$A437+1),0)</f>
        <v>0</v>
      </c>
      <c r="Y437" s="73" cm="1">
        <f t="array" ref="Y437">IF($A437&lt;=time_horizon,INDEX(R$5:R$505,time_horizon-$A437+1),0)</f>
        <v>0</v>
      </c>
      <c r="Z437" s="73" cm="1">
        <f t="array" ref="Z437">IF($A437&lt;=time_horizon,INDEX(S$5:S$505,time_horizon-$A437+1),0)</f>
        <v>0</v>
      </c>
    </row>
    <row r="438" spans="1:26">
      <c r="A438">
        <v>433</v>
      </c>
      <c r="B438" s="83">
        <f>inventory[[#This Row],[Integrated_rad_forcing]]</f>
        <v>4.489770456907692E-11</v>
      </c>
      <c r="C438" s="83">
        <f>inventory[[#This Row],[Temp_change]]</f>
        <v>2.8759550958163608E-14</v>
      </c>
      <c r="E438" s="95">
        <f>inventory[[#This Row],[CO2_net]]+inventory[[#This Row],[CH4_net]]*CH4_GWP+inventory[[#This Row],[N2O_net]]*N2O_GWP</f>
        <v>294.44043736440517</v>
      </c>
      <c r="F438" s="95">
        <f>inventory[[#This Row],[CO2_net]]+inventory[[#This Row],[CH4_net]]*CH4_GTP+inventory[[#This Row],[N2O_net]]*N2O_GTP</f>
        <v>239.59564412968101</v>
      </c>
      <c r="G438" s="77">
        <f t="shared" si="12"/>
        <v>155.83565502987054</v>
      </c>
      <c r="H438" s="77">
        <f t="shared" si="13"/>
        <v>57.549808426886841</v>
      </c>
      <c r="I438" s="77" cm="1">
        <f t="array" ref="I438">B438/INDEX($N$5:$N$505,time_horizon+1)</f>
        <v>489.55672496391742</v>
      </c>
      <c r="J438" s="77" cm="1">
        <f t="array" ref="J438">C438/INDEX($Q$5:$Q$505,time_horizon+1)</f>
        <v>52.590141251929722</v>
      </c>
      <c r="K438" s="78">
        <f>K437+(U437*inventory!B437+V437*inventory!C437+W437*inventory!D437)/$U$5</f>
        <v>294.44043736440517</v>
      </c>
      <c r="L438" s="78">
        <f>L437+(X437*inventory!B437+Y437*inventory!C437+Z437*inventory!D437)/$X$5</f>
        <v>239.59564412968098</v>
      </c>
      <c r="N438" s="71">
        <v>2.8810931978609737E-13</v>
      </c>
      <c r="O438" s="71">
        <v>2.6186858666653642E-12</v>
      </c>
      <c r="P438" s="71">
        <v>4.1990909382625456E-11</v>
      </c>
      <c r="Q438" s="71">
        <v>4.9973321796024191E-16</v>
      </c>
      <c r="R438" s="71">
        <v>9.8270563221380989E-16</v>
      </c>
      <c r="S438" s="71">
        <v>2.7277112107989556E-14</v>
      </c>
      <c r="U438" s="73" cm="1">
        <f t="array" ref="U438">IF($A438&lt;=time_horizon,INDEX(N$5:N$505,time_horizon-$A438+1),0)</f>
        <v>0</v>
      </c>
      <c r="V438" s="73" cm="1">
        <f t="array" ref="V438">IF($A438&lt;=time_horizon,INDEX(O$5:O$505,time_horizon-$A438+1),0)</f>
        <v>0</v>
      </c>
      <c r="W438" s="73" cm="1">
        <f t="array" ref="W438">IF($A438&lt;=time_horizon,INDEX(P$5:P$505,time_horizon-$A438+1),0)</f>
        <v>0</v>
      </c>
      <c r="X438" s="73" cm="1">
        <f t="array" ref="X438">IF($A438&lt;=time_horizon,INDEX(Q$5:Q$505,time_horizon-$A438+1),0)</f>
        <v>0</v>
      </c>
      <c r="Y438" s="73" cm="1">
        <f t="array" ref="Y438">IF($A438&lt;=time_horizon,INDEX(R$5:R$505,time_horizon-$A438+1),0)</f>
        <v>0</v>
      </c>
      <c r="Z438" s="73" cm="1">
        <f t="array" ref="Z438">IF($A438&lt;=time_horizon,INDEX(S$5:S$505,time_horizon-$A438+1),0)</f>
        <v>0</v>
      </c>
    </row>
    <row r="439" spans="1:26">
      <c r="A439">
        <v>434</v>
      </c>
      <c r="B439" s="83">
        <f>inventory[[#This Row],[Integrated_rad_forcing]]</f>
        <v>4.4908141275022422E-11</v>
      </c>
      <c r="C439" s="83">
        <f>inventory[[#This Row],[Temp_change]]</f>
        <v>2.8661766101206189E-14</v>
      </c>
      <c r="E439" s="95">
        <f>inventory[[#This Row],[CO2_net]]+inventory[[#This Row],[CH4_net]]*CH4_GWP+inventory[[#This Row],[N2O_net]]*N2O_GWP</f>
        <v>294.44043736440517</v>
      </c>
      <c r="F439" s="95">
        <f>inventory[[#This Row],[CO2_net]]+inventory[[#This Row],[CH4_net]]*CH4_GTP+inventory[[#This Row],[N2O_net]]*N2O_GTP</f>
        <v>239.59564412968101</v>
      </c>
      <c r="G439" s="77">
        <f t="shared" si="12"/>
        <v>155.59570893305792</v>
      </c>
      <c r="H439" s="77">
        <f t="shared" si="13"/>
        <v>57.366292275063671</v>
      </c>
      <c r="I439" s="77" cm="1">
        <f t="array" ref="I439">B439/INDEX($N$5:$N$505,time_horizon+1)</f>
        <v>489.67052498178316</v>
      </c>
      <c r="J439" s="77" cm="1">
        <f t="array" ref="J439">C439/INDEX($Q$5:$Q$505,time_horizon+1)</f>
        <v>52.411330412804617</v>
      </c>
      <c r="K439" s="78">
        <f>K438+(U438*inventory!B438+V438*inventory!C438+W438*inventory!D438)/$U$5</f>
        <v>294.44043736440517</v>
      </c>
      <c r="L439" s="78">
        <f>L438+(X438*inventory!B438+Y438*inventory!C438+Z438*inventory!D438)/$X$5</f>
        <v>239.59564412968098</v>
      </c>
      <c r="N439" s="71">
        <v>2.8862069258184551E-13</v>
      </c>
      <c r="O439" s="71">
        <v>2.6186858666653642E-12</v>
      </c>
      <c r="P439" s="71">
        <v>4.2000834715775211E-11</v>
      </c>
      <c r="Q439" s="71">
        <v>4.9962730663813632E-16</v>
      </c>
      <c r="R439" s="71">
        <v>9.8030879039804242E-16</v>
      </c>
      <c r="S439" s="71">
        <v>2.718183000417001E-14</v>
      </c>
      <c r="U439" s="73" cm="1">
        <f t="array" ref="U439">IF($A439&lt;=time_horizon,INDEX(N$5:N$505,time_horizon-$A439+1),0)</f>
        <v>0</v>
      </c>
      <c r="V439" s="73" cm="1">
        <f t="array" ref="V439">IF($A439&lt;=time_horizon,INDEX(O$5:O$505,time_horizon-$A439+1),0)</f>
        <v>0</v>
      </c>
      <c r="W439" s="73" cm="1">
        <f t="array" ref="W439">IF($A439&lt;=time_horizon,INDEX(P$5:P$505,time_horizon-$A439+1),0)</f>
        <v>0</v>
      </c>
      <c r="X439" s="73" cm="1">
        <f t="array" ref="X439">IF($A439&lt;=time_horizon,INDEX(Q$5:Q$505,time_horizon-$A439+1),0)</f>
        <v>0</v>
      </c>
      <c r="Y439" s="73" cm="1">
        <f t="array" ref="Y439">IF($A439&lt;=time_horizon,INDEX(R$5:R$505,time_horizon-$A439+1),0)</f>
        <v>0</v>
      </c>
      <c r="Z439" s="73" cm="1">
        <f t="array" ref="Z439">IF($A439&lt;=time_horizon,INDEX(S$5:S$505,time_horizon-$A439+1),0)</f>
        <v>0</v>
      </c>
    </row>
    <row r="440" spans="1:26">
      <c r="A440">
        <v>435</v>
      </c>
      <c r="B440" s="83">
        <f>inventory[[#This Row],[Integrated_rad_forcing]]</f>
        <v>4.4918495960319412E-11</v>
      </c>
      <c r="C440" s="83">
        <f>inventory[[#This Row],[Temp_change]]</f>
        <v>2.8564456064690204E-14</v>
      </c>
      <c r="E440" s="95">
        <f>inventory[[#This Row],[CO2_net]]+inventory[[#This Row],[CH4_net]]*CH4_GWP+inventory[[#This Row],[N2O_net]]*N2O_GWP</f>
        <v>294.44043736440517</v>
      </c>
      <c r="F440" s="95">
        <f>inventory[[#This Row],[CO2_net]]+inventory[[#This Row],[CH4_net]]*CH4_GTP+inventory[[#This Row],[N2O_net]]*N2O_GTP</f>
        <v>239.59564412968101</v>
      </c>
      <c r="G440" s="77">
        <f t="shared" si="12"/>
        <v>155.35650583880454</v>
      </c>
      <c r="H440" s="77">
        <f t="shared" si="13"/>
        <v>57.183656443930431</v>
      </c>
      <c r="I440" s="77" cm="1">
        <f t="array" ref="I440">B440/INDEX($N$5:$N$505,time_horizon+1)</f>
        <v>489.78343066083022</v>
      </c>
      <c r="J440" s="77" cm="1">
        <f t="array" ref="J440">C440/INDEX($Q$5:$Q$505,time_horizon+1)</f>
        <v>52.233387837378089</v>
      </c>
      <c r="K440" s="78">
        <f>K439+(U439*inventory!B439+V439*inventory!C439+W439*inventory!D439)/$U$5</f>
        <v>294.44043736440517</v>
      </c>
      <c r="L440" s="78">
        <f>L439+(X439*inventory!B439+Y439*inventory!C439+Z439*inventory!D439)/$X$5</f>
        <v>239.59564412968098</v>
      </c>
      <c r="N440" s="71">
        <v>2.891317342508085E-13</v>
      </c>
      <c r="O440" s="71">
        <v>2.6186858666653642E-12</v>
      </c>
      <c r="P440" s="71">
        <v>4.2010678359403238E-11</v>
      </c>
      <c r="Q440" s="71">
        <v>4.9952132901291732E-16</v>
      </c>
      <c r="R440" s="71">
        <v>9.7791779453502302E-16</v>
      </c>
      <c r="S440" s="71">
        <v>2.7087016941142263E-14</v>
      </c>
      <c r="U440" s="73" cm="1">
        <f t="array" ref="U440">IF($A440&lt;=time_horizon,INDEX(N$5:N$505,time_horizon-$A440+1),0)</f>
        <v>0</v>
      </c>
      <c r="V440" s="73" cm="1">
        <f t="array" ref="V440">IF($A440&lt;=time_horizon,INDEX(O$5:O$505,time_horizon-$A440+1),0)</f>
        <v>0</v>
      </c>
      <c r="W440" s="73" cm="1">
        <f t="array" ref="W440">IF($A440&lt;=time_horizon,INDEX(P$5:P$505,time_horizon-$A440+1),0)</f>
        <v>0</v>
      </c>
      <c r="X440" s="73" cm="1">
        <f t="array" ref="X440">IF($A440&lt;=time_horizon,INDEX(Q$5:Q$505,time_horizon-$A440+1),0)</f>
        <v>0</v>
      </c>
      <c r="Y440" s="73" cm="1">
        <f t="array" ref="Y440">IF($A440&lt;=time_horizon,INDEX(R$5:R$505,time_horizon-$A440+1),0)</f>
        <v>0</v>
      </c>
      <c r="Z440" s="73" cm="1">
        <f t="array" ref="Z440">IF($A440&lt;=time_horizon,INDEX(S$5:S$505,time_horizon-$A440+1),0)</f>
        <v>0</v>
      </c>
    </row>
    <row r="441" spans="1:26">
      <c r="A441">
        <v>436</v>
      </c>
      <c r="B441" s="83">
        <f>inventory[[#This Row],[Integrated_rad_forcing]]</f>
        <v>4.4928769298146628E-11</v>
      </c>
      <c r="C441" s="83">
        <f>inventory[[#This Row],[Temp_change]]</f>
        <v>2.84676177436063E-14</v>
      </c>
      <c r="E441" s="95">
        <f>inventory[[#This Row],[CO2_net]]+inventory[[#This Row],[CH4_net]]*CH4_GWP+inventory[[#This Row],[N2O_net]]*N2O_GWP</f>
        <v>294.44043736440517</v>
      </c>
      <c r="F441" s="95">
        <f>inventory[[#This Row],[CO2_net]]+inventory[[#This Row],[CH4_net]]*CH4_GTP+inventory[[#This Row],[N2O_net]]*N2O_GTP</f>
        <v>239.59564412968101</v>
      </c>
      <c r="G441" s="77">
        <f t="shared" si="12"/>
        <v>155.11804286776302</v>
      </c>
      <c r="H441" s="77">
        <f t="shared" si="13"/>
        <v>57.001895096676051</v>
      </c>
      <c r="I441" s="77" cm="1">
        <f t="array" ref="I441">B441/INDEX($N$5:$N$505,time_horizon+1)</f>
        <v>489.89544934128196</v>
      </c>
      <c r="J441" s="77" cm="1">
        <f t="array" ref="J441">C441/INDEX($Q$5:$Q$505,time_horizon+1)</f>
        <v>52.056307847784005</v>
      </c>
      <c r="K441" s="78">
        <f>K440+(U440*inventory!B440+V440*inventory!C440+W440*inventory!D440)/$U$5</f>
        <v>294.44043736440517</v>
      </c>
      <c r="L441" s="78">
        <f>L440+(X440*inventory!B440+Y440*inventory!C440+Z440*inventory!D440)/$X$5</f>
        <v>239.59564412968098</v>
      </c>
      <c r="N441" s="71">
        <v>2.896424456337943E-13</v>
      </c>
      <c r="O441" s="71">
        <v>2.6186858666653642E-12</v>
      </c>
      <c r="P441" s="71">
        <v>4.2020440985847473E-11</v>
      </c>
      <c r="Q441" s="71">
        <v>4.9941528602382086E-16</v>
      </c>
      <c r="R441" s="71">
        <v>9.7553263036633775E-16</v>
      </c>
      <c r="S441" s="71">
        <v>2.6992669827216142E-14</v>
      </c>
      <c r="U441" s="73" cm="1">
        <f t="array" ref="U441">IF($A441&lt;=time_horizon,INDEX(N$5:N$505,time_horizon-$A441+1),0)</f>
        <v>0</v>
      </c>
      <c r="V441" s="73" cm="1">
        <f t="array" ref="V441">IF($A441&lt;=time_horizon,INDEX(O$5:O$505,time_horizon-$A441+1),0)</f>
        <v>0</v>
      </c>
      <c r="W441" s="73" cm="1">
        <f t="array" ref="W441">IF($A441&lt;=time_horizon,INDEX(P$5:P$505,time_horizon-$A441+1),0)</f>
        <v>0</v>
      </c>
      <c r="X441" s="73" cm="1">
        <f t="array" ref="X441">IF($A441&lt;=time_horizon,INDEX(Q$5:Q$505,time_horizon-$A441+1),0)</f>
        <v>0</v>
      </c>
      <c r="Y441" s="73" cm="1">
        <f t="array" ref="Y441">IF($A441&lt;=time_horizon,INDEX(R$5:R$505,time_horizon-$A441+1),0)</f>
        <v>0</v>
      </c>
      <c r="Z441" s="73" cm="1">
        <f t="array" ref="Z441">IF($A441&lt;=time_horizon,INDEX(S$5:S$505,time_horizon-$A441+1),0)</f>
        <v>0</v>
      </c>
    </row>
    <row r="442" spans="1:26">
      <c r="A442">
        <v>437</v>
      </c>
      <c r="B442" s="83">
        <f>inventory[[#This Row],[Integrated_rad_forcing]]</f>
        <v>4.4938961956147011E-11</v>
      </c>
      <c r="C442" s="83">
        <f>inventory[[#This Row],[Temp_change]]</f>
        <v>2.8371248056547818E-14</v>
      </c>
      <c r="E442" s="95">
        <f>inventory[[#This Row],[CO2_net]]+inventory[[#This Row],[CH4_net]]*CH4_GWP+inventory[[#This Row],[N2O_net]]*N2O_GWP</f>
        <v>294.44043736440517</v>
      </c>
      <c r="F442" s="95">
        <f>inventory[[#This Row],[CO2_net]]+inventory[[#This Row],[CH4_net]]*CH4_GTP+inventory[[#This Row],[N2O_net]]*N2O_GTP</f>
        <v>239.59564412968101</v>
      </c>
      <c r="G442" s="77">
        <f t="shared" si="12"/>
        <v>154.88031715077904</v>
      </c>
      <c r="H442" s="77">
        <f t="shared" si="13"/>
        <v>56.821002441208996</v>
      </c>
      <c r="I442" s="77" cm="1">
        <f t="array" ref="I442">B442/INDEX($N$5:$N$505,time_horizon+1)</f>
        <v>490.00658830300029</v>
      </c>
      <c r="J442" s="77" cm="1">
        <f t="array" ref="J442">C442/INDEX($Q$5:$Q$505,time_horizon+1)</f>
        <v>51.880084809316457</v>
      </c>
      <c r="K442" s="78">
        <f>K441+(U441*inventory!B441+V441*inventory!C441+W441*inventory!D441)/$U$5</f>
        <v>294.44043736440517</v>
      </c>
      <c r="L442" s="78">
        <f>L441+(X441*inventory!B441+Y441*inventory!C441+Z441*inventory!D441)/$X$5</f>
        <v>239.59564412968098</v>
      </c>
      <c r="N442" s="71">
        <v>2.9015282756941963E-13</v>
      </c>
      <c r="O442" s="71">
        <v>2.6186858666653642E-12</v>
      </c>
      <c r="P442" s="71">
        <v>4.2030123261912229E-11</v>
      </c>
      <c r="Q442" s="71">
        <v>4.9930917860702485E-16</v>
      </c>
      <c r="R442" s="71">
        <v>9.731532836683486E-16</v>
      </c>
      <c r="S442" s="71">
        <v>2.6898785594272446E-14</v>
      </c>
      <c r="U442" s="73" cm="1">
        <f t="array" ref="U442">IF($A442&lt;=time_horizon,INDEX(N$5:N$505,time_horizon-$A442+1),0)</f>
        <v>0</v>
      </c>
      <c r="V442" s="73" cm="1">
        <f t="array" ref="V442">IF($A442&lt;=time_horizon,INDEX(O$5:O$505,time_horizon-$A442+1),0)</f>
        <v>0</v>
      </c>
      <c r="W442" s="73" cm="1">
        <f t="array" ref="W442">IF($A442&lt;=time_horizon,INDEX(P$5:P$505,time_horizon-$A442+1),0)</f>
        <v>0</v>
      </c>
      <c r="X442" s="73" cm="1">
        <f t="array" ref="X442">IF($A442&lt;=time_horizon,INDEX(Q$5:Q$505,time_horizon-$A442+1),0)</f>
        <v>0</v>
      </c>
      <c r="Y442" s="73" cm="1">
        <f t="array" ref="Y442">IF($A442&lt;=time_horizon,INDEX(R$5:R$505,time_horizon-$A442+1),0)</f>
        <v>0</v>
      </c>
      <c r="Z442" s="73" cm="1">
        <f t="array" ref="Z442">IF($A442&lt;=time_horizon,INDEX(S$5:S$505,time_horizon-$A442+1),0)</f>
        <v>0</v>
      </c>
    </row>
    <row r="443" spans="1:26">
      <c r="A443">
        <v>438</v>
      </c>
      <c r="B443" s="83">
        <f>inventory[[#This Row],[Integrated_rad_forcing]]</f>
        <v>4.4949074596473231E-11</v>
      </c>
      <c r="C443" s="83">
        <f>inventory[[#This Row],[Temp_change]]</f>
        <v>2.8275343945521253E-14</v>
      </c>
      <c r="E443" s="95">
        <f>inventory[[#This Row],[CO2_net]]+inventory[[#This Row],[CH4_net]]*CH4_GWP+inventory[[#This Row],[N2O_net]]*N2O_GWP</f>
        <v>294.44043736440517</v>
      </c>
      <c r="F443" s="95">
        <f>inventory[[#This Row],[CO2_net]]+inventory[[#This Row],[CH4_net]]*CH4_GTP+inventory[[#This Row],[N2O_net]]*N2O_GTP</f>
        <v>239.59564412968101</v>
      </c>
      <c r="G443" s="77">
        <f t="shared" si="12"/>
        <v>154.64332582889145</v>
      </c>
      <c r="H443" s="77">
        <f t="shared" si="13"/>
        <v>56.640972729798285</v>
      </c>
      <c r="I443" s="77" cm="1">
        <f t="array" ref="I443">B443/INDEX($N$5:$N$505,time_horizon+1)</f>
        <v>490.11685476598228</v>
      </c>
      <c r="J443" s="77" cm="1">
        <f t="array" ref="J443">C443/INDEX($Q$5:$Q$505,time_horizon+1)</f>
        <v>51.704713130083192</v>
      </c>
      <c r="K443" s="78">
        <f>K442+(U442*inventory!B442+V442*inventory!C442+W442*inventory!D442)/$U$5</f>
        <v>294.44043736440517</v>
      </c>
      <c r="L443" s="78">
        <f>L442+(X442*inventory!B442+Y442*inventory!C442+Z442*inventory!D442)/$X$5</f>
        <v>239.59564412968098</v>
      </c>
      <c r="N443" s="71">
        <v>2.906628808941172E-13</v>
      </c>
      <c r="O443" s="71">
        <v>2.6186858666653642E-12</v>
      </c>
      <c r="P443" s="71">
        <v>4.203972584891375E-11</v>
      </c>
      <c r="Q443" s="71">
        <v>4.9920300769562632E-16</v>
      </c>
      <c r="R443" s="71">
        <v>9.7077974025210951E-16</v>
      </c>
      <c r="S443" s="71">
        <v>2.6805361197573518E-14</v>
      </c>
      <c r="U443" s="73" cm="1">
        <f t="array" ref="U443">IF($A443&lt;=time_horizon,INDEX(N$5:N$505,time_horizon-$A443+1),0)</f>
        <v>0</v>
      </c>
      <c r="V443" s="73" cm="1">
        <f t="array" ref="V443">IF($A443&lt;=time_horizon,INDEX(O$5:O$505,time_horizon-$A443+1),0)</f>
        <v>0</v>
      </c>
      <c r="W443" s="73" cm="1">
        <f t="array" ref="W443">IF($A443&lt;=time_horizon,INDEX(P$5:P$505,time_horizon-$A443+1),0)</f>
        <v>0</v>
      </c>
      <c r="X443" s="73" cm="1">
        <f t="array" ref="X443">IF($A443&lt;=time_horizon,INDEX(Q$5:Q$505,time_horizon-$A443+1),0)</f>
        <v>0</v>
      </c>
      <c r="Y443" s="73" cm="1">
        <f t="array" ref="Y443">IF($A443&lt;=time_horizon,INDEX(R$5:R$505,time_horizon-$A443+1),0)</f>
        <v>0</v>
      </c>
      <c r="Z443" s="73" cm="1">
        <f t="array" ref="Z443">IF($A443&lt;=time_horizon,INDEX(S$5:S$505,time_horizon-$A443+1),0)</f>
        <v>0</v>
      </c>
    </row>
    <row r="444" spans="1:26">
      <c r="A444">
        <v>439</v>
      </c>
      <c r="B444" s="83">
        <f>inventory[[#This Row],[Integrated_rad_forcing]]</f>
        <v>4.4959107875832895E-11</v>
      </c>
      <c r="C444" s="83">
        <f>inventory[[#This Row],[Temp_change]]</f>
        <v>2.8179902375758284E-14</v>
      </c>
      <c r="E444" s="95">
        <f>inventory[[#This Row],[CO2_net]]+inventory[[#This Row],[CH4_net]]*CH4_GWP+inventory[[#This Row],[N2O_net]]*N2O_GWP</f>
        <v>294.44043736440517</v>
      </c>
      <c r="F444" s="95">
        <f>inventory[[#This Row],[CO2_net]]+inventory[[#This Row],[CH4_net]]*CH4_GTP+inventory[[#This Row],[N2O_net]]*N2O_GTP</f>
        <v>239.59564412968101</v>
      </c>
      <c r="G444" s="77">
        <f t="shared" si="12"/>
        <v>154.40706605333239</v>
      </c>
      <c r="H444" s="77">
        <f t="shared" si="13"/>
        <v>56.461800258717325</v>
      </c>
      <c r="I444" s="77" cm="1">
        <f t="array" ref="I444">B444/INDEX($N$5:$N$505,time_horizon+1)</f>
        <v>490.22625589085288</v>
      </c>
      <c r="J444" s="77" cm="1">
        <f t="array" ref="J444">C444/INDEX($Q$5:$Q$505,time_horizon+1)</f>
        <v>51.530187260661869</v>
      </c>
      <c r="K444" s="78">
        <f>K443+(U443*inventory!B443+V443*inventory!C443+W443*inventory!D443)/$U$5</f>
        <v>294.44043736440517</v>
      </c>
      <c r="L444" s="78">
        <f>L443+(X443*inventory!B443+Y443*inventory!C443+Z443*inventory!D443)/$X$5</f>
        <v>239.59564412968098</v>
      </c>
      <c r="N444" s="71">
        <v>2.9117260644214279E-13</v>
      </c>
      <c r="O444" s="71">
        <v>2.6186858666653642E-12</v>
      </c>
      <c r="P444" s="71">
        <v>4.2049249402725391E-11</v>
      </c>
      <c r="Q444" s="71">
        <v>4.990967742196193E-16</v>
      </c>
      <c r="R444" s="71">
        <v>9.6841198596328133E-16</v>
      </c>
      <c r="S444" s="71">
        <v>2.6712393615575382E-14</v>
      </c>
      <c r="U444" s="73" cm="1">
        <f t="array" ref="U444">IF($A444&lt;=time_horizon,INDEX(N$5:N$505,time_horizon-$A444+1),0)</f>
        <v>0</v>
      </c>
      <c r="V444" s="73" cm="1">
        <f t="array" ref="V444">IF($A444&lt;=time_horizon,INDEX(O$5:O$505,time_horizon-$A444+1),0)</f>
        <v>0</v>
      </c>
      <c r="W444" s="73" cm="1">
        <f t="array" ref="W444">IF($A444&lt;=time_horizon,INDEX(P$5:P$505,time_horizon-$A444+1),0)</f>
        <v>0</v>
      </c>
      <c r="X444" s="73" cm="1">
        <f t="array" ref="X444">IF($A444&lt;=time_horizon,INDEX(Q$5:Q$505,time_horizon-$A444+1),0)</f>
        <v>0</v>
      </c>
      <c r="Y444" s="73" cm="1">
        <f t="array" ref="Y444">IF($A444&lt;=time_horizon,INDEX(R$5:R$505,time_horizon-$A444+1),0)</f>
        <v>0</v>
      </c>
      <c r="Z444" s="73" cm="1">
        <f t="array" ref="Z444">IF($A444&lt;=time_horizon,INDEX(S$5:S$505,time_horizon-$A444+1),0)</f>
        <v>0</v>
      </c>
    </row>
    <row r="445" spans="1:26">
      <c r="A445">
        <v>440</v>
      </c>
      <c r="B445" s="83">
        <f>inventory[[#This Row],[Integrated_rad_forcing]]</f>
        <v>4.4969062445533335E-11</v>
      </c>
      <c r="C445" s="83">
        <f>inventory[[#This Row],[Temp_change]]</f>
        <v>2.8084920335529294E-14</v>
      </c>
      <c r="E445" s="95">
        <f>inventory[[#This Row],[CO2_net]]+inventory[[#This Row],[CH4_net]]*CH4_GWP+inventory[[#This Row],[N2O_net]]*N2O_GWP</f>
        <v>294.44043736440517</v>
      </c>
      <c r="F445" s="95">
        <f>inventory[[#This Row],[CO2_net]]+inventory[[#This Row],[CH4_net]]*CH4_GTP+inventory[[#This Row],[N2O_net]]*N2O_GTP</f>
        <v>239.59564412968101</v>
      </c>
      <c r="G445" s="77">
        <f t="shared" si="12"/>
        <v>154.17153498552585</v>
      </c>
      <c r="H445" s="77">
        <f t="shared" si="13"/>
        <v>56.283479367890621</v>
      </c>
      <c r="I445" s="77" cm="1">
        <f t="array" ref="I445">B445/INDEX($N$5:$N$505,time_horizon+1)</f>
        <v>490.33479877935349</v>
      </c>
      <c r="J445" s="77" cm="1">
        <f t="array" ref="J445">C445/INDEX($Q$5:$Q$505,time_horizon+1)</f>
        <v>51.35650169375905</v>
      </c>
      <c r="K445" s="78">
        <f>K444+(U444*inventory!B444+V444*inventory!C444+W444*inventory!D444)/$U$5</f>
        <v>294.44043736440517</v>
      </c>
      <c r="L445" s="78">
        <f>L444+(X444*inventory!B444+Y444*inventory!C444+Z444*inventory!D444)/$X$5</f>
        <v>239.59564412968098</v>
      </c>
      <c r="N445" s="71">
        <v>2.9168200504558239E-13</v>
      </c>
      <c r="O445" s="71">
        <v>2.6186858666653642E-12</v>
      </c>
      <c r="P445" s="71">
        <v>4.2058694573822387E-11</v>
      </c>
      <c r="Q445" s="71">
        <v>4.9899047910587365E-16</v>
      </c>
      <c r="R445" s="71">
        <v>9.6605000668204865E-16</v>
      </c>
      <c r="S445" s="71">
        <v>2.6619879849741373E-14</v>
      </c>
      <c r="U445" s="73" cm="1">
        <f t="array" ref="U445">IF($A445&lt;=time_horizon,INDEX(N$5:N$505,time_horizon-$A445+1),0)</f>
        <v>0</v>
      </c>
      <c r="V445" s="73" cm="1">
        <f t="array" ref="V445">IF($A445&lt;=time_horizon,INDEX(O$5:O$505,time_horizon-$A445+1),0)</f>
        <v>0</v>
      </c>
      <c r="W445" s="73" cm="1">
        <f t="array" ref="W445">IF($A445&lt;=time_horizon,INDEX(P$5:P$505,time_horizon-$A445+1),0)</f>
        <v>0</v>
      </c>
      <c r="X445" s="73" cm="1">
        <f t="array" ref="X445">IF($A445&lt;=time_horizon,INDEX(Q$5:Q$505,time_horizon-$A445+1),0)</f>
        <v>0</v>
      </c>
      <c r="Y445" s="73" cm="1">
        <f t="array" ref="Y445">IF($A445&lt;=time_horizon,INDEX(R$5:R$505,time_horizon-$A445+1),0)</f>
        <v>0</v>
      </c>
      <c r="Z445" s="73" cm="1">
        <f t="array" ref="Z445">IF($A445&lt;=time_horizon,INDEX(S$5:S$505,time_horizon-$A445+1),0)</f>
        <v>0</v>
      </c>
    </row>
    <row r="446" spans="1:26">
      <c r="A446">
        <v>441</v>
      </c>
      <c r="B446" s="83">
        <f>inventory[[#This Row],[Integrated_rad_forcing]]</f>
        <v>4.4978938951526031E-11</v>
      </c>
      <c r="C446" s="83">
        <f>inventory[[#This Row],[Temp_change]]</f>
        <v>2.7990394835958499E-14</v>
      </c>
      <c r="E446" s="95">
        <f>inventory[[#This Row],[CO2_net]]+inventory[[#This Row],[CH4_net]]*CH4_GWP+inventory[[#This Row],[N2O_net]]*N2O_GWP</f>
        <v>294.44043736440517</v>
      </c>
      <c r="F446" s="95">
        <f>inventory[[#This Row],[CO2_net]]+inventory[[#This Row],[CH4_net]]*CH4_GTP+inventory[[#This Row],[N2O_net]]*N2O_GTP</f>
        <v>239.59564412968101</v>
      </c>
      <c r="G446" s="77">
        <f t="shared" si="12"/>
        <v>153.93672979708586</v>
      </c>
      <c r="H446" s="77">
        <f t="shared" si="13"/>
        <v>56.106004440543323</v>
      </c>
      <c r="I446" s="77" cm="1">
        <f t="array" ref="I446">B446/INDEX($N$5:$N$505,time_horizon+1)</f>
        <v>490.44249047482606</v>
      </c>
      <c r="J446" s="77" cm="1">
        <f t="array" ref="J446">C446/INDEX($Q$5:$Q$505,time_horizon+1)</f>
        <v>51.183650963872175</v>
      </c>
      <c r="K446" s="78">
        <f>K445+(U445*inventory!B445+V445*inventory!C445+W445*inventory!D445)/$U$5</f>
        <v>294.44043736440517</v>
      </c>
      <c r="L446" s="78">
        <f>L445+(X445*inventory!B445+Y445*inventory!C445+Z445*inventory!D445)/$X$5</f>
        <v>239.59564412968098</v>
      </c>
      <c r="N446" s="71">
        <v>2.9219107753435927E-13</v>
      </c>
      <c r="O446" s="71">
        <v>2.6186858666653642E-12</v>
      </c>
      <c r="P446" s="71">
        <v>4.2068062007326309E-11</v>
      </c>
      <c r="Q446" s="71">
        <v>4.9888412327811532E-16</v>
      </c>
      <c r="R446" s="71">
        <v>9.6369378832303376E-16</v>
      </c>
      <c r="S446" s="71">
        <v>2.6527816924357349E-14</v>
      </c>
      <c r="U446" s="73" cm="1">
        <f t="array" ref="U446">IF($A446&lt;=time_horizon,INDEX(N$5:N$505,time_horizon-$A446+1),0)</f>
        <v>0</v>
      </c>
      <c r="V446" s="73" cm="1">
        <f t="array" ref="V446">IF($A446&lt;=time_horizon,INDEX(O$5:O$505,time_horizon-$A446+1),0)</f>
        <v>0</v>
      </c>
      <c r="W446" s="73" cm="1">
        <f t="array" ref="W446">IF($A446&lt;=time_horizon,INDEX(P$5:P$505,time_horizon-$A446+1),0)</f>
        <v>0</v>
      </c>
      <c r="X446" s="73" cm="1">
        <f t="array" ref="X446">IF($A446&lt;=time_horizon,INDEX(Q$5:Q$505,time_horizon-$A446+1),0)</f>
        <v>0</v>
      </c>
      <c r="Y446" s="73" cm="1">
        <f t="array" ref="Y446">IF($A446&lt;=time_horizon,INDEX(R$5:R$505,time_horizon-$A446+1),0)</f>
        <v>0</v>
      </c>
      <c r="Z446" s="73" cm="1">
        <f t="array" ref="Z446">IF($A446&lt;=time_horizon,INDEX(S$5:S$505,time_horizon-$A446+1),0)</f>
        <v>0</v>
      </c>
    </row>
    <row r="447" spans="1:26">
      <c r="A447">
        <v>442</v>
      </c>
      <c r="B447" s="83">
        <f>inventory[[#This Row],[Integrated_rad_forcing]]</f>
        <v>4.4988738034450715E-11</v>
      </c>
      <c r="C447" s="83">
        <f>inventory[[#This Row],[Temp_change]]</f>
        <v>2.7896322910840475E-14</v>
      </c>
      <c r="E447" s="95">
        <f>inventory[[#This Row],[CO2_net]]+inventory[[#This Row],[CH4_net]]*CH4_GWP+inventory[[#This Row],[N2O_net]]*N2O_GWP</f>
        <v>294.44043736440517</v>
      </c>
      <c r="F447" s="95">
        <f>inventory[[#This Row],[CO2_net]]+inventory[[#This Row],[CH4_net]]*CH4_GTP+inventory[[#This Row],[N2O_net]]*N2O_GTP</f>
        <v>239.59564412968101</v>
      </c>
      <c r="G447" s="77">
        <f t="shared" si="12"/>
        <v>153.7026476698139</v>
      </c>
      <c r="H447" s="77">
        <f t="shared" si="13"/>
        <v>55.92936990285353</v>
      </c>
      <c r="I447" s="77" cm="1">
        <f t="array" ref="I447">B447/INDEX($N$5:$N$505,time_horizon+1)</f>
        <v>490.54933796269432</v>
      </c>
      <c r="J447" s="77" cm="1">
        <f t="array" ref="J447">C447/INDEX($Q$5:$Q$505,time_horizon+1)</f>
        <v>51.011629646954034</v>
      </c>
      <c r="K447" s="78">
        <f>K446+(U446*inventory!B446+V446*inventory!C446+W446*inventory!D446)/$U$5</f>
        <v>294.44043736440517</v>
      </c>
      <c r="L447" s="78">
        <f>L446+(X446*inventory!B446+Y446*inventory!C446+Z446*inventory!D446)/$X$5</f>
        <v>239.59564412968098</v>
      </c>
      <c r="N447" s="71">
        <v>2.9269982473624092E-13</v>
      </c>
      <c r="O447" s="71">
        <v>2.6186858666653642E-12</v>
      </c>
      <c r="P447" s="71">
        <v>4.2077352343049108E-11</v>
      </c>
      <c r="Q447" s="71">
        <v>4.9877770765690671E-16</v>
      </c>
      <c r="R447" s="71">
        <v>9.6134331683521365E-16</v>
      </c>
      <c r="S447" s="71">
        <v>2.6436201886348356E-14</v>
      </c>
      <c r="U447" s="73" cm="1">
        <f t="array" ref="U447">IF($A447&lt;=time_horizon,INDEX(N$5:N$505,time_horizon-$A447+1),0)</f>
        <v>0</v>
      </c>
      <c r="V447" s="73" cm="1">
        <f t="array" ref="V447">IF($A447&lt;=time_horizon,INDEX(O$5:O$505,time_horizon-$A447+1),0)</f>
        <v>0</v>
      </c>
      <c r="W447" s="73" cm="1">
        <f t="array" ref="W447">IF($A447&lt;=time_horizon,INDEX(P$5:P$505,time_horizon-$A447+1),0)</f>
        <v>0</v>
      </c>
      <c r="X447" s="73" cm="1">
        <f t="array" ref="X447">IF($A447&lt;=time_horizon,INDEX(Q$5:Q$505,time_horizon-$A447+1),0)</f>
        <v>0</v>
      </c>
      <c r="Y447" s="73" cm="1">
        <f t="array" ref="Y447">IF($A447&lt;=time_horizon,INDEX(R$5:R$505,time_horizon-$A447+1),0)</f>
        <v>0</v>
      </c>
      <c r="Z447" s="73" cm="1">
        <f t="array" ref="Z447">IF($A447&lt;=time_horizon,INDEX(S$5:S$505,time_horizon-$A447+1),0)</f>
        <v>0</v>
      </c>
    </row>
    <row r="448" spans="1:26">
      <c r="A448">
        <v>443</v>
      </c>
      <c r="B448" s="83">
        <f>inventory[[#This Row],[Integrated_rad_forcing]]</f>
        <v>4.4998460329679033E-11</v>
      </c>
      <c r="C448" s="83">
        <f>inventory[[#This Row],[Temp_change]]</f>
        <v>2.7802701616458297E-14</v>
      </c>
      <c r="E448" s="95">
        <f>inventory[[#This Row],[CO2_net]]+inventory[[#This Row],[CH4_net]]*CH4_GWP+inventory[[#This Row],[N2O_net]]*N2O_GWP</f>
        <v>294.44043736440517</v>
      </c>
      <c r="F448" s="95">
        <f>inventory[[#This Row],[CO2_net]]+inventory[[#This Row],[CH4_net]]*CH4_GTP+inventory[[#This Row],[N2O_net]]*N2O_GTP</f>
        <v>239.59564412968101</v>
      </c>
      <c r="G448" s="77">
        <f t="shared" si="12"/>
        <v>153.46928579569533</v>
      </c>
      <c r="H448" s="77">
        <f t="shared" si="13"/>
        <v>55.753570223607468</v>
      </c>
      <c r="I448" s="77" cm="1">
        <f t="array" ref="I448">B448/INDEX($N$5:$N$505,time_horizon+1)</f>
        <v>490.6553481709397</v>
      </c>
      <c r="J448" s="77" cm="1">
        <f t="array" ref="J448">C448/INDEX($Q$5:$Q$505,time_horizon+1)</f>
        <v>50.8404323600802</v>
      </c>
      <c r="K448" s="78">
        <f>K447+(U447*inventory!B447+V447*inventory!C447+W447*inventory!D447)/$U$5</f>
        <v>294.44043736440517</v>
      </c>
      <c r="L448" s="78">
        <f>L447+(X447*inventory!B447+Y447*inventory!C447+Z447*inventory!D447)/$X$5</f>
        <v>239.59564412968098</v>
      </c>
      <c r="N448" s="71">
        <v>2.9320824747684596E-13</v>
      </c>
      <c r="O448" s="71">
        <v>2.6186858666653642E-12</v>
      </c>
      <c r="P448" s="71">
        <v>4.2086566215536825E-11</v>
      </c>
      <c r="Q448" s="71">
        <v>4.9867123315962878E-16</v>
      </c>
      <c r="R448" s="71">
        <v>9.589985782018364E-16</v>
      </c>
      <c r="S448" s="71">
        <v>2.6345031805096831E-14</v>
      </c>
      <c r="U448" s="73" cm="1">
        <f t="array" ref="U448">IF($A448&lt;=time_horizon,INDEX(N$5:N$505,time_horizon-$A448+1),0)</f>
        <v>0</v>
      </c>
      <c r="V448" s="73" cm="1">
        <f t="array" ref="V448">IF($A448&lt;=time_horizon,INDEX(O$5:O$505,time_horizon-$A448+1),0)</f>
        <v>0</v>
      </c>
      <c r="W448" s="73" cm="1">
        <f t="array" ref="W448">IF($A448&lt;=time_horizon,INDEX(P$5:P$505,time_horizon-$A448+1),0)</f>
        <v>0</v>
      </c>
      <c r="X448" s="73" cm="1">
        <f t="array" ref="X448">IF($A448&lt;=time_horizon,INDEX(Q$5:Q$505,time_horizon-$A448+1),0)</f>
        <v>0</v>
      </c>
      <c r="Y448" s="73" cm="1">
        <f t="array" ref="Y448">IF($A448&lt;=time_horizon,INDEX(R$5:R$505,time_horizon-$A448+1),0)</f>
        <v>0</v>
      </c>
      <c r="Z448" s="73" cm="1">
        <f t="array" ref="Z448">IF($A448&lt;=time_horizon,INDEX(S$5:S$505,time_horizon-$A448+1),0)</f>
        <v>0</v>
      </c>
    </row>
    <row r="449" spans="1:26">
      <c r="A449">
        <v>444</v>
      </c>
      <c r="B449" s="83">
        <f>inventory[[#This Row],[Integrated_rad_forcing]]</f>
        <v>4.5008106467357945E-11</v>
      </c>
      <c r="C449" s="83">
        <f>inventory[[#This Row],[Temp_change]]</f>
        <v>2.7709528031403059E-14</v>
      </c>
      <c r="E449" s="95">
        <f>inventory[[#This Row],[CO2_net]]+inventory[[#This Row],[CH4_net]]*CH4_GWP+inventory[[#This Row],[N2O_net]]*N2O_GWP</f>
        <v>294.44043736440517</v>
      </c>
      <c r="F449" s="95">
        <f>inventory[[#This Row],[CO2_net]]+inventory[[#This Row],[CH4_net]]*CH4_GTP+inventory[[#This Row],[N2O_net]]*N2O_GTP</f>
        <v>239.59564412968101</v>
      </c>
      <c r="G449" s="77">
        <f t="shared" si="12"/>
        <v>153.23664137689548</v>
      </c>
      <c r="H449" s="77">
        <f t="shared" si="13"/>
        <v>55.57859991385731</v>
      </c>
      <c r="I449" s="77" cm="1">
        <f t="array" ref="I449">B449/INDEX($N$5:$N$505,time_horizon+1)</f>
        <v>490.76052797057451</v>
      </c>
      <c r="J449" s="77" cm="1">
        <f t="array" ref="J449">C449/INDEX($Q$5:$Q$505,time_horizon+1)</f>
        <v>50.670053761119057</v>
      </c>
      <c r="K449" s="78">
        <f>K448+(U448*inventory!B448+V448*inventory!C448+W448*inventory!D448)/$U$5</f>
        <v>294.44043736440517</v>
      </c>
      <c r="L449" s="78">
        <f>L448+(X448*inventory!B448+Y448*inventory!C448+Z448*inventory!D448)/$X$5</f>
        <v>239.59564412968098</v>
      </c>
      <c r="N449" s="71">
        <v>2.9371634657965113E-13</v>
      </c>
      <c r="O449" s="71">
        <v>2.6186858666653642E-12</v>
      </c>
      <c r="P449" s="71">
        <v>4.2095704254112932E-11</v>
      </c>
      <c r="Q449" s="71">
        <v>4.9856470070046322E-16</v>
      </c>
      <c r="R449" s="71">
        <v>9.5665955844033712E-16</v>
      </c>
      <c r="S449" s="71">
        <v>2.6254303772262259E-14</v>
      </c>
      <c r="U449" s="73" cm="1">
        <f t="array" ref="U449">IF($A449&lt;=time_horizon,INDEX(N$5:N$505,time_horizon-$A449+1),0)</f>
        <v>0</v>
      </c>
      <c r="V449" s="73" cm="1">
        <f t="array" ref="V449">IF($A449&lt;=time_horizon,INDEX(O$5:O$505,time_horizon-$A449+1),0)</f>
        <v>0</v>
      </c>
      <c r="W449" s="73" cm="1">
        <f t="array" ref="W449">IF($A449&lt;=time_horizon,INDEX(P$5:P$505,time_horizon-$A449+1),0)</f>
        <v>0</v>
      </c>
      <c r="X449" s="73" cm="1">
        <f t="array" ref="X449">IF($A449&lt;=time_horizon,INDEX(Q$5:Q$505,time_horizon-$A449+1),0)</f>
        <v>0</v>
      </c>
      <c r="Y449" s="73" cm="1">
        <f t="array" ref="Y449">IF($A449&lt;=time_horizon,INDEX(R$5:R$505,time_horizon-$A449+1),0)</f>
        <v>0</v>
      </c>
      <c r="Z449" s="73" cm="1">
        <f t="array" ref="Z449">IF($A449&lt;=time_horizon,INDEX(S$5:S$505,time_horizon-$A449+1),0)</f>
        <v>0</v>
      </c>
    </row>
    <row r="450" spans="1:26">
      <c r="A450">
        <v>445</v>
      </c>
      <c r="B450" s="83">
        <f>inventory[[#This Row],[Integrated_rad_forcing]]</f>
        <v>4.5017677072452679E-11</v>
      </c>
      <c r="C450" s="83">
        <f>inventory[[#This Row],[Temp_change]]</f>
        <v>2.7616799256394971E-14</v>
      </c>
      <c r="E450" s="95">
        <f>inventory[[#This Row],[CO2_net]]+inventory[[#This Row],[CH4_net]]*CH4_GWP+inventory[[#This Row],[N2O_net]]*N2O_GWP</f>
        <v>294.44043736440517</v>
      </c>
      <c r="F450" s="95">
        <f>inventory[[#This Row],[CO2_net]]+inventory[[#This Row],[CH4_net]]*CH4_GTP+inventory[[#This Row],[N2O_net]]*N2O_GTP</f>
        <v>239.59564412968101</v>
      </c>
      <c r="G450" s="77">
        <f t="shared" si="12"/>
        <v>153.00471162575488</v>
      </c>
      <c r="H450" s="77">
        <f t="shared" si="13"/>
        <v>55.404453526581818</v>
      </c>
      <c r="I450" s="77" cm="1">
        <f t="array" ref="I450">B450/INDEX($N$5:$N$505,time_horizon+1)</f>
        <v>490.86488417611042</v>
      </c>
      <c r="J450" s="77" cm="1">
        <f t="array" ref="J450">C450/INDEX($Q$5:$Q$505,time_horizon+1)</f>
        <v>50.500488548404583</v>
      </c>
      <c r="K450" s="78">
        <f>K449+(U449*inventory!B449+V449*inventory!C449+W449*inventory!D449)/$U$5</f>
        <v>294.44043736440517</v>
      </c>
      <c r="L450" s="78">
        <f>L449+(X449*inventory!B449+Y449*inventory!C449+Z449*inventory!D449)/$X$5</f>
        <v>239.59564412968098</v>
      </c>
      <c r="N450" s="71">
        <v>2.9422412286599791E-13</v>
      </c>
      <c r="O450" s="71">
        <v>2.6186858666653642E-12</v>
      </c>
      <c r="P450" s="71">
        <v>4.2104767082921316E-11</v>
      </c>
      <c r="Q450" s="71">
        <v>4.9845811119037657E-16</v>
      </c>
      <c r="R450" s="71">
        <v>9.5432624360225439E-16</v>
      </c>
      <c r="S450" s="71">
        <v>2.6164014901602339E-14</v>
      </c>
      <c r="U450" s="73" cm="1">
        <f t="array" ref="U450">IF($A450&lt;=time_horizon,INDEX(N$5:N$505,time_horizon-$A450+1),0)</f>
        <v>0</v>
      </c>
      <c r="V450" s="73" cm="1">
        <f t="array" ref="V450">IF($A450&lt;=time_horizon,INDEX(O$5:O$505,time_horizon-$A450+1),0)</f>
        <v>0</v>
      </c>
      <c r="W450" s="73" cm="1">
        <f t="array" ref="W450">IF($A450&lt;=time_horizon,INDEX(P$5:P$505,time_horizon-$A450+1),0)</f>
        <v>0</v>
      </c>
      <c r="X450" s="73" cm="1">
        <f t="array" ref="X450">IF($A450&lt;=time_horizon,INDEX(Q$5:Q$505,time_horizon-$A450+1),0)</f>
        <v>0</v>
      </c>
      <c r="Y450" s="73" cm="1">
        <f t="array" ref="Y450">IF($A450&lt;=time_horizon,INDEX(R$5:R$505,time_horizon-$A450+1),0)</f>
        <v>0</v>
      </c>
      <c r="Z450" s="73" cm="1">
        <f t="array" ref="Z450">IF($A450&lt;=time_horizon,INDEX(S$5:S$505,time_horizon-$A450+1),0)</f>
        <v>0</v>
      </c>
    </row>
    <row r="451" spans="1:26">
      <c r="A451">
        <v>446</v>
      </c>
      <c r="B451" s="83">
        <f>inventory[[#This Row],[Integrated_rad_forcing]]</f>
        <v>4.5027172764789359E-11</v>
      </c>
      <c r="C451" s="83">
        <f>inventory[[#This Row],[Temp_change]]</f>
        <v>2.7524512414105831E-14</v>
      </c>
      <c r="E451" s="95">
        <f>inventory[[#This Row],[CO2_net]]+inventory[[#This Row],[CH4_net]]*CH4_GWP+inventory[[#This Row],[N2O_net]]*N2O_GWP</f>
        <v>294.44043736440517</v>
      </c>
      <c r="F451" s="95">
        <f>inventory[[#This Row],[CO2_net]]+inventory[[#This Row],[CH4_net]]*CH4_GTP+inventory[[#This Row],[N2O_net]]*N2O_GTP</f>
        <v>239.59564412968101</v>
      </c>
      <c r="G451" s="77">
        <f t="shared" si="12"/>
        <v>152.77349376478341</v>
      </c>
      <c r="H451" s="77">
        <f t="shared" si="13"/>
        <v>55.231125656349732</v>
      </c>
      <c r="I451" s="77" cm="1">
        <f t="array" ref="I451">B451/INDEX($N$5:$N$505,time_horizon+1)</f>
        <v>490.96842354602319</v>
      </c>
      <c r="J451" s="77" cm="1">
        <f t="array" ref="J451">C451/INDEX($Q$5:$Q$505,time_horizon+1)</f>
        <v>50.331731460411774</v>
      </c>
      <c r="K451" s="78">
        <f>K450+(U450*inventory!B450+V450*inventory!C450+W450*inventory!D450)/$U$5</f>
        <v>294.44043736440517</v>
      </c>
      <c r="L451" s="78">
        <f>L450+(X450*inventory!B450+Y450*inventory!C450+Z450*inventory!D450)/$X$5</f>
        <v>239.59564412968098</v>
      </c>
      <c r="N451" s="71">
        <v>2.9473157715509938E-13</v>
      </c>
      <c r="O451" s="71">
        <v>2.6186858666653642E-12</v>
      </c>
      <c r="P451" s="71">
        <v>4.2113755320968896E-11</v>
      </c>
      <c r="Q451" s="71">
        <v>4.9835146553710397E-16</v>
      </c>
      <c r="R451" s="71">
        <v>9.519986197731478E-16</v>
      </c>
      <c r="S451" s="71">
        <v>2.6074162328795579E-14</v>
      </c>
      <c r="U451" s="73" cm="1">
        <f t="array" ref="U451">IF($A451&lt;=time_horizon,INDEX(N$5:N$505,time_horizon-$A451+1),0)</f>
        <v>0</v>
      </c>
      <c r="V451" s="73" cm="1">
        <f t="array" ref="V451">IF($A451&lt;=time_horizon,INDEX(O$5:O$505,time_horizon-$A451+1),0)</f>
        <v>0</v>
      </c>
      <c r="W451" s="73" cm="1">
        <f t="array" ref="W451">IF($A451&lt;=time_horizon,INDEX(P$5:P$505,time_horizon-$A451+1),0)</f>
        <v>0</v>
      </c>
      <c r="X451" s="73" cm="1">
        <f t="array" ref="X451">IF($A451&lt;=time_horizon,INDEX(Q$5:Q$505,time_horizon-$A451+1),0)</f>
        <v>0</v>
      </c>
      <c r="Y451" s="73" cm="1">
        <f t="array" ref="Y451">IF($A451&lt;=time_horizon,INDEX(R$5:R$505,time_horizon-$A451+1),0)</f>
        <v>0</v>
      </c>
      <c r="Z451" s="73" cm="1">
        <f t="array" ref="Z451">IF($A451&lt;=time_horizon,INDEX(S$5:S$505,time_horizon-$A451+1),0)</f>
        <v>0</v>
      </c>
    </row>
    <row r="452" spans="1:26">
      <c r="A452">
        <v>447</v>
      </c>
      <c r="B452" s="83">
        <f>inventory[[#This Row],[Integrated_rad_forcing]]</f>
        <v>4.5036594159097333E-11</v>
      </c>
      <c r="C452" s="83">
        <f>inventory[[#This Row],[Temp_change]]</f>
        <v>2.7432664648982998E-14</v>
      </c>
      <c r="E452" s="95">
        <f>inventory[[#This Row],[CO2_net]]+inventory[[#This Row],[CH4_net]]*CH4_GWP+inventory[[#This Row],[N2O_net]]*N2O_GWP</f>
        <v>294.44043736440517</v>
      </c>
      <c r="F452" s="95">
        <f>inventory[[#This Row],[CO2_net]]+inventory[[#This Row],[CH4_net]]*CH4_GTP+inventory[[#This Row],[N2O_net]]*N2O_GTP</f>
        <v>239.59564412968101</v>
      </c>
      <c r="G452" s="77">
        <f t="shared" si="12"/>
        <v>152.54298502665463</v>
      </c>
      <c r="H452" s="77">
        <f t="shared" si="13"/>
        <v>55.058610938985815</v>
      </c>
      <c r="I452" s="77" cm="1">
        <f t="array" ref="I452">B452/INDEX($N$5:$N$505,time_horizon+1)</f>
        <v>491.07115278321413</v>
      </c>
      <c r="J452" s="77" cm="1">
        <f t="array" ref="J452">C452/INDEX($Q$5:$Q$505,time_horizon+1)</f>
        <v>50.16377727543474</v>
      </c>
      <c r="K452" s="78">
        <f>K451+(U451*inventory!B451+V451*inventory!C451+W451*inventory!D451)/$U$5</f>
        <v>294.44043736440517</v>
      </c>
      <c r="L452" s="78">
        <f>L451+(X451*inventory!B451+Y451*inventory!C451+Z451*inventory!D451)/$X$5</f>
        <v>239.59564412968098</v>
      </c>
      <c r="N452" s="71">
        <v>2.9523871026404692E-13</v>
      </c>
      <c r="O452" s="71">
        <v>2.6186858666653642E-12</v>
      </c>
      <c r="P452" s="71">
        <v>4.212266958216792E-11</v>
      </c>
      <c r="Q452" s="71">
        <v>4.9824476464513419E-16</v>
      </c>
      <c r="R452" s="71">
        <v>9.4967667307251451E-16</v>
      </c>
      <c r="S452" s="71">
        <v>2.5984743211265348E-14</v>
      </c>
      <c r="U452" s="73" cm="1">
        <f t="array" ref="U452">IF($A452&lt;=time_horizon,INDEX(N$5:N$505,time_horizon-$A452+1),0)</f>
        <v>0</v>
      </c>
      <c r="V452" s="73" cm="1">
        <f t="array" ref="V452">IF($A452&lt;=time_horizon,INDEX(O$5:O$505,time_horizon-$A452+1),0)</f>
        <v>0</v>
      </c>
      <c r="W452" s="73" cm="1">
        <f t="array" ref="W452">IF($A452&lt;=time_horizon,INDEX(P$5:P$505,time_horizon-$A452+1),0)</f>
        <v>0</v>
      </c>
      <c r="X452" s="73" cm="1">
        <f t="array" ref="X452">IF($A452&lt;=time_horizon,INDEX(Q$5:Q$505,time_horizon-$A452+1),0)</f>
        <v>0</v>
      </c>
      <c r="Y452" s="73" cm="1">
        <f t="array" ref="Y452">IF($A452&lt;=time_horizon,INDEX(R$5:R$505,time_horizon-$A452+1),0)</f>
        <v>0</v>
      </c>
      <c r="Z452" s="73" cm="1">
        <f t="array" ref="Z452">IF($A452&lt;=time_horizon,INDEX(S$5:S$505,time_horizon-$A452+1),0)</f>
        <v>0</v>
      </c>
    </row>
    <row r="453" spans="1:26">
      <c r="A453">
        <v>448</v>
      </c>
      <c r="B453" s="83">
        <f>inventory[[#This Row],[Integrated_rad_forcing]]</f>
        <v>4.5045941865051072E-11</v>
      </c>
      <c r="C453" s="83">
        <f>inventory[[#This Row],[Temp_change]]</f>
        <v>2.734125312707479E-14</v>
      </c>
      <c r="E453" s="95">
        <f>inventory[[#This Row],[CO2_net]]+inventory[[#This Row],[CH4_net]]*CH4_GWP+inventory[[#This Row],[N2O_net]]*N2O_GWP</f>
        <v>294.44043736440517</v>
      </c>
      <c r="F453" s="95">
        <f>inventory[[#This Row],[CO2_net]]+inventory[[#This Row],[CH4_net]]*CH4_GTP+inventory[[#This Row],[N2O_net]]*N2O_GTP</f>
        <v>239.59564412968101</v>
      </c>
      <c r="G453" s="77">
        <f t="shared" si="12"/>
        <v>152.31318265419853</v>
      </c>
      <c r="H453" s="77">
        <f t="shared" si="13"/>
        <v>54.886904051239604</v>
      </c>
      <c r="I453" s="77" cm="1">
        <f t="array" ref="I453">B453/INDEX($N$5:$N$505,time_horizon+1)</f>
        <v>491.17307853546714</v>
      </c>
      <c r="J453" s="77" cm="1">
        <f t="array" ref="J453">C453/INDEX($Q$5:$Q$505,time_horizon+1)</f>
        <v>49.99662081126742</v>
      </c>
      <c r="K453" s="78">
        <f>K452+(U452*inventory!B452+V452*inventory!C452+W452*inventory!D452)/$U$5</f>
        <v>294.44043736440517</v>
      </c>
      <c r="L453" s="78">
        <f>L452+(X452*inventory!B452+Y452*inventory!C452+Z452*inventory!D452)/$X$5</f>
        <v>239.59564412968098</v>
      </c>
      <c r="N453" s="71">
        <v>2.957455230078168E-13</v>
      </c>
      <c r="O453" s="71">
        <v>2.6186858666653642E-12</v>
      </c>
      <c r="P453" s="71">
        <v>4.2131510475377893E-11</v>
      </c>
      <c r="Q453" s="71">
        <v>4.9813800941569586E-16</v>
      </c>
      <c r="R453" s="71">
        <v>9.4736038965370663E-16</v>
      </c>
      <c r="S453" s="71">
        <v>2.5895754728005388E-14</v>
      </c>
      <c r="U453" s="73" cm="1">
        <f t="array" ref="U453">IF($A453&lt;=time_horizon,INDEX(N$5:N$505,time_horizon-$A453+1),0)</f>
        <v>0</v>
      </c>
      <c r="V453" s="73" cm="1">
        <f t="array" ref="V453">IF($A453&lt;=time_horizon,INDEX(O$5:O$505,time_horizon-$A453+1),0)</f>
        <v>0</v>
      </c>
      <c r="W453" s="73" cm="1">
        <f t="array" ref="W453">IF($A453&lt;=time_horizon,INDEX(P$5:P$505,time_horizon-$A453+1),0)</f>
        <v>0</v>
      </c>
      <c r="X453" s="73" cm="1">
        <f t="array" ref="X453">IF($A453&lt;=time_horizon,INDEX(Q$5:Q$505,time_horizon-$A453+1),0)</f>
        <v>0</v>
      </c>
      <c r="Y453" s="73" cm="1">
        <f t="array" ref="Y453">IF($A453&lt;=time_horizon,INDEX(R$5:R$505,time_horizon-$A453+1),0)</f>
        <v>0</v>
      </c>
      <c r="Z453" s="73" cm="1">
        <f t="array" ref="Z453">IF($A453&lt;=time_horizon,INDEX(S$5:S$505,time_horizon-$A453+1),0)</f>
        <v>0</v>
      </c>
    </row>
    <row r="454" spans="1:26">
      <c r="A454">
        <v>449</v>
      </c>
      <c r="B454" s="83">
        <f>inventory[[#This Row],[Integrated_rad_forcing]]</f>
        <v>4.5055216487311785E-11</v>
      </c>
      <c r="C454" s="83">
        <f>inventory[[#This Row],[Temp_change]]</f>
        <v>2.7250275035857305E-14</v>
      </c>
      <c r="E454" s="95">
        <f>inventory[[#This Row],[CO2_net]]+inventory[[#This Row],[CH4_net]]*CH4_GWP+inventory[[#This Row],[N2O_net]]*N2O_GWP</f>
        <v>294.44043736440517</v>
      </c>
      <c r="F454" s="95">
        <f>inventory[[#This Row],[CO2_net]]+inventory[[#This Row],[CH4_net]]*CH4_GTP+inventory[[#This Row],[N2O_net]]*N2O_GTP</f>
        <v>239.59564412968101</v>
      </c>
      <c r="G454" s="77">
        <f t="shared" ref="G454:G505" si="14">B454/N454</f>
        <v>152.08408390039426</v>
      </c>
      <c r="H454" s="77">
        <f t="shared" ref="H454:H504" si="15">C454/Q454</f>
        <v>54.715999710456842</v>
      </c>
      <c r="I454" s="77" cm="1">
        <f t="array" ref="I454">B454/INDEX($N$5:$N$505,time_horizon+1)</f>
        <v>491.27420739590247</v>
      </c>
      <c r="J454" s="77" cm="1">
        <f t="array" ref="J454">C454/INDEX($Q$5:$Q$505,time_horizon+1)</f>
        <v>49.830256924886903</v>
      </c>
      <c r="K454" s="78">
        <f>K453+(U453*inventory!B453+V453*inventory!C453+W453*inventory!D453)/$U$5</f>
        <v>294.44043736440517</v>
      </c>
      <c r="L454" s="78">
        <f>L453+(X453*inventory!B453+Y453*inventory!C453+Z453*inventory!D453)/$X$5</f>
        <v>239.59564412968098</v>
      </c>
      <c r="N454" s="71">
        <v>2.9625201619927688E-13</v>
      </c>
      <c r="O454" s="71">
        <v>2.6186858666653642E-12</v>
      </c>
      <c r="P454" s="71">
        <v>4.2140278604447145E-11</v>
      </c>
      <c r="Q454" s="71">
        <v>4.9803120074674373E-16</v>
      </c>
      <c r="R454" s="71">
        <v>9.4504975570384841E-16</v>
      </c>
      <c r="S454" s="71">
        <v>2.5807194079406713E-14</v>
      </c>
      <c r="U454" s="73" cm="1">
        <f t="array" ref="U454">IF($A454&lt;=time_horizon,INDEX(N$5:N$505,time_horizon-$A454+1),0)</f>
        <v>0</v>
      </c>
      <c r="V454" s="73" cm="1">
        <f t="array" ref="V454">IF($A454&lt;=time_horizon,INDEX(O$5:O$505,time_horizon-$A454+1),0)</f>
        <v>0</v>
      </c>
      <c r="W454" s="73" cm="1">
        <f t="array" ref="W454">IF($A454&lt;=time_horizon,INDEX(P$5:P$505,time_horizon-$A454+1),0)</f>
        <v>0</v>
      </c>
      <c r="X454" s="73" cm="1">
        <f t="array" ref="X454">IF($A454&lt;=time_horizon,INDEX(Q$5:Q$505,time_horizon-$A454+1),0)</f>
        <v>0</v>
      </c>
      <c r="Y454" s="73" cm="1">
        <f t="array" ref="Y454">IF($A454&lt;=time_horizon,INDEX(R$5:R$505,time_horizon-$A454+1),0)</f>
        <v>0</v>
      </c>
      <c r="Z454" s="73" cm="1">
        <f t="array" ref="Z454">IF($A454&lt;=time_horizon,INDEX(S$5:S$505,time_horizon-$A454+1),0)</f>
        <v>0</v>
      </c>
    </row>
    <row r="455" spans="1:26">
      <c r="A455">
        <v>450</v>
      </c>
      <c r="B455" s="83">
        <f>inventory[[#This Row],[Integrated_rad_forcing]]</f>
        <v>4.5064418625568665E-11</v>
      </c>
      <c r="C455" s="83">
        <f>inventory[[#This Row],[Temp_change]]</f>
        <v>2.7159727584062643E-14</v>
      </c>
      <c r="E455" s="95">
        <f>inventory[[#This Row],[CO2_net]]+inventory[[#This Row],[CH4_net]]*CH4_GWP+inventory[[#This Row],[N2O_net]]*N2O_GWP</f>
        <v>294.44043736440517</v>
      </c>
      <c r="F455" s="95">
        <f>inventory[[#This Row],[CO2_net]]+inventory[[#This Row],[CH4_net]]*CH4_GTP+inventory[[#This Row],[N2O_net]]*N2O_GTP</f>
        <v>239.59564412968101</v>
      </c>
      <c r="G455" s="77">
        <f t="shared" si="14"/>
        <v>151.85568602836207</v>
      </c>
      <c r="H455" s="77">
        <f t="shared" si="15"/>
        <v>54.545892674253487</v>
      </c>
      <c r="I455" s="77" cm="1">
        <f t="array" ref="I455">B455/INDEX($N$5:$N$505,time_horizon+1)</f>
        <v>491.37454590342622</v>
      </c>
      <c r="J455" s="77" cm="1">
        <f t="array" ref="J455">C455/INDEX($Q$5:$Q$505,time_horizon+1)</f>
        <v>49.664680512139341</v>
      </c>
      <c r="K455" s="78">
        <f>K454+(U454*inventory!B454+V454*inventory!C454+W454*inventory!D454)/$U$5</f>
        <v>294.44043736440517</v>
      </c>
      <c r="L455" s="78">
        <f>L454+(X454*inventory!B454+Y454*inventory!C454+Z454*inventory!D454)/$X$5</f>
        <v>239.59564412968098</v>
      </c>
      <c r="N455" s="71">
        <v>2.9675819064919302E-13</v>
      </c>
      <c r="O455" s="71">
        <v>2.6186858666653642E-12</v>
      </c>
      <c r="P455" s="71">
        <v>4.2148974568254108E-11</v>
      </c>
      <c r="Q455" s="71">
        <v>4.9792433953294634E-16</v>
      </c>
      <c r="R455" s="71">
        <v>9.4274475744375396E-16</v>
      </c>
      <c r="S455" s="71">
        <v>2.5719058487085942E-14</v>
      </c>
      <c r="U455" s="73" cm="1">
        <f t="array" ref="U455">IF($A455&lt;=time_horizon,INDEX(N$5:N$505,time_horizon-$A455+1),0)</f>
        <v>0</v>
      </c>
      <c r="V455" s="73" cm="1">
        <f t="array" ref="V455">IF($A455&lt;=time_horizon,INDEX(O$5:O$505,time_horizon-$A455+1),0)</f>
        <v>0</v>
      </c>
      <c r="W455" s="73" cm="1">
        <f t="array" ref="W455">IF($A455&lt;=time_horizon,INDEX(P$5:P$505,time_horizon-$A455+1),0)</f>
        <v>0</v>
      </c>
      <c r="X455" s="73" cm="1">
        <f t="array" ref="X455">IF($A455&lt;=time_horizon,INDEX(Q$5:Q$505,time_horizon-$A455+1),0)</f>
        <v>0</v>
      </c>
      <c r="Y455" s="73" cm="1">
        <f t="array" ref="Y455">IF($A455&lt;=time_horizon,INDEX(R$5:R$505,time_horizon-$A455+1),0)</f>
        <v>0</v>
      </c>
      <c r="Z455" s="73" cm="1">
        <f t="array" ref="Z455">IF($A455&lt;=time_horizon,INDEX(S$5:S$505,time_horizon-$A455+1),0)</f>
        <v>0</v>
      </c>
    </row>
    <row r="456" spans="1:26">
      <c r="A456">
        <v>451</v>
      </c>
      <c r="B456" s="83">
        <f>inventory[[#This Row],[Integrated_rad_forcing]]</f>
        <v>4.5073548874579779E-11</v>
      </c>
      <c r="C456" s="83">
        <f>inventory[[#This Row],[Temp_change]]</f>
        <v>2.7069608001508579E-14</v>
      </c>
      <c r="E456" s="95">
        <f>inventory[[#This Row],[CO2_net]]+inventory[[#This Row],[CH4_net]]*CH4_GWP+inventory[[#This Row],[N2O_net]]*N2O_GWP</f>
        <v>294.44043736440517</v>
      </c>
      <c r="F456" s="95">
        <f>inventory[[#This Row],[CO2_net]]+inventory[[#This Row],[CH4_net]]*CH4_GTP+inventory[[#This Row],[N2O_net]]*N2O_GTP</f>
        <v>239.59564412968101</v>
      </c>
      <c r="G456" s="77">
        <f t="shared" si="14"/>
        <v>151.62798631135433</v>
      </c>
      <c r="H456" s="77">
        <f t="shared" si="15"/>
        <v>54.376577740192488</v>
      </c>
      <c r="I456" s="77" cm="1">
        <f t="array" ref="I456">B456/INDEX($N$5:$N$505,time_horizon+1)</f>
        <v>491.47410054317646</v>
      </c>
      <c r="J456" s="77" cm="1">
        <f t="array" ref="J456">C456/INDEX($Q$5:$Q$505,time_horizon+1)</f>
        <v>49.499886507428435</v>
      </c>
      <c r="K456" s="78">
        <f>K455+(U455*inventory!B455+V455*inventory!C455+W455*inventory!D455)/$U$5</f>
        <v>294.44043736440517</v>
      </c>
      <c r="L456" s="78">
        <f>L455+(X455*inventory!B455+Y455*inventory!C455+Z455*inventory!D455)/$X$5</f>
        <v>239.59564412968098</v>
      </c>
      <c r="N456" s="71">
        <v>2.9726404716623573E-13</v>
      </c>
      <c r="O456" s="71">
        <v>2.6186858666653642E-12</v>
      </c>
      <c r="P456" s="71">
        <v>4.2157598960748183E-11</v>
      </c>
      <c r="Q456" s="71">
        <v>4.9781742666567373E-16</v>
      </c>
      <c r="R456" s="71">
        <v>9.4044538112784545E-16</v>
      </c>
      <c r="S456" s="71">
        <v>2.5631345193715061E-14</v>
      </c>
      <c r="U456" s="73" cm="1">
        <f t="array" ref="U456">IF($A456&lt;=time_horizon,INDEX(N$5:N$505,time_horizon-$A456+1),0)</f>
        <v>0</v>
      </c>
      <c r="V456" s="73" cm="1">
        <f t="array" ref="V456">IF($A456&lt;=time_horizon,INDEX(O$5:O$505,time_horizon-$A456+1),0)</f>
        <v>0</v>
      </c>
      <c r="W456" s="73" cm="1">
        <f t="array" ref="W456">IF($A456&lt;=time_horizon,INDEX(P$5:P$505,time_horizon-$A456+1),0)</f>
        <v>0</v>
      </c>
      <c r="X456" s="73" cm="1">
        <f t="array" ref="X456">IF($A456&lt;=time_horizon,INDEX(Q$5:Q$505,time_horizon-$A456+1),0)</f>
        <v>0</v>
      </c>
      <c r="Y456" s="73" cm="1">
        <f t="array" ref="Y456">IF($A456&lt;=time_horizon,INDEX(R$5:R$505,time_horizon-$A456+1),0)</f>
        <v>0</v>
      </c>
      <c r="Z456" s="73" cm="1">
        <f t="array" ref="Z456">IF($A456&lt;=time_horizon,INDEX(S$5:S$505,time_horizon-$A456+1),0)</f>
        <v>0</v>
      </c>
    </row>
    <row r="457" spans="1:26">
      <c r="A457">
        <v>452</v>
      </c>
      <c r="B457" s="83">
        <f>inventory[[#This Row],[Integrated_rad_forcing]]</f>
        <v>4.5082607824212689E-11</v>
      </c>
      <c r="C457" s="83">
        <f>inventory[[#This Row],[Temp_change]]</f>
        <v>2.6979913538929562E-14</v>
      </c>
      <c r="E457" s="95">
        <f>inventory[[#This Row],[CO2_net]]+inventory[[#This Row],[CH4_net]]*CH4_GWP+inventory[[#This Row],[N2O_net]]*N2O_GWP</f>
        <v>294.44043736440517</v>
      </c>
      <c r="F457" s="95">
        <f>inventory[[#This Row],[CO2_net]]+inventory[[#This Row],[CH4_net]]*CH4_GTP+inventory[[#This Row],[N2O_net]]*N2O_GTP</f>
        <v>239.59564412968101</v>
      </c>
      <c r="G457" s="77">
        <f t="shared" si="14"/>
        <v>151.40098203274658</v>
      </c>
      <c r="H457" s="77">
        <f t="shared" si="15"/>
        <v>54.208049745463008</v>
      </c>
      <c r="I457" s="77" cm="1">
        <f t="array" ref="I457">B457/INDEX($N$5:$N$505,time_horizon+1)</f>
        <v>491.57287774696596</v>
      </c>
      <c r="J457" s="77" cm="1">
        <f t="array" ref="J457">C457/INDEX($Q$5:$Q$505,time_horizon+1)</f>
        <v>49.335869883406438</v>
      </c>
      <c r="K457" s="78">
        <f>K456+(U456*inventory!B456+V456*inventory!C456+W456*inventory!D456)/$U$5</f>
        <v>294.44043736440517</v>
      </c>
      <c r="L457" s="78">
        <f>L456+(X456*inventory!B456+Y456*inventory!C456+Z456*inventory!D456)/$X$5</f>
        <v>239.59564412968098</v>
      </c>
      <c r="N457" s="71">
        <v>2.977695865569865E-13</v>
      </c>
      <c r="O457" s="71">
        <v>2.6186858666653642E-12</v>
      </c>
      <c r="P457" s="71">
        <v>4.216615237099034E-11</v>
      </c>
      <c r="Q457" s="71">
        <v>4.9771046303298655E-16</v>
      </c>
      <c r="R457" s="71">
        <v>9.3815161304407064E-16</v>
      </c>
      <c r="S457" s="71">
        <v>2.5544051462852506E-14</v>
      </c>
      <c r="U457" s="73" cm="1">
        <f t="array" ref="U457">IF($A457&lt;=time_horizon,INDEX(N$5:N$505,time_horizon-$A457+1),0)</f>
        <v>0</v>
      </c>
      <c r="V457" s="73" cm="1">
        <f t="array" ref="V457">IF($A457&lt;=time_horizon,INDEX(O$5:O$505,time_horizon-$A457+1),0)</f>
        <v>0</v>
      </c>
      <c r="W457" s="73" cm="1">
        <f t="array" ref="W457">IF($A457&lt;=time_horizon,INDEX(P$5:P$505,time_horizon-$A457+1),0)</f>
        <v>0</v>
      </c>
      <c r="X457" s="73" cm="1">
        <f t="array" ref="X457">IF($A457&lt;=time_horizon,INDEX(Q$5:Q$505,time_horizon-$A457+1),0)</f>
        <v>0</v>
      </c>
      <c r="Y457" s="73" cm="1">
        <f t="array" ref="Y457">IF($A457&lt;=time_horizon,INDEX(R$5:R$505,time_horizon-$A457+1),0)</f>
        <v>0</v>
      </c>
      <c r="Z457" s="73" cm="1">
        <f t="array" ref="Z457">IF($A457&lt;=time_horizon,INDEX(S$5:S$505,time_horizon-$A457+1),0)</f>
        <v>0</v>
      </c>
    </row>
    <row r="458" spans="1:26">
      <c r="A458">
        <v>453</v>
      </c>
      <c r="B458" s="83">
        <f>inventory[[#This Row],[Integrated_rad_forcing]]</f>
        <v>4.5091596059484639E-11</v>
      </c>
      <c r="C458" s="83">
        <f>inventory[[#This Row],[Temp_change]]</f>
        <v>2.6890641467809153E-14</v>
      </c>
      <c r="E458" s="95">
        <f>inventory[[#This Row],[CO2_net]]+inventory[[#This Row],[CH4_net]]*CH4_GWP+inventory[[#This Row],[N2O_net]]*N2O_GWP</f>
        <v>294.44043736440517</v>
      </c>
      <c r="F458" s="95">
        <f>inventory[[#This Row],[CO2_net]]+inventory[[#This Row],[CH4_net]]*CH4_GTP+inventory[[#This Row],[N2O_net]]*N2O_GTP</f>
        <v>239.59564412968101</v>
      </c>
      <c r="G458" s="77">
        <f t="shared" si="14"/>
        <v>151.17467048602728</v>
      </c>
      <c r="H458" s="77">
        <f t="shared" si="15"/>
        <v>54.040303566562415</v>
      </c>
      <c r="I458" s="77" cm="1">
        <f t="array" ref="I458">B458/INDEX($N$5:$N$505,time_horizon+1)</f>
        <v>491.67088389372054</v>
      </c>
      <c r="J458" s="77" cm="1">
        <f t="array" ref="J458">C458/INDEX($Q$5:$Q$505,time_horizon+1)</f>
        <v>49.172625650667754</v>
      </c>
      <c r="K458" s="78">
        <f>K457+(U457*inventory!B457+V457*inventory!C457+W457*inventory!D457)/$U$5</f>
        <v>294.44043736440517</v>
      </c>
      <c r="L458" s="78">
        <f>L457+(X457*inventory!B457+Y457*inventory!C457+Z457*inventory!D457)/$X$5</f>
        <v>239.59564412968098</v>
      </c>
      <c r="N458" s="71">
        <v>2.9827480962594425E-13</v>
      </c>
      <c r="O458" s="71">
        <v>2.6186858666653642E-12</v>
      </c>
      <c r="P458" s="71">
        <v>4.2174635383193327E-11</v>
      </c>
      <c r="Q458" s="71">
        <v>4.9760344951962504E-16</v>
      </c>
      <c r="R458" s="71">
        <v>9.3586343951382124E-16</v>
      </c>
      <c r="S458" s="71">
        <v>2.5457174578775707E-14</v>
      </c>
      <c r="U458" s="73" cm="1">
        <f t="array" ref="U458">IF($A458&lt;=time_horizon,INDEX(N$5:N$505,time_horizon-$A458+1),0)</f>
        <v>0</v>
      </c>
      <c r="V458" s="73" cm="1">
        <f t="array" ref="V458">IF($A458&lt;=time_horizon,INDEX(O$5:O$505,time_horizon-$A458+1),0)</f>
        <v>0</v>
      </c>
      <c r="W458" s="73" cm="1">
        <f t="array" ref="W458">IF($A458&lt;=time_horizon,INDEX(P$5:P$505,time_horizon-$A458+1),0)</f>
        <v>0</v>
      </c>
      <c r="X458" s="73" cm="1">
        <f t="array" ref="X458">IF($A458&lt;=time_horizon,INDEX(Q$5:Q$505,time_horizon-$A458+1),0)</f>
        <v>0</v>
      </c>
      <c r="Y458" s="73" cm="1">
        <f t="array" ref="Y458">IF($A458&lt;=time_horizon,INDEX(R$5:R$505,time_horizon-$A458+1),0)</f>
        <v>0</v>
      </c>
      <c r="Z458" s="73" cm="1">
        <f t="array" ref="Z458">IF($A458&lt;=time_horizon,INDEX(S$5:S$505,time_horizon-$A458+1),0)</f>
        <v>0</v>
      </c>
    </row>
    <row r="459" spans="1:26">
      <c r="A459">
        <v>454</v>
      </c>
      <c r="B459" s="83">
        <f>inventory[[#This Row],[Integrated_rad_forcing]]</f>
        <v>4.510051416060249E-11</v>
      </c>
      <c r="C459" s="83">
        <f>inventory[[#This Row],[Temp_change]]</f>
        <v>2.6801789080213787E-14</v>
      </c>
      <c r="E459" s="95">
        <f>inventory[[#This Row],[CO2_net]]+inventory[[#This Row],[CH4_net]]*CH4_GWP+inventory[[#This Row],[N2O_net]]*N2O_GWP</f>
        <v>294.44043736440517</v>
      </c>
      <c r="F459" s="95">
        <f>inventory[[#This Row],[CO2_net]]+inventory[[#This Row],[CH4_net]]*CH4_GTP+inventory[[#This Row],[N2O_net]]*N2O_GTP</f>
        <v>239.59564412968101</v>
      </c>
      <c r="G459" s="77">
        <f t="shared" si="14"/>
        <v>150.9490489747875</v>
      </c>
      <c r="H459" s="77">
        <f t="shared" si="15"/>
        <v>53.87333411898063</v>
      </c>
      <c r="I459" s="77" cm="1">
        <f t="array" ref="I459">B459/INDEX($N$5:$N$505,time_horizon+1)</f>
        <v>491.76812530991441</v>
      </c>
      <c r="J459" s="77" cm="1">
        <f t="array" ref="J459">C459/INDEX($Q$5:$Q$505,time_horizon+1)</f>
        <v>49.010148857444904</v>
      </c>
      <c r="K459" s="78">
        <f>K458+(U458*inventory!B458+V458*inventory!C458+W458*inventory!D458)/$U$5</f>
        <v>294.44043736440517</v>
      </c>
      <c r="L459" s="78">
        <f>L458+(X458*inventory!B458+Y458*inventory!C458+Z458*inventory!D458)/$X$5</f>
        <v>239.59564412968098</v>
      </c>
      <c r="N459" s="71">
        <v>2.9877971717553168E-13</v>
      </c>
      <c r="O459" s="71">
        <v>2.6186858666653642E-12</v>
      </c>
      <c r="P459" s="71">
        <v>4.2183048576761594E-11</v>
      </c>
      <c r="Q459" s="71">
        <v>4.9749638700699966E-16</v>
      </c>
      <c r="R459" s="71">
        <v>9.3358084689185167E-16</v>
      </c>
      <c r="S459" s="71">
        <v>2.5370711846314937E-14</v>
      </c>
      <c r="U459" s="73" cm="1">
        <f t="array" ref="U459">IF($A459&lt;=time_horizon,INDEX(N$5:N$505,time_horizon-$A459+1),0)</f>
        <v>0</v>
      </c>
      <c r="V459" s="73" cm="1">
        <f t="array" ref="V459">IF($A459&lt;=time_horizon,INDEX(O$5:O$505,time_horizon-$A459+1),0)</f>
        <v>0</v>
      </c>
      <c r="W459" s="73" cm="1">
        <f t="array" ref="W459">IF($A459&lt;=time_horizon,INDEX(P$5:P$505,time_horizon-$A459+1),0)</f>
        <v>0</v>
      </c>
      <c r="X459" s="73" cm="1">
        <f t="array" ref="X459">IF($A459&lt;=time_horizon,INDEX(Q$5:Q$505,time_horizon-$A459+1),0)</f>
        <v>0</v>
      </c>
      <c r="Y459" s="73" cm="1">
        <f t="array" ref="Y459">IF($A459&lt;=time_horizon,INDEX(R$5:R$505,time_horizon-$A459+1),0)</f>
        <v>0</v>
      </c>
      <c r="Z459" s="73" cm="1">
        <f t="array" ref="Z459">IF($A459&lt;=time_horizon,INDEX(S$5:S$505,time_horizon-$A459+1),0)</f>
        <v>0</v>
      </c>
    </row>
    <row r="460" spans="1:26">
      <c r="A460">
        <v>455</v>
      </c>
      <c r="B460" s="83">
        <f>inventory[[#This Row],[Integrated_rad_forcing]]</f>
        <v>4.5109362703002314E-11</v>
      </c>
      <c r="C460" s="83">
        <f>inventory[[#This Row],[Temp_change]]</f>
        <v>2.6713353688627919E-14</v>
      </c>
      <c r="E460" s="95">
        <f>inventory[[#This Row],[CO2_net]]+inventory[[#This Row],[CH4_net]]*CH4_GWP+inventory[[#This Row],[N2O_net]]*N2O_GWP</f>
        <v>294.44043736440517</v>
      </c>
      <c r="F460" s="95">
        <f>inventory[[#This Row],[CO2_net]]+inventory[[#This Row],[CH4_net]]*CH4_GTP+inventory[[#This Row],[N2O_net]]*N2O_GTP</f>
        <v>239.59564412968101</v>
      </c>
      <c r="G460" s="77">
        <f t="shared" si="14"/>
        <v>150.7241148127099</v>
      </c>
      <c r="H460" s="77">
        <f t="shared" si="15"/>
        <v>53.707136356887226</v>
      </c>
      <c r="I460" s="77" cm="1">
        <f t="array" ref="I460">B460/INDEX($N$5:$N$505,time_horizon+1)</f>
        <v>491.86460827000201</v>
      </c>
      <c r="J460" s="77" cm="1">
        <f t="array" ref="J460">C460/INDEX($Q$5:$Q$505,time_horizon+1)</f>
        <v>48.848434589307132</v>
      </c>
      <c r="K460" s="78">
        <f>K459+(U459*inventory!B459+V459*inventory!C459+W459*inventory!D459)/$U$5</f>
        <v>294.44043736440517</v>
      </c>
      <c r="L460" s="78">
        <f>L459+(X459*inventory!B459+Y459*inventory!C459+Z459*inventory!D459)/$X$5</f>
        <v>239.59564412968098</v>
      </c>
      <c r="N460" s="71">
        <v>2.9928431000610157E-13</v>
      </c>
      <c r="O460" s="71">
        <v>2.6186858666653642E-12</v>
      </c>
      <c r="P460" s="71">
        <v>4.219139252633085E-11</v>
      </c>
      <c r="Q460" s="71">
        <v>4.9738927637318143E-16</v>
      </c>
      <c r="R460" s="71">
        <v>9.3130382156619721E-16</v>
      </c>
      <c r="S460" s="71">
        <v>2.5284660590688539E-14</v>
      </c>
      <c r="U460" s="73" cm="1">
        <f t="array" ref="U460">IF($A460&lt;=time_horizon,INDEX(N$5:N$505,time_horizon-$A460+1),0)</f>
        <v>0</v>
      </c>
      <c r="V460" s="73" cm="1">
        <f t="array" ref="V460">IF($A460&lt;=time_horizon,INDEX(O$5:O$505,time_horizon-$A460+1),0)</f>
        <v>0</v>
      </c>
      <c r="W460" s="73" cm="1">
        <f t="array" ref="W460">IF($A460&lt;=time_horizon,INDEX(P$5:P$505,time_horizon-$A460+1),0)</f>
        <v>0</v>
      </c>
      <c r="X460" s="73" cm="1">
        <f t="array" ref="X460">IF($A460&lt;=time_horizon,INDEX(Q$5:Q$505,time_horizon-$A460+1),0)</f>
        <v>0</v>
      </c>
      <c r="Y460" s="73" cm="1">
        <f t="array" ref="Y460">IF($A460&lt;=time_horizon,INDEX(R$5:R$505,time_horizon-$A460+1),0)</f>
        <v>0</v>
      </c>
      <c r="Z460" s="73" cm="1">
        <f t="array" ref="Z460">IF($A460&lt;=time_horizon,INDEX(S$5:S$505,time_horizon-$A460+1),0)</f>
        <v>0</v>
      </c>
    </row>
    <row r="461" spans="1:26">
      <c r="A461">
        <v>456</v>
      </c>
      <c r="B461" s="83">
        <f>inventory[[#This Row],[Integrated_rad_forcing]]</f>
        <v>4.5118142257388636E-11</v>
      </c>
      <c r="C461" s="83">
        <f>inventory[[#This Row],[Temp_change]]</f>
        <v>2.6625332625790504E-14</v>
      </c>
      <c r="E461" s="95">
        <f>inventory[[#This Row],[CO2_net]]+inventory[[#This Row],[CH4_net]]*CH4_GWP+inventory[[#This Row],[N2O_net]]*N2O_GWP</f>
        <v>294.44043736440517</v>
      </c>
      <c r="F461" s="95">
        <f>inventory[[#This Row],[CO2_net]]+inventory[[#This Row],[CH4_net]]*CH4_GTP+inventory[[#This Row],[N2O_net]]*N2O_GTP</f>
        <v>239.59564412968101</v>
      </c>
      <c r="G461" s="77">
        <f t="shared" si="14"/>
        <v>150.49986532355703</v>
      </c>
      <c r="H461" s="77">
        <f t="shared" si="15"/>
        <v>53.54170527282092</v>
      </c>
      <c r="I461" s="77" cm="1">
        <f t="array" ref="I461">B461/INDEX($N$5:$N$505,time_horizon+1)</f>
        <v>491.96033899684568</v>
      </c>
      <c r="J461" s="77" cm="1">
        <f t="array" ref="J461">C461/INDEX($Q$5:$Q$505,time_horizon+1)</f>
        <v>48.687477968861337</v>
      </c>
      <c r="K461" s="78">
        <f>K460+(U460*inventory!B460+V460*inventory!C460+W460*inventory!D460)/$U$5</f>
        <v>294.44043736440517</v>
      </c>
      <c r="L461" s="78">
        <f>L460+(X460*inventory!B460+Y460*inventory!C460+Z460*inventory!D460)/$X$5</f>
        <v>239.59564412968098</v>
      </c>
      <c r="N461" s="71">
        <v>2.9978858891594309E-13</v>
      </c>
      <c r="O461" s="71">
        <v>2.6186858666653642E-12</v>
      </c>
      <c r="P461" s="71">
        <v>4.2199667801807327E-11</v>
      </c>
      <c r="Q461" s="71">
        <v>4.9728211849289335E-16</v>
      </c>
      <c r="R461" s="71">
        <v>9.2903234995809275E-16</v>
      </c>
      <c r="S461" s="71">
        <v>2.5199018157339519E-14</v>
      </c>
      <c r="U461" s="73" cm="1">
        <f t="array" ref="U461">IF($A461&lt;=time_horizon,INDEX(N$5:N$505,time_horizon-$A461+1),0)</f>
        <v>0</v>
      </c>
      <c r="V461" s="73" cm="1">
        <f t="array" ref="V461">IF($A461&lt;=time_horizon,INDEX(O$5:O$505,time_horizon-$A461+1),0)</f>
        <v>0</v>
      </c>
      <c r="W461" s="73" cm="1">
        <f t="array" ref="W461">IF($A461&lt;=time_horizon,INDEX(P$5:P$505,time_horizon-$A461+1),0)</f>
        <v>0</v>
      </c>
      <c r="X461" s="73" cm="1">
        <f t="array" ref="X461">IF($A461&lt;=time_horizon,INDEX(Q$5:Q$505,time_horizon-$A461+1),0)</f>
        <v>0</v>
      </c>
      <c r="Y461" s="73" cm="1">
        <f t="array" ref="Y461">IF($A461&lt;=time_horizon,INDEX(R$5:R$505,time_horizon-$A461+1),0)</f>
        <v>0</v>
      </c>
      <c r="Z461" s="73" cm="1">
        <f t="array" ref="Z461">IF($A461&lt;=time_horizon,INDEX(S$5:S$505,time_horizon-$A461+1),0)</f>
        <v>0</v>
      </c>
    </row>
    <row r="462" spans="1:26">
      <c r="A462">
        <v>457</v>
      </c>
      <c r="B462" s="83">
        <f>inventory[[#This Row],[Integrated_rad_forcing]]</f>
        <v>4.5126853389773336E-11</v>
      </c>
      <c r="C462" s="83">
        <f>inventory[[#This Row],[Temp_change]]</f>
        <v>2.6537723244532829E-14</v>
      </c>
      <c r="E462" s="95">
        <f>inventory[[#This Row],[CO2_net]]+inventory[[#This Row],[CH4_net]]*CH4_GWP+inventory[[#This Row],[N2O_net]]*N2O_GWP</f>
        <v>294.44043736440517</v>
      </c>
      <c r="F462" s="95">
        <f>inventory[[#This Row],[CO2_net]]+inventory[[#This Row],[CH4_net]]*CH4_GTP+inventory[[#This Row],[N2O_net]]*N2O_GTP</f>
        <v>239.59564412968101</v>
      </c>
      <c r="G462" s="77">
        <f t="shared" si="14"/>
        <v>150.27629784115922</v>
      </c>
      <c r="H462" s="77">
        <f t="shared" si="15"/>
        <v>53.377035897381717</v>
      </c>
      <c r="I462" s="77" cm="1">
        <f t="array" ref="I462">B462/INDEX($N$5:$N$505,time_horizon+1)</f>
        <v>492.0553236621401</v>
      </c>
      <c r="J462" s="77" cm="1">
        <f t="array" ref="J462">C462/INDEX($Q$5:$Q$505,time_horizon+1)</f>
        <v>48.527274155455565</v>
      </c>
      <c r="K462" s="78">
        <f>K461+(U461*inventory!B461+V461*inventory!C461+W461*inventory!D461)/$U$5</f>
        <v>294.44043736440517</v>
      </c>
      <c r="L462" s="78">
        <f>L461+(X461*inventory!B461+Y461*inventory!C461+Z461*inventory!D461)/$X$5</f>
        <v>239.59564412968098</v>
      </c>
      <c r="N462" s="71">
        <v>3.0029255470128791E-13</v>
      </c>
      <c r="O462" s="71">
        <v>2.6186858666653642E-12</v>
      </c>
      <c r="P462" s="71">
        <v>4.2207874968406686E-11</v>
      </c>
      <c r="Q462" s="71">
        <v>4.9717491423750219E-16</v>
      </c>
      <c r="R462" s="71">
        <v>9.2676641852189291E-16</v>
      </c>
      <c r="S462" s="71">
        <v>2.5113781911773434E-14</v>
      </c>
      <c r="U462" s="73" cm="1">
        <f t="array" ref="U462">IF($A462&lt;=time_horizon,INDEX(N$5:N$505,time_horizon-$A462+1),0)</f>
        <v>0</v>
      </c>
      <c r="V462" s="73" cm="1">
        <f t="array" ref="V462">IF($A462&lt;=time_horizon,INDEX(O$5:O$505,time_horizon-$A462+1),0)</f>
        <v>0</v>
      </c>
      <c r="W462" s="73" cm="1">
        <f t="array" ref="W462">IF($A462&lt;=time_horizon,INDEX(P$5:P$505,time_horizon-$A462+1),0)</f>
        <v>0</v>
      </c>
      <c r="X462" s="73" cm="1">
        <f t="array" ref="X462">IF($A462&lt;=time_horizon,INDEX(Q$5:Q$505,time_horizon-$A462+1),0)</f>
        <v>0</v>
      </c>
      <c r="Y462" s="73" cm="1">
        <f t="array" ref="Y462">IF($A462&lt;=time_horizon,INDEX(R$5:R$505,time_horizon-$A462+1),0)</f>
        <v>0</v>
      </c>
      <c r="Z462" s="73" cm="1">
        <f t="array" ref="Z462">IF($A462&lt;=time_horizon,INDEX(S$5:S$505,time_horizon-$A462+1),0)</f>
        <v>0</v>
      </c>
    </row>
    <row r="463" spans="1:26">
      <c r="A463">
        <v>458</v>
      </c>
      <c r="B463" s="83">
        <f>inventory[[#This Row],[Integrated_rad_forcing]]</f>
        <v>4.5135496661514324E-11</v>
      </c>
      <c r="C463" s="83">
        <f>inventory[[#This Row],[Temp_change]]</f>
        <v>2.6450522917617638E-14</v>
      </c>
      <c r="E463" s="95">
        <f>inventory[[#This Row],[CO2_net]]+inventory[[#This Row],[CH4_net]]*CH4_GWP+inventory[[#This Row],[N2O_net]]*N2O_GWP</f>
        <v>294.44043736440517</v>
      </c>
      <c r="F463" s="95">
        <f>inventory[[#This Row],[CO2_net]]+inventory[[#This Row],[CH4_net]]*CH4_GTP+inventory[[#This Row],[N2O_net]]*N2O_GTP</f>
        <v>239.59564412968101</v>
      </c>
      <c r="G463" s="77">
        <f t="shared" si="14"/>
        <v>150.05340970940199</v>
      </c>
      <c r="H463" s="77">
        <f t="shared" si="15"/>
        <v>53.213123298925346</v>
      </c>
      <c r="I463" s="77" cm="1">
        <f t="array" ref="I463">B463/INDEX($N$5:$N$505,time_horizon+1)</f>
        <v>492.14956838683378</v>
      </c>
      <c r="J463" s="77" cm="1">
        <f t="array" ref="J463">C463/INDEX($Q$5:$Q$505,time_horizon+1)</f>
        <v>48.367818344884832</v>
      </c>
      <c r="K463" s="78">
        <f>K462+(U462*inventory!B462+V462*inventory!C462+W462*inventory!D462)/$U$5</f>
        <v>294.44043736440517</v>
      </c>
      <c r="L463" s="78">
        <f>L462+(X462*inventory!B462+Y462*inventory!C462+Z462*inventory!D462)/$X$5</f>
        <v>239.59564412968098</v>
      </c>
      <c r="N463" s="71">
        <v>3.007962081563165E-13</v>
      </c>
      <c r="O463" s="71">
        <v>2.6186858666653642E-12</v>
      </c>
      <c r="P463" s="71">
        <v>4.2216014586692645E-11</v>
      </c>
      <c r="Q463" s="71">
        <v>4.9706766447501143E-16</v>
      </c>
      <c r="R463" s="71">
        <v>9.2450601374498959E-16</v>
      </c>
      <c r="S463" s="71">
        <v>2.5028949239397637E-14</v>
      </c>
      <c r="U463" s="73" cm="1">
        <f t="array" ref="U463">IF($A463&lt;=time_horizon,INDEX(N$5:N$505,time_horizon-$A463+1),0)</f>
        <v>0</v>
      </c>
      <c r="V463" s="73" cm="1">
        <f t="array" ref="V463">IF($A463&lt;=time_horizon,INDEX(O$5:O$505,time_horizon-$A463+1),0)</f>
        <v>0</v>
      </c>
      <c r="W463" s="73" cm="1">
        <f t="array" ref="W463">IF($A463&lt;=time_horizon,INDEX(P$5:P$505,time_horizon-$A463+1),0)</f>
        <v>0</v>
      </c>
      <c r="X463" s="73" cm="1">
        <f t="array" ref="X463">IF($A463&lt;=time_horizon,INDEX(Q$5:Q$505,time_horizon-$A463+1),0)</f>
        <v>0</v>
      </c>
      <c r="Y463" s="73" cm="1">
        <f t="array" ref="Y463">IF($A463&lt;=time_horizon,INDEX(R$5:R$505,time_horizon-$A463+1),0)</f>
        <v>0</v>
      </c>
      <c r="Z463" s="73" cm="1">
        <f t="array" ref="Z463">IF($A463&lt;=time_horizon,INDEX(S$5:S$505,time_horizon-$A463+1),0)</f>
        <v>0</v>
      </c>
    </row>
    <row r="464" spans="1:26">
      <c r="A464">
        <v>459</v>
      </c>
      <c r="B464" s="83">
        <f>inventory[[#This Row],[Integrated_rad_forcing]]</f>
        <v>4.5144072629353774E-11</v>
      </c>
      <c r="C464" s="83">
        <f>inventory[[#This Row],[Temp_change]]</f>
        <v>2.6363729037579603E-14</v>
      </c>
      <c r="E464" s="95">
        <f>inventory[[#This Row],[CO2_net]]+inventory[[#This Row],[CH4_net]]*CH4_GWP+inventory[[#This Row],[N2O_net]]*N2O_GWP</f>
        <v>294.44043736440517</v>
      </c>
      <c r="F464" s="95">
        <f>inventory[[#This Row],[CO2_net]]+inventory[[#This Row],[CH4_net]]*CH4_GTP+inventory[[#This Row],[N2O_net]]*N2O_GTP</f>
        <v>239.59564412968101</v>
      </c>
      <c r="G464" s="77">
        <f t="shared" si="14"/>
        <v>149.8311982822128</v>
      </c>
      <c r="H464" s="77">
        <f t="shared" si="15"/>
        <v>53.049962583260402</v>
      </c>
      <c r="I464" s="77" cm="1">
        <f t="array" ref="I464">B464/INDEX($N$5:$N$505,time_horizon+1)</f>
        <v>492.24307924154613</v>
      </c>
      <c r="J464" s="77" cm="1">
        <f t="array" ref="J464">C464/INDEX($Q$5:$Q$505,time_horizon+1)</f>
        <v>48.209105769099374</v>
      </c>
      <c r="K464" s="78">
        <f>K463+(U463*inventory!B463+V463*inventory!C463+W463*inventory!D463)/$U$5</f>
        <v>294.44043736440517</v>
      </c>
      <c r="L464" s="78">
        <f>L463+(X463*inventory!B463+Y463*inventory!C463+Z463*inventory!D463)/$X$5</f>
        <v>239.59564412968098</v>
      </c>
      <c r="N464" s="71">
        <v>3.0129955007316427E-13</v>
      </c>
      <c r="O464" s="71">
        <v>2.6186858666653642E-12</v>
      </c>
      <c r="P464" s="71">
        <v>4.2224087212615246E-11</v>
      </c>
      <c r="Q464" s="71">
        <v>4.9696037007005393E-16</v>
      </c>
      <c r="R464" s="71">
        <v>9.2225112214773273E-16</v>
      </c>
      <c r="S464" s="71">
        <v>2.4944517545361815E-14</v>
      </c>
      <c r="U464" s="73" cm="1">
        <f t="array" ref="U464">IF($A464&lt;=time_horizon,INDEX(N$5:N$505,time_horizon-$A464+1),0)</f>
        <v>0</v>
      </c>
      <c r="V464" s="73" cm="1">
        <f t="array" ref="V464">IF($A464&lt;=time_horizon,INDEX(O$5:O$505,time_horizon-$A464+1),0)</f>
        <v>0</v>
      </c>
      <c r="W464" s="73" cm="1">
        <f t="array" ref="W464">IF($A464&lt;=time_horizon,INDEX(P$5:P$505,time_horizon-$A464+1),0)</f>
        <v>0</v>
      </c>
      <c r="X464" s="73" cm="1">
        <f t="array" ref="X464">IF($A464&lt;=time_horizon,INDEX(Q$5:Q$505,time_horizon-$A464+1),0)</f>
        <v>0</v>
      </c>
      <c r="Y464" s="73" cm="1">
        <f t="array" ref="Y464">IF($A464&lt;=time_horizon,INDEX(R$5:R$505,time_horizon-$A464+1),0)</f>
        <v>0</v>
      </c>
      <c r="Z464" s="73" cm="1">
        <f t="array" ref="Z464">IF($A464&lt;=time_horizon,INDEX(S$5:S$505,time_horizon-$A464+1),0)</f>
        <v>0</v>
      </c>
    </row>
    <row r="465" spans="1:26">
      <c r="A465">
        <v>460</v>
      </c>
      <c r="B465" s="83">
        <f>inventory[[#This Row],[Integrated_rad_forcing]]</f>
        <v>4.5152581845456125E-11</v>
      </c>
      <c r="C465" s="83">
        <f>inventory[[#This Row],[Temp_change]]</f>
        <v>2.6277339016567075E-14</v>
      </c>
      <c r="E465" s="95">
        <f>inventory[[#This Row],[CO2_net]]+inventory[[#This Row],[CH4_net]]*CH4_GWP+inventory[[#This Row],[N2O_net]]*N2O_GWP</f>
        <v>294.44043736440517</v>
      </c>
      <c r="F465" s="95">
        <f>inventory[[#This Row],[CO2_net]]+inventory[[#This Row],[CH4_net]]*CH4_GTP+inventory[[#This Row],[N2O_net]]*N2O_GTP</f>
        <v>239.59564412968101</v>
      </c>
      <c r="G465" s="77">
        <f t="shared" si="14"/>
        <v>149.60966092354732</v>
      </c>
      <c r="H465" s="77">
        <f t="shared" si="15"/>
        <v>52.887548893347756</v>
      </c>
      <c r="I465" s="77" cm="1">
        <f t="array" ref="I465">B465/INDEX($N$5:$N$505,time_horizon+1)</f>
        <v>492.33586224698166</v>
      </c>
      <c r="J465" s="77" cm="1">
        <f t="array" ref="J465">C465/INDEX($Q$5:$Q$505,time_horizon+1)</f>
        <v>48.051131695915302</v>
      </c>
      <c r="K465" s="78">
        <f>K464+(U464*inventory!B464+V464*inventory!C464+W464*inventory!D464)/$U$5</f>
        <v>294.44043736440517</v>
      </c>
      <c r="L465" s="78">
        <f>L464+(X464*inventory!B464+Y464*inventory!C464+Z464*inventory!D464)/$X$5</f>
        <v>239.59564412968098</v>
      </c>
      <c r="N465" s="71">
        <v>3.0180258124192758E-13</v>
      </c>
      <c r="O465" s="71">
        <v>2.6186858666653642E-12</v>
      </c>
      <c r="P465" s="71">
        <v>4.2232093397548837E-11</v>
      </c>
      <c r="Q465" s="71">
        <v>4.9685303188388565E-16</v>
      </c>
      <c r="R465" s="71">
        <v>9.2000173028334941E-16</v>
      </c>
      <c r="S465" s="71">
        <v>2.4860484254399841E-14</v>
      </c>
      <c r="U465" s="73" cm="1">
        <f t="array" ref="U465">IF($A465&lt;=time_horizon,INDEX(N$5:N$505,time_horizon-$A465+1),0)</f>
        <v>0</v>
      </c>
      <c r="V465" s="73" cm="1">
        <f t="array" ref="V465">IF($A465&lt;=time_horizon,INDEX(O$5:O$505,time_horizon-$A465+1),0)</f>
        <v>0</v>
      </c>
      <c r="W465" s="73" cm="1">
        <f t="array" ref="W465">IF($A465&lt;=time_horizon,INDEX(P$5:P$505,time_horizon-$A465+1),0)</f>
        <v>0</v>
      </c>
      <c r="X465" s="73" cm="1">
        <f t="array" ref="X465">IF($A465&lt;=time_horizon,INDEX(Q$5:Q$505,time_horizon-$A465+1),0)</f>
        <v>0</v>
      </c>
      <c r="Y465" s="73" cm="1">
        <f t="array" ref="Y465">IF($A465&lt;=time_horizon,INDEX(R$5:R$505,time_horizon-$A465+1),0)</f>
        <v>0</v>
      </c>
      <c r="Z465" s="73" cm="1">
        <f t="array" ref="Z465">IF($A465&lt;=time_horizon,INDEX(S$5:S$505,time_horizon-$A465+1),0)</f>
        <v>0</v>
      </c>
    </row>
    <row r="466" spans="1:26">
      <c r="A466">
        <v>461</v>
      </c>
      <c r="B466" s="83">
        <f>inventory[[#This Row],[Integrated_rad_forcing]]</f>
        <v>4.5161024857445774E-11</v>
      </c>
      <c r="C466" s="83">
        <f>inventory[[#This Row],[Temp_change]]</f>
        <v>2.6191350286185149E-14</v>
      </c>
      <c r="E466" s="95">
        <f>inventory[[#This Row],[CO2_net]]+inventory[[#This Row],[CH4_net]]*CH4_GWP+inventory[[#This Row],[N2O_net]]*N2O_GWP</f>
        <v>294.44043736440517</v>
      </c>
      <c r="F466" s="95">
        <f>inventory[[#This Row],[CO2_net]]+inventory[[#This Row],[CH4_net]]*CH4_GTP+inventory[[#This Row],[N2O_net]]*N2O_GTP</f>
        <v>239.59564412968101</v>
      </c>
      <c r="G466" s="77">
        <f t="shared" si="14"/>
        <v>149.38879500737551</v>
      </c>
      <c r="H466" s="77">
        <f t="shared" si="15"/>
        <v>52.72587740900255</v>
      </c>
      <c r="I466" s="77" cm="1">
        <f t="array" ref="I466">B466/INDEX($N$5:$N$505,time_horizon+1)</f>
        <v>492.42792337434122</v>
      </c>
      <c r="J466" s="77" cm="1">
        <f t="array" ref="J466">C466/INDEX($Q$5:$Q$505,time_horizon+1)</f>
        <v>47.893891428727613</v>
      </c>
      <c r="K466" s="78">
        <f>K465+(U465*inventory!B465+V465*inventory!C465+W465*inventory!D465)/$U$5</f>
        <v>294.44043736440517</v>
      </c>
      <c r="L466" s="78">
        <f>L465+(X465*inventory!B465+Y465*inventory!C465+Z465*inventory!D465)/$X$5</f>
        <v>239.59564412968098</v>
      </c>
      <c r="N466" s="71">
        <v>3.0230530245066985E-13</v>
      </c>
      <c r="O466" s="71">
        <v>2.6186858666653642E-12</v>
      </c>
      <c r="P466" s="71">
        <v>4.224003368832974E-11</v>
      </c>
      <c r="Q466" s="71">
        <v>4.9674565077437991E-16</v>
      </c>
      <c r="R466" s="71">
        <v>9.1775782473786383E-16</v>
      </c>
      <c r="S466" s="71">
        <v>2.4776846810672906E-14</v>
      </c>
      <c r="U466" s="73" cm="1">
        <f t="array" ref="U466">IF($A466&lt;=time_horizon,INDEX(N$5:N$505,time_horizon-$A466+1),0)</f>
        <v>0</v>
      </c>
      <c r="V466" s="73" cm="1">
        <f t="array" ref="V466">IF($A466&lt;=time_horizon,INDEX(O$5:O$505,time_horizon-$A466+1),0)</f>
        <v>0</v>
      </c>
      <c r="W466" s="73" cm="1">
        <f t="array" ref="W466">IF($A466&lt;=time_horizon,INDEX(P$5:P$505,time_horizon-$A466+1),0)</f>
        <v>0</v>
      </c>
      <c r="X466" s="73" cm="1">
        <f t="array" ref="X466">IF($A466&lt;=time_horizon,INDEX(Q$5:Q$505,time_horizon-$A466+1),0)</f>
        <v>0</v>
      </c>
      <c r="Y466" s="73" cm="1">
        <f t="array" ref="Y466">IF($A466&lt;=time_horizon,INDEX(R$5:R$505,time_horizon-$A466+1),0)</f>
        <v>0</v>
      </c>
      <c r="Z466" s="73" cm="1">
        <f t="array" ref="Z466">IF($A466&lt;=time_horizon,INDEX(S$5:S$505,time_horizon-$A466+1),0)</f>
        <v>0</v>
      </c>
    </row>
    <row r="467" spans="1:26">
      <c r="A467">
        <v>462</v>
      </c>
      <c r="B467" s="83">
        <f>inventory[[#This Row],[Integrated_rad_forcing]]</f>
        <v>4.5169402208444372E-11</v>
      </c>
      <c r="C467" s="83">
        <f>inventory[[#This Row],[Temp_change]]</f>
        <v>2.6105760297339975E-14</v>
      </c>
      <c r="E467" s="95">
        <f>inventory[[#This Row],[CO2_net]]+inventory[[#This Row],[CH4_net]]*CH4_GWP+inventory[[#This Row],[N2O_net]]*N2O_GWP</f>
        <v>294.44043736440517</v>
      </c>
      <c r="F467" s="95">
        <f>inventory[[#This Row],[CO2_net]]+inventory[[#This Row],[CH4_net]]*CH4_GTP+inventory[[#This Row],[N2O_net]]*N2O_GTP</f>
        <v>239.59564412968101</v>
      </c>
      <c r="G467" s="77">
        <f t="shared" si="14"/>
        <v>149.16859791766674</v>
      </c>
      <c r="H467" s="77">
        <f t="shared" si="15"/>
        <v>52.56494334659849</v>
      </c>
      <c r="I467" s="77" cm="1">
        <f t="array" ref="I467">B467/INDEX($N$5:$N$505,time_horizon+1)</f>
        <v>492.51926854572821</v>
      </c>
      <c r="J467" s="77" cm="1">
        <f t="array" ref="J467">C467/INDEX($Q$5:$Q$505,time_horizon+1)</f>
        <v>47.737380306225504</v>
      </c>
      <c r="K467" s="78">
        <f>K466+(U466*inventory!B466+V466*inventory!C466+W466*inventory!D466)/$U$5</f>
        <v>294.44043736440517</v>
      </c>
      <c r="L467" s="78">
        <f>L466+(X466*inventory!B466+Y466*inventory!C466+Z466*inventory!D466)/$X$5</f>
        <v>239.59564412968098</v>
      </c>
      <c r="N467" s="71">
        <v>3.0280771448542753E-13</v>
      </c>
      <c r="O467" s="71">
        <v>2.6186858666653642E-12</v>
      </c>
      <c r="P467" s="71">
        <v>4.2247908627293578E-11</v>
      </c>
      <c r="Q467" s="71">
        <v>4.9663822759602187E-16</v>
      </c>
      <c r="R467" s="71">
        <v>9.1551939213001659E-16</v>
      </c>
      <c r="S467" s="71">
        <v>2.4693602677613937E-14</v>
      </c>
      <c r="U467" s="73" cm="1">
        <f t="array" ref="U467">IF($A467&lt;=time_horizon,INDEX(N$5:N$505,time_horizon-$A467+1),0)</f>
        <v>0</v>
      </c>
      <c r="V467" s="73" cm="1">
        <f t="array" ref="V467">IF($A467&lt;=time_horizon,INDEX(O$5:O$505,time_horizon-$A467+1),0)</f>
        <v>0</v>
      </c>
      <c r="W467" s="73" cm="1">
        <f t="array" ref="W467">IF($A467&lt;=time_horizon,INDEX(P$5:P$505,time_horizon-$A467+1),0)</f>
        <v>0</v>
      </c>
      <c r="X467" s="73" cm="1">
        <f t="array" ref="X467">IF($A467&lt;=time_horizon,INDEX(Q$5:Q$505,time_horizon-$A467+1),0)</f>
        <v>0</v>
      </c>
      <c r="Y467" s="73" cm="1">
        <f t="array" ref="Y467">IF($A467&lt;=time_horizon,INDEX(R$5:R$505,time_horizon-$A467+1),0)</f>
        <v>0</v>
      </c>
      <c r="Z467" s="73" cm="1">
        <f t="array" ref="Z467">IF($A467&lt;=time_horizon,INDEX(S$5:S$505,time_horizon-$A467+1),0)</f>
        <v>0</v>
      </c>
    </row>
    <row r="468" spans="1:26">
      <c r="A468">
        <v>463</v>
      </c>
      <c r="B468" s="83">
        <f>inventory[[#This Row],[Integrated_rad_forcing]]</f>
        <v>4.5177714437107928E-11</v>
      </c>
      <c r="C468" s="83">
        <f>inventory[[#This Row],[Temp_change]]</f>
        <v>2.6020566520084378E-14</v>
      </c>
      <c r="E468" s="95">
        <f>inventory[[#This Row],[CO2_net]]+inventory[[#This Row],[CH4_net]]*CH4_GWP+inventory[[#This Row],[N2O_net]]*N2O_GWP</f>
        <v>294.44043736440517</v>
      </c>
      <c r="F468" s="95">
        <f>inventory[[#This Row],[CO2_net]]+inventory[[#This Row],[CH4_net]]*CH4_GTP+inventory[[#This Row],[N2O_net]]*N2O_GTP</f>
        <v>239.59564412968101</v>
      </c>
      <c r="G468" s="77">
        <f t="shared" si="14"/>
        <v>148.94906704837476</v>
      </c>
      <c r="H468" s="77">
        <f t="shared" si="15"/>
        <v>52.404741958774579</v>
      </c>
      <c r="I468" s="77" cm="1">
        <f t="array" ref="I468">B468/INDEX($N$5:$N$505,time_horizon+1)</f>
        <v>492.6099036345538</v>
      </c>
      <c r="J468" s="77" cm="1">
        <f t="array" ref="J468">C468/INDEX($Q$5:$Q$505,time_horizon+1)</f>
        <v>47.581593702110062</v>
      </c>
      <c r="K468" s="78">
        <f>K467+(U467*inventory!B467+V467*inventory!C467+W467*inventory!D467)/$U$5</f>
        <v>294.44043736440517</v>
      </c>
      <c r="L468" s="78">
        <f>L467+(X467*inventory!B467+Y467*inventory!C467+Z467*inventory!D467)/$X$5</f>
        <v>239.59564412968098</v>
      </c>
      <c r="N468" s="71">
        <v>3.0330981813021619E-13</v>
      </c>
      <c r="O468" s="71">
        <v>2.6186858666653642E-12</v>
      </c>
      <c r="P468" s="71">
        <v>4.2255718752312348E-11</v>
      </c>
      <c r="Q468" s="71">
        <v>4.9653076319990408E-16</v>
      </c>
      <c r="R468" s="71">
        <v>9.1328641911118623E-16</v>
      </c>
      <c r="S468" s="71">
        <v>2.4610749337773288E-14</v>
      </c>
      <c r="U468" s="73" cm="1">
        <f t="array" ref="U468">IF($A468&lt;=time_horizon,INDEX(N$5:N$505,time_horizon-$A468+1),0)</f>
        <v>0</v>
      </c>
      <c r="V468" s="73" cm="1">
        <f t="array" ref="V468">IF($A468&lt;=time_horizon,INDEX(O$5:O$505,time_horizon-$A468+1),0)</f>
        <v>0</v>
      </c>
      <c r="W468" s="73" cm="1">
        <f t="array" ref="W468">IF($A468&lt;=time_horizon,INDEX(P$5:P$505,time_horizon-$A468+1),0)</f>
        <v>0</v>
      </c>
      <c r="X468" s="73" cm="1">
        <f t="array" ref="X468">IF($A468&lt;=time_horizon,INDEX(Q$5:Q$505,time_horizon-$A468+1),0)</f>
        <v>0</v>
      </c>
      <c r="Y468" s="73" cm="1">
        <f t="array" ref="Y468">IF($A468&lt;=time_horizon,INDEX(R$5:R$505,time_horizon-$A468+1),0)</f>
        <v>0</v>
      </c>
      <c r="Z468" s="73" cm="1">
        <f t="array" ref="Z468">IF($A468&lt;=time_horizon,INDEX(S$5:S$505,time_horizon-$A468+1),0)</f>
        <v>0</v>
      </c>
    </row>
    <row r="469" spans="1:26">
      <c r="A469">
        <v>464</v>
      </c>
      <c r="B469" s="83">
        <f>inventory[[#This Row],[Integrated_rad_forcing]]</f>
        <v>4.5185962077663532E-11</v>
      </c>
      <c r="C469" s="83">
        <f>inventory[[#This Row],[Temp_change]]</f>
        <v>2.5935766443464715E-14</v>
      </c>
      <c r="E469" s="95">
        <f>inventory[[#This Row],[CO2_net]]+inventory[[#This Row],[CH4_net]]*CH4_GWP+inventory[[#This Row],[N2O_net]]*N2O_GWP</f>
        <v>294.44043736440517</v>
      </c>
      <c r="F469" s="95">
        <f>inventory[[#This Row],[CO2_net]]+inventory[[#This Row],[CH4_net]]*CH4_GTP+inventory[[#This Row],[N2O_net]]*N2O_GTP</f>
        <v>239.59564412968101</v>
      </c>
      <c r="G469" s="77">
        <f t="shared" si="14"/>
        <v>148.73019980342224</v>
      </c>
      <c r="H469" s="77">
        <f t="shared" si="15"/>
        <v>52.24526853414433</v>
      </c>
      <c r="I469" s="77" cm="1">
        <f t="array" ref="I469">B469/INDEX($N$5:$N$505,time_horizon+1)</f>
        <v>492.6998344659367</v>
      </c>
      <c r="J469" s="77" cm="1">
        <f t="array" ref="J469">C469/INDEX($Q$5:$Q$505,time_horizon+1)</f>
        <v>47.426527024814227</v>
      </c>
      <c r="K469" s="78">
        <f>K468+(U468*inventory!B468+V468*inventory!C468+W468*inventory!D468)/$U$5</f>
        <v>294.44043736440517</v>
      </c>
      <c r="L469" s="78">
        <f>L468+(X468*inventory!B468+Y468*inventory!C468+Z468*inventory!D468)/$X$5</f>
        <v>239.59564412968098</v>
      </c>
      <c r="N469" s="71">
        <v>3.0381161416703628E-13</v>
      </c>
      <c r="O469" s="71">
        <v>2.6186858666653642E-12</v>
      </c>
      <c r="P469" s="71">
        <v>4.226346459683113E-11</v>
      </c>
      <c r="Q469" s="71">
        <v>4.964232584337216E-16</v>
      </c>
      <c r="R469" s="71">
        <v>9.1105889236530876E-16</v>
      </c>
      <c r="S469" s="71">
        <v>2.4528284292665686E-14</v>
      </c>
      <c r="U469" s="73" cm="1">
        <f t="array" ref="U469">IF($A469&lt;=time_horizon,INDEX(N$5:N$505,time_horizon-$A469+1),0)</f>
        <v>0</v>
      </c>
      <c r="V469" s="73" cm="1">
        <f t="array" ref="V469">IF($A469&lt;=time_horizon,INDEX(O$5:O$505,time_horizon-$A469+1),0)</f>
        <v>0</v>
      </c>
      <c r="W469" s="73" cm="1">
        <f t="array" ref="W469">IF($A469&lt;=time_horizon,INDEX(P$5:P$505,time_horizon-$A469+1),0)</f>
        <v>0</v>
      </c>
      <c r="X469" s="73" cm="1">
        <f t="array" ref="X469">IF($A469&lt;=time_horizon,INDEX(Q$5:Q$505,time_horizon-$A469+1),0)</f>
        <v>0</v>
      </c>
      <c r="Y469" s="73" cm="1">
        <f t="array" ref="Y469">IF($A469&lt;=time_horizon,INDEX(R$5:R$505,time_horizon-$A469+1),0)</f>
        <v>0</v>
      </c>
      <c r="Z469" s="73" cm="1">
        <f t="array" ref="Z469">IF($A469&lt;=time_horizon,INDEX(S$5:S$505,time_horizon-$A469+1),0)</f>
        <v>0</v>
      </c>
    </row>
    <row r="470" spans="1:26">
      <c r="A470">
        <v>465</v>
      </c>
      <c r="B470" s="83">
        <f>inventory[[#This Row],[Integrated_rad_forcing]]</f>
        <v>4.5194145659945782E-11</v>
      </c>
      <c r="C470" s="83">
        <f>inventory[[#This Row],[Temp_change]]</f>
        <v>2.5851357575368995E-14</v>
      </c>
      <c r="E470" s="95">
        <f>inventory[[#This Row],[CO2_net]]+inventory[[#This Row],[CH4_net]]*CH4_GWP+inventory[[#This Row],[N2O_net]]*N2O_GWP</f>
        <v>294.44043736440517</v>
      </c>
      <c r="F470" s="95">
        <f>inventory[[#This Row],[CO2_net]]+inventory[[#This Row],[CH4_net]]*CH4_GTP+inventory[[#This Row],[N2O_net]]*N2O_GTP</f>
        <v>239.59564412968101</v>
      </c>
      <c r="G470" s="77">
        <f t="shared" si="14"/>
        <v>148.51199359668456</v>
      </c>
      <c r="H470" s="77">
        <f t="shared" si="15"/>
        <v>52.086518397007183</v>
      </c>
      <c r="I470" s="77" cm="1">
        <f t="array" ref="I470">B470/INDEX($N$5:$N$505,time_horizon+1)</f>
        <v>492.78906681710083</v>
      </c>
      <c r="J470" s="77" cm="1">
        <f t="array" ref="J470">C470/INDEX($Q$5:$Q$505,time_horizon+1)</f>
        <v>47.272175717225075</v>
      </c>
      <c r="K470" s="78">
        <f>K469+(U469*inventory!B469+V469*inventory!C469+W469*inventory!D469)/$U$5</f>
        <v>294.44043736440517</v>
      </c>
      <c r="L470" s="78">
        <f>L469+(X469*inventory!B469+Y469*inventory!C469+Z469*inventory!D469)/$X$5</f>
        <v>239.59564412968098</v>
      </c>
      <c r="N470" s="71">
        <v>3.0431310337587924E-13</v>
      </c>
      <c r="O470" s="71">
        <v>2.6186858666653642E-12</v>
      </c>
      <c r="P470" s="71">
        <v>4.2271146689904538E-11</v>
      </c>
      <c r="Q470" s="71">
        <v>4.9631571414176877E-16</v>
      </c>
      <c r="R470" s="71">
        <v>9.0883679860879743E-16</v>
      </c>
      <c r="S470" s="71">
        <v>2.4446205062618429E-14</v>
      </c>
      <c r="U470" s="73" cm="1">
        <f t="array" ref="U470">IF($A470&lt;=time_horizon,INDEX(N$5:N$505,time_horizon-$A470+1),0)</f>
        <v>0</v>
      </c>
      <c r="V470" s="73" cm="1">
        <f t="array" ref="V470">IF($A470&lt;=time_horizon,INDEX(O$5:O$505,time_horizon-$A470+1),0)</f>
        <v>0</v>
      </c>
      <c r="W470" s="73" cm="1">
        <f t="array" ref="W470">IF($A470&lt;=time_horizon,INDEX(P$5:P$505,time_horizon-$A470+1),0)</f>
        <v>0</v>
      </c>
      <c r="X470" s="73" cm="1">
        <f t="array" ref="X470">IF($A470&lt;=time_horizon,INDEX(Q$5:Q$505,time_horizon-$A470+1),0)</f>
        <v>0</v>
      </c>
      <c r="Y470" s="73" cm="1">
        <f t="array" ref="Y470">IF($A470&lt;=time_horizon,INDEX(R$5:R$505,time_horizon-$A470+1),0)</f>
        <v>0</v>
      </c>
      <c r="Z470" s="73" cm="1">
        <f t="array" ref="Z470">IF($A470&lt;=time_horizon,INDEX(S$5:S$505,time_horizon-$A470+1),0)</f>
        <v>0</v>
      </c>
    </row>
    <row r="471" spans="1:26">
      <c r="A471">
        <v>466</v>
      </c>
      <c r="B471" s="83">
        <f>inventory[[#This Row],[Integrated_rad_forcing]]</f>
        <v>4.520226570943295E-11</v>
      </c>
      <c r="C471" s="83">
        <f>inventory[[#This Row],[Temp_change]]</f>
        <v>2.5767337442376219E-14</v>
      </c>
      <c r="E471" s="95">
        <f>inventory[[#This Row],[CO2_net]]+inventory[[#This Row],[CH4_net]]*CH4_GWP+inventory[[#This Row],[N2O_net]]*N2O_GWP</f>
        <v>294.44043736440517</v>
      </c>
      <c r="F471" s="95">
        <f>inventory[[#This Row],[CO2_net]]+inventory[[#This Row],[CH4_net]]*CH4_GTP+inventory[[#This Row],[N2O_net]]*N2O_GTP</f>
        <v>239.59564412968101</v>
      </c>
      <c r="G471" s="77">
        <f t="shared" si="14"/>
        <v>148.29444585197356</v>
      </c>
      <c r="H471" s="77">
        <f t="shared" si="15"/>
        <v>51.928486907062378</v>
      </c>
      <c r="I471" s="77" cm="1">
        <f t="array" ref="I471">B471/INDEX($N$5:$N$505,time_horizon+1)</f>
        <v>492.87760641776941</v>
      </c>
      <c r="J471" s="77" cm="1">
        <f t="array" ref="J471">C471/INDEX($Q$5:$Q$505,time_horizon+1)</f>
        <v>47.118535256408293</v>
      </c>
      <c r="K471" s="78">
        <f>K470+(U470*inventory!B470+V470*inventory!C470+W470*inventory!D470)/$U$5</f>
        <v>294.44043736440517</v>
      </c>
      <c r="L471" s="78">
        <f>L470+(X470*inventory!B470+Y470*inventory!C470+Z470*inventory!D470)/$X$5</f>
        <v>239.59564412968098</v>
      </c>
      <c r="N471" s="71">
        <v>3.0481428653473323E-13</v>
      </c>
      <c r="O471" s="71">
        <v>2.6186858666653642E-12</v>
      </c>
      <c r="P471" s="71">
        <v>4.2278765556232853E-11</v>
      </c>
      <c r="Q471" s="71">
        <v>4.9620813116493503E-16</v>
      </c>
      <c r="R471" s="71">
        <v>9.0662012459046612E-16</v>
      </c>
      <c r="S471" s="71">
        <v>2.4364509186620817E-14</v>
      </c>
      <c r="U471" s="73" cm="1">
        <f t="array" ref="U471">IF($A471&lt;=time_horizon,INDEX(N$5:N$505,time_horizon-$A471+1),0)</f>
        <v>0</v>
      </c>
      <c r="V471" s="73" cm="1">
        <f t="array" ref="V471">IF($A471&lt;=time_horizon,INDEX(O$5:O$505,time_horizon-$A471+1),0)</f>
        <v>0</v>
      </c>
      <c r="W471" s="73" cm="1">
        <f t="array" ref="W471">IF($A471&lt;=time_horizon,INDEX(P$5:P$505,time_horizon-$A471+1),0)</f>
        <v>0</v>
      </c>
      <c r="X471" s="73" cm="1">
        <f t="array" ref="X471">IF($A471&lt;=time_horizon,INDEX(Q$5:Q$505,time_horizon-$A471+1),0)</f>
        <v>0</v>
      </c>
      <c r="Y471" s="73" cm="1">
        <f t="array" ref="Y471">IF($A471&lt;=time_horizon,INDEX(R$5:R$505,time_horizon-$A471+1),0)</f>
        <v>0</v>
      </c>
      <c r="Z471" s="73" cm="1">
        <f t="array" ref="Z471">IF($A471&lt;=time_horizon,INDEX(S$5:S$505,time_horizon-$A471+1),0)</f>
        <v>0</v>
      </c>
    </row>
    <row r="472" spans="1:26">
      <c r="A472">
        <v>467</v>
      </c>
      <c r="B472" s="83">
        <f>inventory[[#This Row],[Integrated_rad_forcing]]</f>
        <v>4.5210322747282807E-11</v>
      </c>
      <c r="C472" s="83">
        <f>inventory[[#This Row],[Temp_change]]</f>
        <v>2.5683703589606972E-14</v>
      </c>
      <c r="E472" s="95">
        <f>inventory[[#This Row],[CO2_net]]+inventory[[#This Row],[CH4_net]]*CH4_GWP+inventory[[#This Row],[N2O_net]]*N2O_GWP</f>
        <v>294.44043736440517</v>
      </c>
      <c r="F472" s="95">
        <f>inventory[[#This Row],[CO2_net]]+inventory[[#This Row],[CH4_net]]*CH4_GTP+inventory[[#This Row],[N2O_net]]*N2O_GTP</f>
        <v>239.59564412968101</v>
      </c>
      <c r="G472" s="77">
        <f t="shared" si="14"/>
        <v>148.07755400302062</v>
      </c>
      <c r="H472" s="77">
        <f t="shared" si="15"/>
        <v>51.771169459125105</v>
      </c>
      <c r="I472" s="77" cm="1">
        <f t="array" ref="I472">B472/INDEX($N$5:$N$505,time_horizon+1)</f>
        <v>492.96545895055579</v>
      </c>
      <c r="J472" s="77" cm="1">
        <f t="array" ref="J472">C472/INDEX($Q$5:$Q$505,time_horizon+1)</f>
        <v>46.965601153334987</v>
      </c>
      <c r="K472" s="78">
        <f>K471+(U471*inventory!B471+V471*inventory!C471+W471*inventory!D471)/$U$5</f>
        <v>294.44043736440517</v>
      </c>
      <c r="L472" s="78">
        <f>L471+(X471*inventory!B471+Y471*inventory!C471+Z471*inventory!D471)/$X$5</f>
        <v>239.59564412968098</v>
      </c>
      <c r="N472" s="71">
        <v>3.0531516441958897E-13</v>
      </c>
      <c r="O472" s="71">
        <v>2.6186858666653642E-12</v>
      </c>
      <c r="P472" s="71">
        <v>4.2286321716197854E-11</v>
      </c>
      <c r="Q472" s="71">
        <v>4.9610051034070283E-16</v>
      </c>
      <c r="R472" s="71">
        <v>9.0440885709144721E-16</v>
      </c>
      <c r="S472" s="71">
        <v>2.4283194222174821E-14</v>
      </c>
      <c r="U472" s="73" cm="1">
        <f t="array" ref="U472">IF($A472&lt;=time_horizon,INDEX(N$5:N$505,time_horizon-$A472+1),0)</f>
        <v>0</v>
      </c>
      <c r="V472" s="73" cm="1">
        <f t="array" ref="V472">IF($A472&lt;=time_horizon,INDEX(O$5:O$505,time_horizon-$A472+1),0)</f>
        <v>0</v>
      </c>
      <c r="W472" s="73" cm="1">
        <f t="array" ref="W472">IF($A472&lt;=time_horizon,INDEX(P$5:P$505,time_horizon-$A472+1),0)</f>
        <v>0</v>
      </c>
      <c r="X472" s="73" cm="1">
        <f t="array" ref="X472">IF($A472&lt;=time_horizon,INDEX(Q$5:Q$505,time_horizon-$A472+1),0)</f>
        <v>0</v>
      </c>
      <c r="Y472" s="73" cm="1">
        <f t="array" ref="Y472">IF($A472&lt;=time_horizon,INDEX(R$5:R$505,time_horizon-$A472+1),0)</f>
        <v>0</v>
      </c>
      <c r="Z472" s="73" cm="1">
        <f t="array" ref="Z472">IF($A472&lt;=time_horizon,INDEX(S$5:S$505,time_horizon-$A472+1),0)</f>
        <v>0</v>
      </c>
    </row>
    <row r="473" spans="1:26">
      <c r="A473">
        <v>468</v>
      </c>
      <c r="B473" s="83">
        <f>inventory[[#This Row],[Integrated_rad_forcing]]</f>
        <v>4.5218317290368187E-11</v>
      </c>
      <c r="C473" s="83">
        <f>inventory[[#This Row],[Temp_change]]</f>
        <v>2.5600453580575228E-14</v>
      </c>
      <c r="E473" s="95">
        <f>inventory[[#This Row],[CO2_net]]+inventory[[#This Row],[CH4_net]]*CH4_GWP+inventory[[#This Row],[N2O_net]]*N2O_GWP</f>
        <v>294.44043736440517</v>
      </c>
      <c r="F473" s="95">
        <f>inventory[[#This Row],[CO2_net]]+inventory[[#This Row],[CH4_net]]*CH4_GTP+inventory[[#This Row],[N2O_net]]*N2O_GTP</f>
        <v>239.59564412968101</v>
      </c>
      <c r="G473" s="77">
        <f t="shared" si="14"/>
        <v>147.86131549345939</v>
      </c>
      <c r="H473" s="77">
        <f t="shared" si="15"/>
        <v>51.614561482845012</v>
      </c>
      <c r="I473" s="77" cm="1">
        <f t="array" ref="I473">B473/INDEX($N$5:$N$505,time_horizon+1)</f>
        <v>493.05263005135089</v>
      </c>
      <c r="J473" s="77" cm="1">
        <f t="array" ref="J473">C473/INDEX($Q$5:$Q$505,time_horizon+1)</f>
        <v>46.813368952610688</v>
      </c>
      <c r="K473" s="78">
        <f>K472+(U472*inventory!B472+V472*inventory!C472+W472*inventory!D472)/$U$5</f>
        <v>294.44043736440517</v>
      </c>
      <c r="L473" s="78">
        <f>L472+(X472*inventory!B472+Y472*inventory!C472+Z472*inventory!D472)/$X$5</f>
        <v>239.59564412968098</v>
      </c>
      <c r="N473" s="71">
        <v>3.058157378044456E-13</v>
      </c>
      <c r="O473" s="71">
        <v>2.6186858666653642E-12</v>
      </c>
      <c r="P473" s="71">
        <v>4.2293815685898379E-11</v>
      </c>
      <c r="Q473" s="71">
        <v>4.9599285250314448E-16</v>
      </c>
      <c r="R473" s="71">
        <v>9.0220298292511498E-16</v>
      </c>
      <c r="S473" s="71">
        <v>2.4202257745146968E-14</v>
      </c>
      <c r="U473" s="73" cm="1">
        <f t="array" ref="U473">IF($A473&lt;=time_horizon,INDEX(N$5:N$505,time_horizon-$A473+1),0)</f>
        <v>0</v>
      </c>
      <c r="V473" s="73" cm="1">
        <f t="array" ref="V473">IF($A473&lt;=time_horizon,INDEX(O$5:O$505,time_horizon-$A473+1),0)</f>
        <v>0</v>
      </c>
      <c r="W473" s="73" cm="1">
        <f t="array" ref="W473">IF($A473&lt;=time_horizon,INDEX(P$5:P$505,time_horizon-$A473+1),0)</f>
        <v>0</v>
      </c>
      <c r="X473" s="73" cm="1">
        <f t="array" ref="X473">IF($A473&lt;=time_horizon,INDEX(Q$5:Q$505,time_horizon-$A473+1),0)</f>
        <v>0</v>
      </c>
      <c r="Y473" s="73" cm="1">
        <f t="array" ref="Y473">IF($A473&lt;=time_horizon,INDEX(R$5:R$505,time_horizon-$A473+1),0)</f>
        <v>0</v>
      </c>
      <c r="Z473" s="73" cm="1">
        <f t="array" ref="Z473">IF($A473&lt;=time_horizon,INDEX(S$5:S$505,time_horizon-$A473+1),0)</f>
        <v>0</v>
      </c>
    </row>
    <row r="474" spans="1:26">
      <c r="A474">
        <v>469</v>
      </c>
      <c r="B474" s="83">
        <f>inventory[[#This Row],[Integrated_rad_forcing]]</f>
        <v>4.5226249851312232E-11</v>
      </c>
      <c r="C474" s="83">
        <f>inventory[[#This Row],[Temp_change]]</f>
        <v>2.5517584997041349E-14</v>
      </c>
      <c r="E474" s="95">
        <f>inventory[[#This Row],[CO2_net]]+inventory[[#This Row],[CH4_net]]*CH4_GWP+inventory[[#This Row],[N2O_net]]*N2O_GWP</f>
        <v>294.44043736440517</v>
      </c>
      <c r="F474" s="95">
        <f>inventory[[#This Row],[CO2_net]]+inventory[[#This Row],[CH4_net]]*CH4_GTP+inventory[[#This Row],[N2O_net]]*N2O_GTP</f>
        <v>239.59564412968101</v>
      </c>
      <c r="G474" s="77">
        <f t="shared" si="14"/>
        <v>147.64572777680806</v>
      </c>
      <c r="H474" s="77">
        <f t="shared" si="15"/>
        <v>51.458658442426959</v>
      </c>
      <c r="I474" s="77" cm="1">
        <f t="array" ref="I474">B474/INDEX($N$5:$N$505,time_horizon+1)</f>
        <v>493.13912530970799</v>
      </c>
      <c r="J474" s="77" cm="1">
        <f t="array" ref="J474">C474/INDEX($Q$5:$Q$505,time_horizon+1)</f>
        <v>46.661834232206544</v>
      </c>
      <c r="K474" s="78">
        <f>K473+(U473*inventory!B473+V473*inventory!C473+W473*inventory!D473)/$U$5</f>
        <v>294.44043736440517</v>
      </c>
      <c r="L474" s="78">
        <f>L473+(X473*inventory!B473+Y473*inventory!C473+Z473*inventory!D473)/$X$5</f>
        <v>239.59564412968098</v>
      </c>
      <c r="N474" s="71">
        <v>3.0631600746131641E-13</v>
      </c>
      <c r="O474" s="71">
        <v>2.6186858666653642E-12</v>
      </c>
      <c r="P474" s="71">
        <v>4.2301247977185553E-11</v>
      </c>
      <c r="Q474" s="71">
        <v>4.9588515848292014E-16</v>
      </c>
      <c r="R474" s="71">
        <v>9.0000248893700596E-16</v>
      </c>
      <c r="S474" s="71">
        <v>2.4121697349621424E-14</v>
      </c>
      <c r="U474" s="73" cm="1">
        <f t="array" ref="U474">IF($A474&lt;=time_horizon,INDEX(N$5:N$505,time_horizon-$A474+1),0)</f>
        <v>0</v>
      </c>
      <c r="V474" s="73" cm="1">
        <f t="array" ref="V474">IF($A474&lt;=time_horizon,INDEX(O$5:O$505,time_horizon-$A474+1),0)</f>
        <v>0</v>
      </c>
      <c r="W474" s="73" cm="1">
        <f t="array" ref="W474">IF($A474&lt;=time_horizon,INDEX(P$5:P$505,time_horizon-$A474+1),0)</f>
        <v>0</v>
      </c>
      <c r="X474" s="73" cm="1">
        <f t="array" ref="X474">IF($A474&lt;=time_horizon,INDEX(Q$5:Q$505,time_horizon-$A474+1),0)</f>
        <v>0</v>
      </c>
      <c r="Y474" s="73" cm="1">
        <f t="array" ref="Y474">IF($A474&lt;=time_horizon,INDEX(R$5:R$505,time_horizon-$A474+1),0)</f>
        <v>0</v>
      </c>
      <c r="Z474" s="73" cm="1">
        <f t="array" ref="Z474">IF($A474&lt;=time_horizon,INDEX(S$5:S$505,time_horizon-$A474+1),0)</f>
        <v>0</v>
      </c>
    </row>
    <row r="475" spans="1:26">
      <c r="A475">
        <v>470</v>
      </c>
      <c r="B475" s="83">
        <f>inventory[[#This Row],[Integrated_rad_forcing]]</f>
        <v>4.5234120938523358E-11</v>
      </c>
      <c r="C475" s="83">
        <f>inventory[[#This Row],[Temp_change]]</f>
        <v>2.5435095438866309E-14</v>
      </c>
      <c r="E475" s="95">
        <f>inventory[[#This Row],[CO2_net]]+inventory[[#This Row],[CH4_net]]*CH4_GWP+inventory[[#This Row],[N2O_net]]*N2O_GWP</f>
        <v>294.44043736440517</v>
      </c>
      <c r="F475" s="95">
        <f>inventory[[#This Row],[CO2_net]]+inventory[[#This Row],[CH4_net]]*CH4_GTP+inventory[[#This Row],[N2O_net]]*N2O_GTP</f>
        <v>239.59564412968101</v>
      </c>
      <c r="G475" s="77">
        <f t="shared" si="14"/>
        <v>147.43078831645141</v>
      </c>
      <c r="H475" s="77">
        <f t="shared" si="15"/>
        <v>51.303455836354068</v>
      </c>
      <c r="I475" s="77" cm="1">
        <f t="array" ref="I475">B475/INDEX($N$5:$N$505,time_horizon+1)</f>
        <v>493.2249502692236</v>
      </c>
      <c r="J475" s="77" cm="1">
        <f t="array" ref="J475">C475/INDEX($Q$5:$Q$505,time_horizon+1)</f>
        <v>46.510992603192754</v>
      </c>
      <c r="K475" s="78">
        <f>K474+(U474*inventory!B474+V474*inventory!C474+W474*inventory!D474)/$U$5</f>
        <v>294.44043736440517</v>
      </c>
      <c r="L475" s="78">
        <f>L474+(X474*inventory!B474+Y474*inventory!C474+Z474*inventory!D474)/$X$5</f>
        <v>239.59564412968098</v>
      </c>
      <c r="N475" s="71">
        <v>3.0681597416023452E-13</v>
      </c>
      <c r="O475" s="71">
        <v>2.6186858666653642E-12</v>
      </c>
      <c r="P475" s="71">
        <v>4.2308619097697757E-11</v>
      </c>
      <c r="Q475" s="71">
        <v>4.957774291072763E-16</v>
      </c>
      <c r="R475" s="71">
        <v>8.9780736200474047E-16</v>
      </c>
      <c r="S475" s="71">
        <v>2.4041510647754292E-14</v>
      </c>
      <c r="U475" s="73" cm="1">
        <f t="array" ref="U475">IF($A475&lt;=time_horizon,INDEX(N$5:N$505,time_horizon-$A475+1),0)</f>
        <v>0</v>
      </c>
      <c r="V475" s="73" cm="1">
        <f t="array" ref="V475">IF($A475&lt;=time_horizon,INDEX(O$5:O$505,time_horizon-$A475+1),0)</f>
        <v>0</v>
      </c>
      <c r="W475" s="73" cm="1">
        <f t="array" ref="W475">IF($A475&lt;=time_horizon,INDEX(P$5:P$505,time_horizon-$A475+1),0)</f>
        <v>0</v>
      </c>
      <c r="X475" s="73" cm="1">
        <f t="array" ref="X475">IF($A475&lt;=time_horizon,INDEX(Q$5:Q$505,time_horizon-$A475+1),0)</f>
        <v>0</v>
      </c>
      <c r="Y475" s="73" cm="1">
        <f t="array" ref="Y475">IF($A475&lt;=time_horizon,INDEX(R$5:R$505,time_horizon-$A475+1),0)</f>
        <v>0</v>
      </c>
      <c r="Z475" s="73" cm="1">
        <f t="array" ref="Z475">IF($A475&lt;=time_horizon,INDEX(S$5:S$505,time_horizon-$A475+1),0)</f>
        <v>0</v>
      </c>
    </row>
    <row r="476" spans="1:26">
      <c r="A476">
        <v>471</v>
      </c>
      <c r="B476" s="83">
        <f>inventory[[#This Row],[Integrated_rad_forcing]]</f>
        <v>4.5241931056229929E-11</v>
      </c>
      <c r="C476" s="83">
        <f>inventory[[#This Row],[Temp_change]]</f>
        <v>2.5352982523867084E-14</v>
      </c>
      <c r="E476" s="95">
        <f>inventory[[#This Row],[CO2_net]]+inventory[[#This Row],[CH4_net]]*CH4_GWP+inventory[[#This Row],[N2O_net]]*N2O_GWP</f>
        <v>294.44043736440517</v>
      </c>
      <c r="F476" s="95">
        <f>inventory[[#This Row],[CO2_net]]+inventory[[#This Row],[CH4_net]]*CH4_GTP+inventory[[#This Row],[N2O_net]]*N2O_GTP</f>
        <v>239.59564412968101</v>
      </c>
      <c r="G476" s="77">
        <f t="shared" si="14"/>
        <v>147.21649458562217</v>
      </c>
      <c r="H476" s="77">
        <f t="shared" si="15"/>
        <v>51.148949197112991</v>
      </c>
      <c r="I476" s="77" cm="1">
        <f t="array" ref="I476">B476/INDEX($N$5:$N$505,time_horizon+1)</f>
        <v>493.31011042791567</v>
      </c>
      <c r="J476" s="77" cm="1">
        <f t="array" ref="J476">C476/INDEX($Q$5:$Q$505,time_horizon+1)</f>
        <v>46.360839709474114</v>
      </c>
      <c r="K476" s="78">
        <f>K475+(U475*inventory!B475+V475*inventory!C475+W475*inventory!D475)/$U$5</f>
        <v>294.44043736440517</v>
      </c>
      <c r="L476" s="78">
        <f>L475+(X475*inventory!B475+Y475*inventory!C475+Z475*inventory!D475)/$X$5</f>
        <v>239.59564412968098</v>
      </c>
      <c r="N476" s="71">
        <v>3.0731563866925862E-13</v>
      </c>
      <c r="O476" s="71">
        <v>2.6186858666653642E-12</v>
      </c>
      <c r="P476" s="71">
        <v>4.2315929550895307E-11</v>
      </c>
      <c r="Q476" s="71">
        <v>4.9566966520004456E-16</v>
      </c>
      <c r="R476" s="71">
        <v>8.9561758903794546E-16</v>
      </c>
      <c r="S476" s="71">
        <v>2.3961695269629095E-14</v>
      </c>
      <c r="U476" s="73" cm="1">
        <f t="array" ref="U476">IF($A476&lt;=time_horizon,INDEX(N$5:N$505,time_horizon-$A476+1),0)</f>
        <v>0</v>
      </c>
      <c r="V476" s="73" cm="1">
        <f t="array" ref="V476">IF($A476&lt;=time_horizon,INDEX(O$5:O$505,time_horizon-$A476+1),0)</f>
        <v>0</v>
      </c>
      <c r="W476" s="73" cm="1">
        <f t="array" ref="W476">IF($A476&lt;=time_horizon,INDEX(P$5:P$505,time_horizon-$A476+1),0)</f>
        <v>0</v>
      </c>
      <c r="X476" s="73" cm="1">
        <f t="array" ref="X476">IF($A476&lt;=time_horizon,INDEX(Q$5:Q$505,time_horizon-$A476+1),0)</f>
        <v>0</v>
      </c>
      <c r="Y476" s="73" cm="1">
        <f t="array" ref="Y476">IF($A476&lt;=time_horizon,INDEX(R$5:R$505,time_horizon-$A476+1),0)</f>
        <v>0</v>
      </c>
      <c r="Z476" s="73" cm="1">
        <f t="array" ref="Z476">IF($A476&lt;=time_horizon,INDEX(S$5:S$505,time_horizon-$A476+1),0)</f>
        <v>0</v>
      </c>
    </row>
    <row r="477" spans="1:26">
      <c r="A477">
        <v>472</v>
      </c>
      <c r="B477" s="83">
        <f>inventory[[#This Row],[Integrated_rad_forcing]]</f>
        <v>4.5249680704514679E-11</v>
      </c>
      <c r="C477" s="83">
        <f>inventory[[#This Row],[Temp_change]]</f>
        <v>2.5271243887673234E-14</v>
      </c>
      <c r="E477" s="95">
        <f>inventory[[#This Row],[CO2_net]]+inventory[[#This Row],[CH4_net]]*CH4_GWP+inventory[[#This Row],[N2O_net]]*N2O_GWP</f>
        <v>294.44043736440517</v>
      </c>
      <c r="F477" s="95">
        <f>inventory[[#This Row],[CO2_net]]+inventory[[#This Row],[CH4_net]]*CH4_GTP+inventory[[#This Row],[N2O_net]]*N2O_GTP</f>
        <v>239.59564412968101</v>
      </c>
      <c r="G477" s="77">
        <f t="shared" si="14"/>
        <v>147.00284406738245</v>
      </c>
      <c r="H477" s="77">
        <f t="shared" si="15"/>
        <v>50.995134090921525</v>
      </c>
      <c r="I477" s="77" cm="1">
        <f t="array" ref="I477">B477/INDEX($N$5:$N$505,time_horizon+1)</f>
        <v>493.39461123859894</v>
      </c>
      <c r="J477" s="77" cm="1">
        <f t="array" ref="J477">C477/INDEX($Q$5:$Q$505,time_horizon+1)</f>
        <v>46.211371227527785</v>
      </c>
      <c r="K477" s="78">
        <f>K476+(U476*inventory!B476+V476*inventory!C476+W476*inventory!D476)/$U$5</f>
        <v>294.44043736440517</v>
      </c>
      <c r="L477" s="78">
        <f>L476+(X476*inventory!B476+Y476*inventory!C476+Z476*inventory!D476)/$X$5</f>
        <v>239.59564412968098</v>
      </c>
      <c r="N477" s="71">
        <v>3.0781500175447864E-13</v>
      </c>
      <c r="O477" s="71">
        <v>2.6186858666653642E-12</v>
      </c>
      <c r="P477" s="71">
        <v>4.2323179836094836E-11</v>
      </c>
      <c r="Q477" s="71">
        <v>4.9556186758164007E-16</v>
      </c>
      <c r="R477" s="71">
        <v>8.9343315697817465E-16</v>
      </c>
      <c r="S477" s="71">
        <v>2.388224886311342E-14</v>
      </c>
      <c r="U477" s="73" cm="1">
        <f t="array" ref="U477">IF($A477&lt;=time_horizon,INDEX(N$5:N$505,time_horizon-$A477+1),0)</f>
        <v>0</v>
      </c>
      <c r="V477" s="73" cm="1">
        <f t="array" ref="V477">IF($A477&lt;=time_horizon,INDEX(O$5:O$505,time_horizon-$A477+1),0)</f>
        <v>0</v>
      </c>
      <c r="W477" s="73" cm="1">
        <f t="array" ref="W477">IF($A477&lt;=time_horizon,INDEX(P$5:P$505,time_horizon-$A477+1),0)</f>
        <v>0</v>
      </c>
      <c r="X477" s="73" cm="1">
        <f t="array" ref="X477">IF($A477&lt;=time_horizon,INDEX(Q$5:Q$505,time_horizon-$A477+1),0)</f>
        <v>0</v>
      </c>
      <c r="Y477" s="73" cm="1">
        <f t="array" ref="Y477">IF($A477&lt;=time_horizon,INDEX(R$5:R$505,time_horizon-$A477+1),0)</f>
        <v>0</v>
      </c>
      <c r="Z477" s="73" cm="1">
        <f t="array" ref="Z477">IF($A477&lt;=time_horizon,INDEX(S$5:S$505,time_horizon-$A477+1),0)</f>
        <v>0</v>
      </c>
    </row>
    <row r="478" spans="1:26">
      <c r="A478">
        <v>473</v>
      </c>
      <c r="B478" s="83">
        <f>inventory[[#This Row],[Integrated_rad_forcing]]</f>
        <v>4.5257370379348785E-11</v>
      </c>
      <c r="C478" s="83">
        <f>inventory[[#This Row],[Temp_change]]</f>
        <v>2.5189877183584654E-14</v>
      </c>
      <c r="E478" s="95">
        <f>inventory[[#This Row],[CO2_net]]+inventory[[#This Row],[CH4_net]]*CH4_GWP+inventory[[#This Row],[N2O_net]]*N2O_GWP</f>
        <v>294.44043736440517</v>
      </c>
      <c r="F478" s="95">
        <f>inventory[[#This Row],[CO2_net]]+inventory[[#This Row],[CH4_net]]*CH4_GTP+inventory[[#This Row],[N2O_net]]*N2O_GTP</f>
        <v>239.59564412968101</v>
      </c>
      <c r="G478" s="77">
        <f t="shared" si="14"/>
        <v>146.78983425460433</v>
      </c>
      <c r="H478" s="77">
        <f t="shared" si="15"/>
        <v>50.842006117458297</v>
      </c>
      <c r="I478" s="77" cm="1">
        <f t="array" ref="I478">B478/INDEX($N$5:$N$505,time_horizon+1)</f>
        <v>493.47845810925645</v>
      </c>
      <c r="J478" s="77" cm="1">
        <f t="array" ref="J478">C478/INDEX($Q$5:$Q$505,time_horizon+1)</f>
        <v>46.062582866143181</v>
      </c>
      <c r="K478" s="78">
        <f>K477+(U477*inventory!B477+V477*inventory!C477+W477*inventory!D477)/$U$5</f>
        <v>294.44043736440517</v>
      </c>
      <c r="L478" s="78">
        <f>L477+(X477*inventory!B477+Y477*inventory!C477+Z477*inventory!D477)/$X$5</f>
        <v>239.59564412968098</v>
      </c>
      <c r="N478" s="71">
        <v>3.0831406418002139E-13</v>
      </c>
      <c r="O478" s="71">
        <v>2.6186858666653642E-12</v>
      </c>
      <c r="P478" s="71">
        <v>4.2330370448503401E-11</v>
      </c>
      <c r="Q478" s="71">
        <v>4.9545403706906191E-16</v>
      </c>
      <c r="R478" s="71">
        <v>8.9125405279883204E-16</v>
      </c>
      <c r="S478" s="71">
        <v>2.3803169093716762E-14</v>
      </c>
      <c r="U478" s="73" cm="1">
        <f t="array" ref="U478">IF($A478&lt;=time_horizon,INDEX(N$5:N$505,time_horizon-$A478+1),0)</f>
        <v>0</v>
      </c>
      <c r="V478" s="73" cm="1">
        <f t="array" ref="V478">IF($A478&lt;=time_horizon,INDEX(O$5:O$505,time_horizon-$A478+1),0)</f>
        <v>0</v>
      </c>
      <c r="W478" s="73" cm="1">
        <f t="array" ref="W478">IF($A478&lt;=time_horizon,INDEX(P$5:P$505,time_horizon-$A478+1),0)</f>
        <v>0</v>
      </c>
      <c r="X478" s="73" cm="1">
        <f t="array" ref="X478">IF($A478&lt;=time_horizon,INDEX(Q$5:Q$505,time_horizon-$A478+1),0)</f>
        <v>0</v>
      </c>
      <c r="Y478" s="73" cm="1">
        <f t="array" ref="Y478">IF($A478&lt;=time_horizon,INDEX(R$5:R$505,time_horizon-$A478+1),0)</f>
        <v>0</v>
      </c>
      <c r="Z478" s="73" cm="1">
        <f t="array" ref="Z478">IF($A478&lt;=time_horizon,INDEX(S$5:S$505,time_horizon-$A478+1),0)</f>
        <v>0</v>
      </c>
    </row>
    <row r="479" spans="1:26">
      <c r="A479">
        <v>474</v>
      </c>
      <c r="B479" s="83">
        <f>inventory[[#This Row],[Integrated_rad_forcing]]</f>
        <v>4.526500057262571E-11</v>
      </c>
      <c r="C479" s="83">
        <f>inventory[[#This Row],[Temp_change]]</f>
        <v>2.5108880082430483E-14</v>
      </c>
      <c r="E479" s="95">
        <f>inventory[[#This Row],[CO2_net]]+inventory[[#This Row],[CH4_net]]*CH4_GWP+inventory[[#This Row],[N2O_net]]*N2O_GWP</f>
        <v>294.44043736440517</v>
      </c>
      <c r="F479" s="95">
        <f>inventory[[#This Row],[CO2_net]]+inventory[[#This Row],[CH4_net]]*CH4_GTP+inventory[[#This Row],[N2O_net]]*N2O_GTP</f>
        <v>239.59564412968101</v>
      </c>
      <c r="G479" s="77">
        <f t="shared" si="14"/>
        <v>146.57746264995043</v>
      </c>
      <c r="H479" s="77">
        <f t="shared" si="15"/>
        <v>50.689560909594761</v>
      </c>
      <c r="I479" s="77" cm="1">
        <f t="array" ref="I479">B479/INDEX($N$5:$N$505,time_horizon+1)</f>
        <v>493.56165640340856</v>
      </c>
      <c r="J479" s="77" cm="1">
        <f t="array" ref="J479">C479/INDEX($Q$5:$Q$505,time_horizon+1)</f>
        <v>45.914470366163911</v>
      </c>
      <c r="K479" s="78">
        <f>K478+(U478*inventory!B478+V478*inventory!C478+W478*inventory!D478)/$U$5</f>
        <v>294.44043736440517</v>
      </c>
      <c r="L479" s="78">
        <f>L478+(X478*inventory!B478+Y478*inventory!C478+Z478*inventory!D478)/$X$5</f>
        <v>239.59564412968098</v>
      </c>
      <c r="N479" s="71">
        <v>3.0881282670805611E-13</v>
      </c>
      <c r="O479" s="71">
        <v>2.6186858666653642E-12</v>
      </c>
      <c r="P479" s="71">
        <v>4.2337501879252289E-11</v>
      </c>
      <c r="Q479" s="71">
        <v>4.9534617447589201E-16</v>
      </c>
      <c r="R479" s="71">
        <v>8.8908026350509379E-16</v>
      </c>
      <c r="S479" s="71">
        <v>2.3724453644449496E-14</v>
      </c>
      <c r="U479" s="73" cm="1">
        <f t="array" ref="U479">IF($A479&lt;=time_horizon,INDEX(N$5:N$505,time_horizon-$A479+1),0)</f>
        <v>0</v>
      </c>
      <c r="V479" s="73" cm="1">
        <f t="array" ref="V479">IF($A479&lt;=time_horizon,INDEX(O$5:O$505,time_horizon-$A479+1),0)</f>
        <v>0</v>
      </c>
      <c r="W479" s="73" cm="1">
        <f t="array" ref="W479">IF($A479&lt;=time_horizon,INDEX(P$5:P$505,time_horizon-$A479+1),0)</f>
        <v>0</v>
      </c>
      <c r="X479" s="73" cm="1">
        <f t="array" ref="X479">IF($A479&lt;=time_horizon,INDEX(Q$5:Q$505,time_horizon-$A479+1),0)</f>
        <v>0</v>
      </c>
      <c r="Y479" s="73" cm="1">
        <f t="array" ref="Y479">IF($A479&lt;=time_horizon,INDEX(R$5:R$505,time_horizon-$A479+1),0)</f>
        <v>0</v>
      </c>
      <c r="Z479" s="73" cm="1">
        <f t="array" ref="Z479">IF($A479&lt;=time_horizon,INDEX(S$5:S$505,time_horizon-$A479+1),0)</f>
        <v>0</v>
      </c>
    </row>
    <row r="480" spans="1:26">
      <c r="A480">
        <v>475</v>
      </c>
      <c r="B480" s="83">
        <f>inventory[[#This Row],[Integrated_rad_forcing]]</f>
        <v>4.5272571772194764E-11</v>
      </c>
      <c r="C480" s="83">
        <f>inventory[[#This Row],[Temp_change]]</f>
        <v>2.5028250272429167E-14</v>
      </c>
      <c r="E480" s="95">
        <f>inventory[[#This Row],[CO2_net]]+inventory[[#This Row],[CH4_net]]*CH4_GWP+inventory[[#This Row],[N2O_net]]*N2O_GWP</f>
        <v>294.44043736440517</v>
      </c>
      <c r="F480" s="95">
        <f>inventory[[#This Row],[CO2_net]]+inventory[[#This Row],[CH4_net]]*CH4_GTP+inventory[[#This Row],[N2O_net]]*N2O_GTP</f>
        <v>239.59564412968101</v>
      </c>
      <c r="G480" s="77">
        <f t="shared" si="14"/>
        <v>146.36572676585399</v>
      </c>
      <c r="H480" s="77">
        <f t="shared" si="15"/>
        <v>50.537794133129374</v>
      </c>
      <c r="I480" s="77" cm="1">
        <f t="array" ref="I480">B480/INDEX($N$5:$N$505,time_horizon+1)</f>
        <v>493.6442114404789</v>
      </c>
      <c r="J480" s="77" cm="1">
        <f t="array" ref="J480">C480/INDEX($Q$5:$Q$505,time_horizon+1)</f>
        <v>45.76702950023197</v>
      </c>
      <c r="K480" s="78">
        <f>K479+(U479*inventory!B479+V479*inventory!C479+W479*inventory!D479)/$U$5</f>
        <v>294.44043736440517</v>
      </c>
      <c r="L480" s="78">
        <f>L479+(X479*inventory!B479+Y479*inventory!C479+Z479*inventory!D479)/$X$5</f>
        <v>239.59564412968098</v>
      </c>
      <c r="N480" s="71">
        <v>3.0931129009880005E-13</v>
      </c>
      <c r="O480" s="71">
        <v>2.6186858666653642E-12</v>
      </c>
      <c r="P480" s="71">
        <v>4.2344574615430599E-11</v>
      </c>
      <c r="Q480" s="71">
        <v>4.9523828061229594E-16</v>
      </c>
      <c r="R480" s="71">
        <v>8.8691177613383089E-16</v>
      </c>
      <c r="S480" s="71">
        <v>2.3646100215683041E-14</v>
      </c>
      <c r="U480" s="73" cm="1">
        <f t="array" ref="U480">IF($A480&lt;=time_horizon,INDEX(N$5:N$505,time_horizon-$A480+1),0)</f>
        <v>0</v>
      </c>
      <c r="V480" s="73" cm="1">
        <f t="array" ref="V480">IF($A480&lt;=time_horizon,INDEX(O$5:O$505,time_horizon-$A480+1),0)</f>
        <v>0</v>
      </c>
      <c r="W480" s="73" cm="1">
        <f t="array" ref="W480">IF($A480&lt;=time_horizon,INDEX(P$5:P$505,time_horizon-$A480+1),0)</f>
        <v>0</v>
      </c>
      <c r="X480" s="73" cm="1">
        <f t="array" ref="X480">IF($A480&lt;=time_horizon,INDEX(Q$5:Q$505,time_horizon-$A480+1),0)</f>
        <v>0</v>
      </c>
      <c r="Y480" s="73" cm="1">
        <f t="array" ref="Y480">IF($A480&lt;=time_horizon,INDEX(R$5:R$505,time_horizon-$A480+1),0)</f>
        <v>0</v>
      </c>
      <c r="Z480" s="73" cm="1">
        <f t="array" ref="Z480">IF($A480&lt;=time_horizon,INDEX(S$5:S$505,time_horizon-$A480+1),0)</f>
        <v>0</v>
      </c>
    </row>
    <row r="481" spans="1:26">
      <c r="A481">
        <v>476</v>
      </c>
      <c r="B481" s="83">
        <f>inventory[[#This Row],[Integrated_rad_forcing]]</f>
        <v>4.5280084461894366E-11</v>
      </c>
      <c r="C481" s="83">
        <f>inventory[[#This Row],[Temp_change]]</f>
        <v>2.4947985459049666E-14</v>
      </c>
      <c r="E481" s="95">
        <f>inventory[[#This Row],[CO2_net]]+inventory[[#This Row],[CH4_net]]*CH4_GWP+inventory[[#This Row],[N2O_net]]*N2O_GWP</f>
        <v>294.44043736440517</v>
      </c>
      <c r="F481" s="95">
        <f>inventory[[#This Row],[CO2_net]]+inventory[[#This Row],[CH4_net]]*CH4_GTP+inventory[[#This Row],[N2O_net]]*N2O_GTP</f>
        <v>239.59564412968101</v>
      </c>
      <c r="G481" s="77">
        <f t="shared" si="14"/>
        <v>146.15462412449861</v>
      </c>
      <c r="H481" s="77">
        <f t="shared" si="15"/>
        <v>50.386701486523854</v>
      </c>
      <c r="I481" s="77" cm="1">
        <f t="array" ref="I481">B481/INDEX($N$5:$N$505,time_horizon+1)</f>
        <v>493.72612849615706</v>
      </c>
      <c r="J481" s="77" cm="1">
        <f t="array" ref="J481">C481/INDEX($Q$5:$Q$505,time_horizon+1)</f>
        <v>45.62025607253387</v>
      </c>
      <c r="K481" s="78">
        <f>K480+(U480*inventory!B480+V480*inventory!C480+W480*inventory!D480)/$U$5</f>
        <v>294.44043736440517</v>
      </c>
      <c r="L481" s="78">
        <f>L480+(X480*inventory!B480+Y480*inventory!C480+Z480*inventory!D480)/$X$5</f>
        <v>239.59564412968098</v>
      </c>
      <c r="N481" s="71">
        <v>3.0980945511052403E-13</v>
      </c>
      <c r="O481" s="71">
        <v>2.6186858666653642E-12</v>
      </c>
      <c r="P481" s="71">
        <v>4.2351589140118477E-11</v>
      </c>
      <c r="Q481" s="71">
        <v>4.9513035628502321E-16</v>
      </c>
      <c r="R481" s="71">
        <v>8.8474857775353121E-16</v>
      </c>
      <c r="S481" s="71">
        <v>2.356810652501111E-14</v>
      </c>
      <c r="U481" s="73" cm="1">
        <f t="array" ref="U481">IF($A481&lt;=time_horizon,INDEX(N$5:N$505,time_horizon-$A481+1),0)</f>
        <v>0</v>
      </c>
      <c r="V481" s="73" cm="1">
        <f t="array" ref="V481">IF($A481&lt;=time_horizon,INDEX(O$5:O$505,time_horizon-$A481+1),0)</f>
        <v>0</v>
      </c>
      <c r="W481" s="73" cm="1">
        <f t="array" ref="W481">IF($A481&lt;=time_horizon,INDEX(P$5:P$505,time_horizon-$A481+1),0)</f>
        <v>0</v>
      </c>
      <c r="X481" s="73" cm="1">
        <f t="array" ref="X481">IF($A481&lt;=time_horizon,INDEX(Q$5:Q$505,time_horizon-$A481+1),0)</f>
        <v>0</v>
      </c>
      <c r="Y481" s="73" cm="1">
        <f t="array" ref="Y481">IF($A481&lt;=time_horizon,INDEX(R$5:R$505,time_horizon-$A481+1),0)</f>
        <v>0</v>
      </c>
      <c r="Z481" s="73" cm="1">
        <f t="array" ref="Z481">IF($A481&lt;=time_horizon,INDEX(S$5:S$505,time_horizon-$A481+1),0)</f>
        <v>0</v>
      </c>
    </row>
    <row r="482" spans="1:26">
      <c r="A482">
        <v>477</v>
      </c>
      <c r="B482" s="83">
        <f>inventory[[#This Row],[Integrated_rad_forcing]]</f>
        <v>4.5287539121585036E-11</v>
      </c>
      <c r="C482" s="83">
        <f>inventory[[#This Row],[Temp_change]]</f>
        <v>2.4868083364873769E-14</v>
      </c>
      <c r="E482" s="95">
        <f>inventory[[#This Row],[CO2_net]]+inventory[[#This Row],[CH4_net]]*CH4_GWP+inventory[[#This Row],[N2O_net]]*N2O_GWP</f>
        <v>294.44043736440517</v>
      </c>
      <c r="F482" s="95">
        <f>inventory[[#This Row],[CO2_net]]+inventory[[#This Row],[CH4_net]]*CH4_GTP+inventory[[#This Row],[N2O_net]]*N2O_GTP</f>
        <v>239.59564412968101</v>
      </c>
      <c r="G482" s="77">
        <f t="shared" si="14"/>
        <v>145.94415225779778</v>
      </c>
      <c r="H482" s="77">
        <f t="shared" si="15"/>
        <v>50.236278700641741</v>
      </c>
      <c r="I482" s="77" cm="1">
        <f t="array" ref="I482">B482/INDEX($N$5:$N$505,time_horizon+1)</f>
        <v>493.80741280275834</v>
      </c>
      <c r="J482" s="77" cm="1">
        <f t="array" ref="J482">C482/INDEX($Q$5:$Q$505,time_horizon+1)</f>
        <v>45.474145918548921</v>
      </c>
      <c r="K482" s="78">
        <f>K481+(U481*inventory!B481+V481*inventory!C481+W481*inventory!D481)/$U$5</f>
        <v>294.44043736440517</v>
      </c>
      <c r="L482" s="78">
        <f>L481+(X481*inventory!B481+Y481*inventory!C481+Z481*inventory!D481)/$X$5</f>
        <v>239.59564412968098</v>
      </c>
      <c r="N482" s="71">
        <v>3.103073224995579E-13</v>
      </c>
      <c r="O482" s="71">
        <v>2.6186858666653642E-12</v>
      </c>
      <c r="P482" s="71">
        <v>4.2358545932420117E-11</v>
      </c>
      <c r="Q482" s="71">
        <v>4.9502240229740767E-16</v>
      </c>
      <c r="R482" s="71">
        <v>8.8259065546422333E-16</v>
      </c>
      <c r="S482" s="71">
        <v>2.349047030711214E-14</v>
      </c>
      <c r="U482" s="73" cm="1">
        <f t="array" ref="U482">IF($A482&lt;=time_horizon,INDEX(N$5:N$505,time_horizon-$A482+1),0)</f>
        <v>0</v>
      </c>
      <c r="V482" s="73" cm="1">
        <f t="array" ref="V482">IF($A482&lt;=time_horizon,INDEX(O$5:O$505,time_horizon-$A482+1),0)</f>
        <v>0</v>
      </c>
      <c r="W482" s="73" cm="1">
        <f t="array" ref="W482">IF($A482&lt;=time_horizon,INDEX(P$5:P$505,time_horizon-$A482+1),0)</f>
        <v>0</v>
      </c>
      <c r="X482" s="73" cm="1">
        <f t="array" ref="X482">IF($A482&lt;=time_horizon,INDEX(Q$5:Q$505,time_horizon-$A482+1),0)</f>
        <v>0</v>
      </c>
      <c r="Y482" s="73" cm="1">
        <f t="array" ref="Y482">IF($A482&lt;=time_horizon,INDEX(R$5:R$505,time_horizon-$A482+1),0)</f>
        <v>0</v>
      </c>
      <c r="Z482" s="73" cm="1">
        <f t="array" ref="Z482">IF($A482&lt;=time_horizon,INDEX(S$5:S$505,time_horizon-$A482+1),0)</f>
        <v>0</v>
      </c>
    </row>
    <row r="483" spans="1:26">
      <c r="A483">
        <v>478</v>
      </c>
      <c r="B483" s="83">
        <f>inventory[[#This Row],[Integrated_rad_forcing]]</f>
        <v>4.5294936227182162E-11</v>
      </c>
      <c r="C483" s="83">
        <f>inventory[[#This Row],[Temp_change]]</f>
        <v>2.478854172945958E-14</v>
      </c>
      <c r="E483" s="95">
        <f>inventory[[#This Row],[CO2_net]]+inventory[[#This Row],[CH4_net]]*CH4_GWP+inventory[[#This Row],[N2O_net]]*N2O_GWP</f>
        <v>294.44043736440517</v>
      </c>
      <c r="F483" s="95">
        <f>inventory[[#This Row],[CO2_net]]+inventory[[#This Row],[CH4_net]]*CH4_GTP+inventory[[#This Row],[N2O_net]]*N2O_GTP</f>
        <v>239.59564412968101</v>
      </c>
      <c r="G483" s="77">
        <f t="shared" si="14"/>
        <v>145.73430870737394</v>
      </c>
      <c r="H483" s="77">
        <f t="shared" si="15"/>
        <v>50.086521538488917</v>
      </c>
      <c r="I483" s="77" cm="1">
        <f t="array" ref="I483">B483/INDEX($N$5:$N$505,time_horizon+1)</f>
        <v>493.88806954958085</v>
      </c>
      <c r="J483" s="77" cm="1">
        <f t="array" ref="J483">C483/INDEX($Q$5:$Q$505,time_horizon+1)</f>
        <v>45.328694904799548</v>
      </c>
      <c r="K483" s="78">
        <f>K482+(U482*inventory!B482+V482*inventory!C482+W482*inventory!D482)/$U$5</f>
        <v>294.44043736440517</v>
      </c>
      <c r="L483" s="78">
        <f>L482+(X482*inventory!B482+Y482*inventory!C482+Z482*inventory!D482)/$X$5</f>
        <v>239.59564412968098</v>
      </c>
      <c r="N483" s="71">
        <v>3.1080489302029609E-13</v>
      </c>
      <c r="O483" s="71">
        <v>2.6186858666653642E-12</v>
      </c>
      <c r="P483" s="71">
        <v>4.2365445467496502E-11</v>
      </c>
      <c r="Q483" s="71">
        <v>4.9491441944936945E-16</v>
      </c>
      <c r="R483" s="71">
        <v>8.8043799639739908E-16</v>
      </c>
      <c r="S483" s="71">
        <v>2.3413189313612812E-14</v>
      </c>
      <c r="U483" s="73" cm="1">
        <f t="array" ref="U483">IF($A483&lt;=time_horizon,INDEX(N$5:N$505,time_horizon-$A483+1),0)</f>
        <v>0</v>
      </c>
      <c r="V483" s="73" cm="1">
        <f t="array" ref="V483">IF($A483&lt;=time_horizon,INDEX(O$5:O$505,time_horizon-$A483+1),0)</f>
        <v>0</v>
      </c>
      <c r="W483" s="73" cm="1">
        <f t="array" ref="W483">IF($A483&lt;=time_horizon,INDEX(P$5:P$505,time_horizon-$A483+1),0)</f>
        <v>0</v>
      </c>
      <c r="X483" s="73" cm="1">
        <f t="array" ref="X483">IF($A483&lt;=time_horizon,INDEX(Q$5:Q$505,time_horizon-$A483+1),0)</f>
        <v>0</v>
      </c>
      <c r="Y483" s="73" cm="1">
        <f t="array" ref="Y483">IF($A483&lt;=time_horizon,INDEX(R$5:R$505,time_horizon-$A483+1),0)</f>
        <v>0</v>
      </c>
      <c r="Z483" s="73" cm="1">
        <f t="array" ref="Z483">IF($A483&lt;=time_horizon,INDEX(S$5:S$505,time_horizon-$A483+1),0)</f>
        <v>0</v>
      </c>
    </row>
    <row r="484" spans="1:26">
      <c r="A484">
        <v>479</v>
      </c>
      <c r="B484" s="83">
        <f>inventory[[#This Row],[Integrated_rad_forcing]]</f>
        <v>4.5302276250688416E-11</v>
      </c>
      <c r="C484" s="83">
        <f>inventory[[#This Row],[Temp_change]]</f>
        <v>2.4709358309206065E-14</v>
      </c>
      <c r="E484" s="95">
        <f>inventory[[#This Row],[CO2_net]]+inventory[[#This Row],[CH4_net]]*CH4_GWP+inventory[[#This Row],[N2O_net]]*N2O_GWP</f>
        <v>294.44043736440517</v>
      </c>
      <c r="F484" s="95">
        <f>inventory[[#This Row],[CO2_net]]+inventory[[#This Row],[CH4_net]]*CH4_GTP+inventory[[#This Row],[N2O_net]]*N2O_GTP</f>
        <v>239.59564412968101</v>
      </c>
      <c r="G484" s="77">
        <f t="shared" si="14"/>
        <v>145.52509102453732</v>
      </c>
      <c r="H484" s="77">
        <f t="shared" si="15"/>
        <v>49.937425794956368</v>
      </c>
      <c r="I484" s="77" cm="1">
        <f t="array" ref="I484">B484/INDEX($N$5:$N$505,time_horizon+1)</f>
        <v>493.96810388325935</v>
      </c>
      <c r="J484" s="77" cm="1">
        <f t="array" ref="J484">C484/INDEX($Q$5:$Q$505,time_horizon+1)</f>
        <v>45.183898928603639</v>
      </c>
      <c r="K484" s="78">
        <f>K483+(U483*inventory!B483+V483*inventory!C483+W483*inventory!D483)/$U$5</f>
        <v>294.44043736440517</v>
      </c>
      <c r="L484" s="78">
        <f>L483+(X483*inventory!B483+Y483*inventory!C483+Z483*inventory!D483)/$X$5</f>
        <v>239.59564412968098</v>
      </c>
      <c r="N484" s="71">
        <v>3.1130216742520294E-13</v>
      </c>
      <c r="O484" s="71">
        <v>2.6186858666653642E-12</v>
      </c>
      <c r="P484" s="71">
        <v>4.2372288216597852E-11</v>
      </c>
      <c r="Q484" s="71">
        <v>4.9480640853741579E-16</v>
      </c>
      <c r="R484" s="71">
        <v>8.7829058771593668E-16</v>
      </c>
      <c r="S484" s="71">
        <v>2.3336261312952714E-14</v>
      </c>
      <c r="U484" s="73" cm="1">
        <f t="array" ref="U484">IF($A484&lt;=time_horizon,INDEX(N$5:N$505,time_horizon-$A484+1),0)</f>
        <v>0</v>
      </c>
      <c r="V484" s="73" cm="1">
        <f t="array" ref="V484">IF($A484&lt;=time_horizon,INDEX(O$5:O$505,time_horizon-$A484+1),0)</f>
        <v>0</v>
      </c>
      <c r="W484" s="73" cm="1">
        <f t="array" ref="W484">IF($A484&lt;=time_horizon,INDEX(P$5:P$505,time_horizon-$A484+1),0)</f>
        <v>0</v>
      </c>
      <c r="X484" s="73" cm="1">
        <f t="array" ref="X484">IF($A484&lt;=time_horizon,INDEX(Q$5:Q$505,time_horizon-$A484+1),0)</f>
        <v>0</v>
      </c>
      <c r="Y484" s="73" cm="1">
        <f t="array" ref="Y484">IF($A484&lt;=time_horizon,INDEX(R$5:R$505,time_horizon-$A484+1),0)</f>
        <v>0</v>
      </c>
      <c r="Z484" s="73" cm="1">
        <f t="array" ref="Z484">IF($A484&lt;=time_horizon,INDEX(S$5:S$505,time_horizon-$A484+1),0)</f>
        <v>0</v>
      </c>
    </row>
    <row r="485" spans="1:26">
      <c r="A485">
        <v>480</v>
      </c>
      <c r="B485" s="83">
        <f>inventory[[#This Row],[Integrated_rad_forcing]]</f>
        <v>4.5309559660225974E-11</v>
      </c>
      <c r="C485" s="83">
        <f>inventory[[#This Row],[Temp_change]]</f>
        <v>2.4630530877218742E-14</v>
      </c>
      <c r="E485" s="95">
        <f>inventory[[#This Row],[CO2_net]]+inventory[[#This Row],[CH4_net]]*CH4_GWP+inventory[[#This Row],[N2O_net]]*N2O_GWP</f>
        <v>294.44043736440517</v>
      </c>
      <c r="F485" s="95">
        <f>inventory[[#This Row],[CO2_net]]+inventory[[#This Row],[CH4_net]]*CH4_GTP+inventory[[#This Row],[N2O_net]]*N2O_GTP</f>
        <v>239.59564412968101</v>
      </c>
      <c r="G485" s="77">
        <f t="shared" si="14"/>
        <v>145.31649677026442</v>
      </c>
      <c r="H485" s="77">
        <f t="shared" si="15"/>
        <v>49.788987296565026</v>
      </c>
      <c r="I485" s="77" cm="1">
        <f t="array" ref="I485">B485/INDEX($N$5:$N$505,time_horizon+1)</f>
        <v>494.04752090811621</v>
      </c>
      <c r="J485" s="77" cm="1">
        <f t="array" ref="J485">C485/INDEX($Q$5:$Q$505,time_horizon+1)</f>
        <v>45.039753917828932</v>
      </c>
      <c r="K485" s="78">
        <f>K484+(U484*inventory!B484+V484*inventory!C484+W484*inventory!D484)/$U$5</f>
        <v>294.44043736440517</v>
      </c>
      <c r="L485" s="78">
        <f>L484+(X484*inventory!B484+Y484*inventory!C484+Z484*inventory!D484)/$X$5</f>
        <v>239.59564412968098</v>
      </c>
      <c r="N485" s="71">
        <v>3.1179914646481829E-13</v>
      </c>
      <c r="O485" s="71">
        <v>2.6186858666653642E-12</v>
      </c>
      <c r="P485" s="71">
        <v>4.2379074647095789E-11</v>
      </c>
      <c r="Q485" s="71">
        <v>4.94698370354643E-16</v>
      </c>
      <c r="R485" s="71">
        <v>8.7614841661402463E-16</v>
      </c>
      <c r="S485" s="71">
        <v>2.3259684090250074E-14</v>
      </c>
      <c r="U485" s="73" cm="1">
        <f t="array" ref="U485">IF($A485&lt;=time_horizon,INDEX(N$5:N$505,time_horizon-$A485+1),0)</f>
        <v>0</v>
      </c>
      <c r="V485" s="73" cm="1">
        <f t="array" ref="V485">IF($A485&lt;=time_horizon,INDEX(O$5:O$505,time_horizon-$A485+1),0)</f>
        <v>0</v>
      </c>
      <c r="W485" s="73" cm="1">
        <f t="array" ref="W485">IF($A485&lt;=time_horizon,INDEX(P$5:P$505,time_horizon-$A485+1),0)</f>
        <v>0</v>
      </c>
      <c r="X485" s="73" cm="1">
        <f t="array" ref="X485">IF($A485&lt;=time_horizon,INDEX(Q$5:Q$505,time_horizon-$A485+1),0)</f>
        <v>0</v>
      </c>
      <c r="Y485" s="73" cm="1">
        <f t="array" ref="Y485">IF($A485&lt;=time_horizon,INDEX(R$5:R$505,time_horizon-$A485+1),0)</f>
        <v>0</v>
      </c>
      <c r="Z485" s="73" cm="1">
        <f t="array" ref="Z485">IF($A485&lt;=time_horizon,INDEX(S$5:S$505,time_horizon-$A485+1),0)</f>
        <v>0</v>
      </c>
    </row>
    <row r="486" spans="1:26">
      <c r="A486">
        <v>481</v>
      </c>
      <c r="B486" s="83">
        <f>inventory[[#This Row],[Integrated_rad_forcing]]</f>
        <v>4.5316786920068411E-11</v>
      </c>
      <c r="C486" s="83">
        <f>inventory[[#This Row],[Temp_change]]</f>
        <v>2.4552057223176439E-14</v>
      </c>
      <c r="E486" s="95">
        <f>inventory[[#This Row],[CO2_net]]+inventory[[#This Row],[CH4_net]]*CH4_GWP+inventory[[#This Row],[N2O_net]]*N2O_GWP</f>
        <v>294.44043736440517</v>
      </c>
      <c r="F486" s="95">
        <f>inventory[[#This Row],[CO2_net]]+inventory[[#This Row],[CH4_net]]*CH4_GTP+inventory[[#This Row],[N2O_net]]*N2O_GTP</f>
        <v>239.59564412968101</v>
      </c>
      <c r="G486" s="77">
        <f t="shared" si="14"/>
        <v>145.10852351517624</v>
      </c>
      <c r="H486" s="77">
        <f t="shared" si="15"/>
        <v>49.641201901212682</v>
      </c>
      <c r="I486" s="77" cm="1">
        <f t="array" ref="I486">B486/INDEX($N$5:$N$505,time_horizon+1)</f>
        <v>494.12632568650935</v>
      </c>
      <c r="J486" s="77" cm="1">
        <f t="array" ref="J486">C486/INDEX($Q$5:$Q$505,time_horizon+1)</f>
        <v>44.896255830649366</v>
      </c>
      <c r="K486" s="78">
        <f>K485+(U485*inventory!B485+V485*inventory!C485+W485*inventory!D485)/$U$5</f>
        <v>294.44043736440517</v>
      </c>
      <c r="L486" s="78">
        <f>L485+(X485*inventory!B485+Y485*inventory!C485+Z485*inventory!D485)/$X$5</f>
        <v>239.59564412968098</v>
      </c>
      <c r="N486" s="71">
        <v>3.1229583088776265E-13</v>
      </c>
      <c r="O486" s="71">
        <v>2.6186858666653642E-12</v>
      </c>
      <c r="P486" s="71">
        <v>4.2385805222515285E-11</v>
      </c>
      <c r="Q486" s="71">
        <v>4.945903056907383E-16</v>
      </c>
      <c r="R486" s="71">
        <v>8.7401147031708492E-16</v>
      </c>
      <c r="S486" s="71">
        <v>2.3183455447168614E-14</v>
      </c>
      <c r="U486" s="73" cm="1">
        <f t="array" ref="U486">IF($A486&lt;=time_horizon,INDEX(N$5:N$505,time_horizon-$A486+1),0)</f>
        <v>0</v>
      </c>
      <c r="V486" s="73" cm="1">
        <f t="array" ref="V486">IF($A486&lt;=time_horizon,INDEX(O$5:O$505,time_horizon-$A486+1),0)</f>
        <v>0</v>
      </c>
      <c r="W486" s="73" cm="1">
        <f t="array" ref="W486">IF($A486&lt;=time_horizon,INDEX(P$5:P$505,time_horizon-$A486+1),0)</f>
        <v>0</v>
      </c>
      <c r="X486" s="73" cm="1">
        <f t="array" ref="X486">IF($A486&lt;=time_horizon,INDEX(Q$5:Q$505,time_horizon-$A486+1),0)</f>
        <v>0</v>
      </c>
      <c r="Y486" s="73" cm="1">
        <f t="array" ref="Y486">IF($A486&lt;=time_horizon,INDEX(R$5:R$505,time_horizon-$A486+1),0)</f>
        <v>0</v>
      </c>
      <c r="Z486" s="73" cm="1">
        <f t="array" ref="Z486">IF($A486&lt;=time_horizon,INDEX(S$5:S$505,time_horizon-$A486+1),0)</f>
        <v>0</v>
      </c>
    </row>
    <row r="487" spans="1:26">
      <c r="A487">
        <v>482</v>
      </c>
      <c r="B487" s="83">
        <f>inventory[[#This Row],[Integrated_rad_forcing]]</f>
        <v>4.532395849067242E-11</v>
      </c>
      <c r="C487" s="83">
        <f>inventory[[#This Row],[Temp_change]]</f>
        <v>2.4473935153199174E-14</v>
      </c>
      <c r="E487" s="95">
        <f>inventory[[#This Row],[CO2_net]]+inventory[[#This Row],[CH4_net]]*CH4_GWP+inventory[[#This Row],[N2O_net]]*N2O_GWP</f>
        <v>294.44043736440517</v>
      </c>
      <c r="F487" s="95">
        <f>inventory[[#This Row],[CO2_net]]+inventory[[#This Row],[CH4_net]]*CH4_GTP+inventory[[#This Row],[N2O_net]]*N2O_GTP</f>
        <v>239.59564412968101</v>
      </c>
      <c r="G487" s="77">
        <f t="shared" si="14"/>
        <v>144.90116883951623</v>
      </c>
      <c r="H487" s="77">
        <f t="shared" si="15"/>
        <v>49.494065497922911</v>
      </c>
      <c r="I487" s="77" cm="1">
        <f t="array" ref="I487">B487/INDEX($N$5:$N$505,time_horizon+1)</f>
        <v>494.20452323917812</v>
      </c>
      <c r="J487" s="77" cm="1">
        <f t="array" ref="J487">C487/INDEX($Q$5:$Q$505,time_horizon+1)</f>
        <v>44.753400655303473</v>
      </c>
      <c r="K487" s="78">
        <f>K486+(U486*inventory!B486+V486*inventory!C486+W486*inventory!D486)/$U$5</f>
        <v>294.44043736440517</v>
      </c>
      <c r="L487" s="78">
        <f>L486+(X486*inventory!B486+Y486*inventory!C486+Z486*inventory!D486)/$X$5</f>
        <v>239.59564412968098</v>
      </c>
      <c r="N487" s="71">
        <v>3.1279222144074279E-13</v>
      </c>
      <c r="O487" s="71">
        <v>2.6186858666653642E-12</v>
      </c>
      <c r="P487" s="71">
        <v>4.2392480402566314E-11</v>
      </c>
      <c r="Q487" s="71">
        <v>4.9448221533198274E-16</v>
      </c>
      <c r="R487" s="71">
        <v>8.7187973608169714E-16</v>
      </c>
      <c r="S487" s="71">
        <v>2.3107573201785492E-14</v>
      </c>
      <c r="U487" s="73" cm="1">
        <f t="array" ref="U487">IF($A487&lt;=time_horizon,INDEX(N$5:N$505,time_horizon-$A487+1),0)</f>
        <v>0</v>
      </c>
      <c r="V487" s="73" cm="1">
        <f t="array" ref="V487">IF($A487&lt;=time_horizon,INDEX(O$5:O$505,time_horizon-$A487+1),0)</f>
        <v>0</v>
      </c>
      <c r="W487" s="73" cm="1">
        <f t="array" ref="W487">IF($A487&lt;=time_horizon,INDEX(P$5:P$505,time_horizon-$A487+1),0)</f>
        <v>0</v>
      </c>
      <c r="X487" s="73" cm="1">
        <f t="array" ref="X487">IF($A487&lt;=time_horizon,INDEX(Q$5:Q$505,time_horizon-$A487+1),0)</f>
        <v>0</v>
      </c>
      <c r="Y487" s="73" cm="1">
        <f t="array" ref="Y487">IF($A487&lt;=time_horizon,INDEX(R$5:R$505,time_horizon-$A487+1),0)</f>
        <v>0</v>
      </c>
      <c r="Z487" s="73" cm="1">
        <f t="array" ref="Z487">IF($A487&lt;=time_horizon,INDEX(S$5:S$505,time_horizon-$A487+1),0)</f>
        <v>0</v>
      </c>
    </row>
    <row r="488" spans="1:26">
      <c r="A488">
        <v>483</v>
      </c>
      <c r="B488" s="83">
        <f>inventory[[#This Row],[Integrated_rad_forcing]]</f>
        <v>4.5331074828709177E-11</v>
      </c>
      <c r="C488" s="83">
        <f>inventory[[#This Row],[Temp_change]]</f>
        <v>2.4396162489717049E-14</v>
      </c>
      <c r="E488" s="95">
        <f>inventory[[#This Row],[CO2_net]]+inventory[[#This Row],[CH4_net]]*CH4_GWP+inventory[[#This Row],[N2O_net]]*N2O_GWP</f>
        <v>294.44043736440517</v>
      </c>
      <c r="F488" s="95">
        <f>inventory[[#This Row],[CO2_net]]+inventory[[#This Row],[CH4_net]]*CH4_GTP+inventory[[#This Row],[N2O_net]]*N2O_GTP</f>
        <v>239.59564412968101</v>
      </c>
      <c r="G488" s="77">
        <f t="shared" si="14"/>
        <v>144.69443033312791</v>
      </c>
      <c r="H488" s="77">
        <f t="shared" si="15"/>
        <v>49.347574006596162</v>
      </c>
      <c r="I488" s="77" cm="1">
        <f t="array" ref="I488">B488/INDEX($N$5:$N$505,time_horizon+1)</f>
        <v>494.28211854558515</v>
      </c>
      <c r="J488" s="77" cm="1">
        <f t="array" ref="J488">C488/INDEX($Q$5:$Q$505,time_horizon+1)</f>
        <v>44.611184409854665</v>
      </c>
      <c r="K488" s="78">
        <f>K487+(U487*inventory!B487+V487*inventory!C487+W487*inventory!D487)/$U$5</f>
        <v>294.44043736440517</v>
      </c>
      <c r="L488" s="78">
        <f>L487+(X487*inventory!B487+Y487*inventory!C487+Z487*inventory!D487)/$X$5</f>
        <v>239.59564412968098</v>
      </c>
      <c r="N488" s="71">
        <v>3.1328831886855694E-13</v>
      </c>
      <c r="O488" s="71">
        <v>2.6186858666653642E-12</v>
      </c>
      <c r="P488" s="71">
        <v>4.2399100643175256E-11</v>
      </c>
      <c r="Q488" s="71">
        <v>4.9437410006125282E-16</v>
      </c>
      <c r="R488" s="71">
        <v>8.6975320119552245E-16</v>
      </c>
      <c r="S488" s="71">
        <v>2.3032035188460275E-14</v>
      </c>
      <c r="U488" s="73" cm="1">
        <f t="array" ref="U488">IF($A488&lt;=time_horizon,INDEX(N$5:N$505,time_horizon-$A488+1),0)</f>
        <v>0</v>
      </c>
      <c r="V488" s="73" cm="1">
        <f t="array" ref="V488">IF($A488&lt;=time_horizon,INDEX(O$5:O$505,time_horizon-$A488+1),0)</f>
        <v>0</v>
      </c>
      <c r="W488" s="73" cm="1">
        <f t="array" ref="W488">IF($A488&lt;=time_horizon,INDEX(P$5:P$505,time_horizon-$A488+1),0)</f>
        <v>0</v>
      </c>
      <c r="X488" s="73" cm="1">
        <f t="array" ref="X488">IF($A488&lt;=time_horizon,INDEX(Q$5:Q$505,time_horizon-$A488+1),0)</f>
        <v>0</v>
      </c>
      <c r="Y488" s="73" cm="1">
        <f t="array" ref="Y488">IF($A488&lt;=time_horizon,INDEX(R$5:R$505,time_horizon-$A488+1),0)</f>
        <v>0</v>
      </c>
      <c r="Z488" s="73" cm="1">
        <f t="array" ref="Z488">IF($A488&lt;=time_horizon,INDEX(S$5:S$505,time_horizon-$A488+1),0)</f>
        <v>0</v>
      </c>
    </row>
    <row r="489" spans="1:26">
      <c r="A489">
        <v>484</v>
      </c>
      <c r="B489" s="83">
        <f>inventory[[#This Row],[Integrated_rad_forcing]]</f>
        <v>4.533813638709549E-11</v>
      </c>
      <c r="C489" s="83">
        <f>inventory[[#This Row],[Temp_change]]</f>
        <v>2.4318737071340309E-14</v>
      </c>
      <c r="E489" s="95">
        <f>inventory[[#This Row],[CO2_net]]+inventory[[#This Row],[CH4_net]]*CH4_GWP+inventory[[#This Row],[N2O_net]]*N2O_GWP</f>
        <v>294.44043736440517</v>
      </c>
      <c r="F489" s="95">
        <f>inventory[[#This Row],[CO2_net]]+inventory[[#This Row],[CH4_net]]*CH4_GTP+inventory[[#This Row],[N2O_net]]*N2O_GTP</f>
        <v>239.59564412968101</v>
      </c>
      <c r="G489" s="77">
        <f t="shared" si="14"/>
        <v>144.48830559543228</v>
      </c>
      <c r="H489" s="77">
        <f t="shared" si="15"/>
        <v>49.201723377762818</v>
      </c>
      <c r="I489" s="77" cm="1">
        <f t="array" ref="I489">B489/INDEX($N$5:$N$505,time_horizon+1)</f>
        <v>494.35911654425627</v>
      </c>
      <c r="J489" s="77" cm="1">
        <f t="array" ref="J489">C489/INDEX($Q$5:$Q$505,time_horizon+1)</f>
        <v>44.469603141953584</v>
      </c>
      <c r="K489" s="78">
        <f>K488+(U488*inventory!B488+V488*inventory!C488+W488*inventory!D488)/$U$5</f>
        <v>294.44043736440517</v>
      </c>
      <c r="L489" s="78">
        <f>L488+(X488*inventory!B488+Y488*inventory!C488+Z488*inventory!D488)/$X$5</f>
        <v>239.59564412968098</v>
      </c>
      <c r="N489" s="71">
        <v>3.1378412391410013E-13</v>
      </c>
      <c r="O489" s="71">
        <v>2.6186858666653642E-12</v>
      </c>
      <c r="P489" s="71">
        <v>4.2405666396516023E-11</v>
      </c>
      <c r="Q489" s="71">
        <v>4.9426596065802426E-16</v>
      </c>
      <c r="R489" s="71">
        <v>8.6763185297722744E-16</v>
      </c>
      <c r="S489" s="71">
        <v>2.2956839257705057E-14</v>
      </c>
      <c r="U489" s="73" cm="1">
        <f t="array" ref="U489">IF($A489&lt;=time_horizon,INDEX(N$5:N$505,time_horizon-$A489+1),0)</f>
        <v>0</v>
      </c>
      <c r="V489" s="73" cm="1">
        <f t="array" ref="V489">IF($A489&lt;=time_horizon,INDEX(O$5:O$505,time_horizon-$A489+1),0)</f>
        <v>0</v>
      </c>
      <c r="W489" s="73" cm="1">
        <f t="array" ref="W489">IF($A489&lt;=time_horizon,INDEX(P$5:P$505,time_horizon-$A489+1),0)</f>
        <v>0</v>
      </c>
      <c r="X489" s="73" cm="1">
        <f t="array" ref="X489">IF($A489&lt;=time_horizon,INDEX(Q$5:Q$505,time_horizon-$A489+1),0)</f>
        <v>0</v>
      </c>
      <c r="Y489" s="73" cm="1">
        <f t="array" ref="Y489">IF($A489&lt;=time_horizon,INDEX(R$5:R$505,time_horizon-$A489+1),0)</f>
        <v>0</v>
      </c>
      <c r="Z489" s="73" cm="1">
        <f t="array" ref="Z489">IF($A489&lt;=time_horizon,INDEX(S$5:S$505,time_horizon-$A489+1),0)</f>
        <v>0</v>
      </c>
    </row>
    <row r="490" spans="1:26">
      <c r="A490">
        <v>485</v>
      </c>
      <c r="B490" s="83">
        <f>inventory[[#This Row],[Integrated_rad_forcing]]</f>
        <v>4.5345143615024687E-11</v>
      </c>
      <c r="C490" s="83">
        <f>inventory[[#This Row],[Temp_change]]</f>
        <v>2.4241656752730348E-14</v>
      </c>
      <c r="E490" s="95">
        <f>inventory[[#This Row],[CO2_net]]+inventory[[#This Row],[CH4_net]]*CH4_GWP+inventory[[#This Row],[N2O_net]]*N2O_GWP</f>
        <v>294.44043736440517</v>
      </c>
      <c r="F490" s="95">
        <f>inventory[[#This Row],[CO2_net]]+inventory[[#This Row],[CH4_net]]*CH4_GTP+inventory[[#This Row],[N2O_net]]*N2O_GTP</f>
        <v>239.59564412968101</v>
      </c>
      <c r="G490" s="77">
        <f t="shared" si="14"/>
        <v>144.28279223540486</v>
      </c>
      <c r="H490" s="77">
        <f t="shared" si="15"/>
        <v>49.05650959233823</v>
      </c>
      <c r="I490" s="77" cm="1">
        <f t="array" ref="I490">B490/INDEX($N$5:$N$505,time_horizon+1)</f>
        <v>494.43552213311693</v>
      </c>
      <c r="J490" s="77" cm="1">
        <f t="array" ref="J490">C490/INDEX($Q$5:$Q$505,time_horizon+1)</f>
        <v>44.328652928602253</v>
      </c>
      <c r="K490" s="78">
        <f>K489+(U489*inventory!B489+V489*inventory!C489+W489*inventory!D489)/$U$5</f>
        <v>294.44043736440517</v>
      </c>
      <c r="L490" s="78">
        <f>L489+(X489*inventory!B489+Y489*inventory!C489+Z489*inventory!D489)/$X$5</f>
        <v>239.59564412968098</v>
      </c>
      <c r="N490" s="71">
        <v>3.1427963731836943E-13</v>
      </c>
      <c r="O490" s="71">
        <v>2.6186858666653642E-12</v>
      </c>
      <c r="P490" s="71">
        <v>4.2412178111040954E-11</v>
      </c>
      <c r="Q490" s="71">
        <v>4.9415779789837459E-16</v>
      </c>
      <c r="R490" s="71">
        <v>8.6551567877640899E-16</v>
      </c>
      <c r="S490" s="71">
        <v>2.2881983276055565E-14</v>
      </c>
      <c r="U490" s="73" cm="1">
        <f t="array" ref="U490">IF($A490&lt;=time_horizon,INDEX(N$5:N$505,time_horizon-$A490+1),0)</f>
        <v>0</v>
      </c>
      <c r="V490" s="73" cm="1">
        <f t="array" ref="V490">IF($A490&lt;=time_horizon,INDEX(O$5:O$505,time_horizon-$A490+1),0)</f>
        <v>0</v>
      </c>
      <c r="W490" s="73" cm="1">
        <f t="array" ref="W490">IF($A490&lt;=time_horizon,INDEX(P$5:P$505,time_horizon-$A490+1),0)</f>
        <v>0</v>
      </c>
      <c r="X490" s="73" cm="1">
        <f t="array" ref="X490">IF($A490&lt;=time_horizon,INDEX(Q$5:Q$505,time_horizon-$A490+1),0)</f>
        <v>0</v>
      </c>
      <c r="Y490" s="73" cm="1">
        <f t="array" ref="Y490">IF($A490&lt;=time_horizon,INDEX(R$5:R$505,time_horizon-$A490+1),0)</f>
        <v>0</v>
      </c>
      <c r="Z490" s="73" cm="1">
        <f t="array" ref="Z490">IF($A490&lt;=time_horizon,INDEX(S$5:S$505,time_horizon-$A490+1),0)</f>
        <v>0</v>
      </c>
    </row>
    <row r="491" spans="1:26">
      <c r="A491">
        <v>486</v>
      </c>
      <c r="B491" s="83">
        <f>inventory[[#This Row],[Integrated_rad_forcing]]</f>
        <v>4.535209695799728E-11</v>
      </c>
      <c r="C491" s="83">
        <f>inventory[[#This Row],[Temp_change]]</f>
        <v>2.4164919404471862E-14</v>
      </c>
      <c r="E491" s="95">
        <f>inventory[[#This Row],[CO2_net]]+inventory[[#This Row],[CH4_net]]*CH4_GWP+inventory[[#This Row],[N2O_net]]*N2O_GWP</f>
        <v>294.44043736440517</v>
      </c>
      <c r="F491" s="95">
        <f>inventory[[#This Row],[CO2_net]]+inventory[[#This Row],[CH4_net]]*CH4_GTP+inventory[[#This Row],[N2O_net]]*N2O_GTP</f>
        <v>239.59564412968101</v>
      </c>
      <c r="G491" s="77">
        <f t="shared" si="14"/>
        <v>144.07788787155263</v>
      </c>
      <c r="H491" s="77">
        <f t="shared" si="15"/>
        <v>48.911928661379839</v>
      </c>
      <c r="I491" s="77" cm="1">
        <f t="array" ref="I491">B491/INDEX($N$5:$N$505,time_horizon+1)</f>
        <v>494.51134016982695</v>
      </c>
      <c r="J491" s="77" cm="1">
        <f t="array" ref="J491">C491/INDEX($Q$5:$Q$505,time_horizon+1)</f>
        <v>44.188329875920282</v>
      </c>
      <c r="K491" s="78">
        <f>K490+(U490*inventory!B490+V490*inventory!C490+W490*inventory!D490)/$U$5</f>
        <v>294.44043736440517</v>
      </c>
      <c r="L491" s="78">
        <f>L490+(X490*inventory!B490+Y490*inventory!C490+Z490*inventory!D490)/$X$5</f>
        <v>239.59564412968098</v>
      </c>
      <c r="N491" s="71">
        <v>3.1477485982046933E-13</v>
      </c>
      <c r="O491" s="71">
        <v>2.6186858666653642E-12</v>
      </c>
      <c r="P491" s="71">
        <v>4.2418636231511447E-11</v>
      </c>
      <c r="Q491" s="71">
        <v>4.9404961255498674E-16</v>
      </c>
      <c r="R491" s="71">
        <v>8.6340466597351868E-16</v>
      </c>
      <c r="S491" s="71">
        <v>2.2807465125943355E-14</v>
      </c>
      <c r="U491" s="73" cm="1">
        <f t="array" ref="U491">IF($A491&lt;=time_horizon,INDEX(N$5:N$505,time_horizon-$A491+1),0)</f>
        <v>0</v>
      </c>
      <c r="V491" s="73" cm="1">
        <f t="array" ref="V491">IF($A491&lt;=time_horizon,INDEX(O$5:O$505,time_horizon-$A491+1),0)</f>
        <v>0</v>
      </c>
      <c r="W491" s="73" cm="1">
        <f t="array" ref="W491">IF($A491&lt;=time_horizon,INDEX(P$5:P$505,time_horizon-$A491+1),0)</f>
        <v>0</v>
      </c>
      <c r="X491" s="73" cm="1">
        <f t="array" ref="X491">IF($A491&lt;=time_horizon,INDEX(Q$5:Q$505,time_horizon-$A491+1),0)</f>
        <v>0</v>
      </c>
      <c r="Y491" s="73" cm="1">
        <f t="array" ref="Y491">IF($A491&lt;=time_horizon,INDEX(R$5:R$505,time_horizon-$A491+1),0)</f>
        <v>0</v>
      </c>
      <c r="Z491" s="73" cm="1">
        <f t="array" ref="Z491">IF($A491&lt;=time_horizon,INDEX(S$5:S$505,time_horizon-$A491+1),0)</f>
        <v>0</v>
      </c>
    </row>
    <row r="492" spans="1:26">
      <c r="A492">
        <v>487</v>
      </c>
      <c r="B492" s="83">
        <f>inventory[[#This Row],[Integrated_rad_forcing]]</f>
        <v>4.5358996857851307E-11</v>
      </c>
      <c r="C492" s="83">
        <f>inventory[[#This Row],[Temp_change]]</f>
        <v>2.4088522912945983E-14</v>
      </c>
      <c r="E492" s="95">
        <f>inventory[[#This Row],[CO2_net]]+inventory[[#This Row],[CH4_net]]*CH4_GWP+inventory[[#This Row],[N2O_net]]*N2O_GWP</f>
        <v>294.44043736440517</v>
      </c>
      <c r="F492" s="95">
        <f>inventory[[#This Row],[CO2_net]]+inventory[[#This Row],[CH4_net]]*CH4_GTP+inventory[[#This Row],[N2O_net]]*N2O_GTP</f>
        <v>239.59564412968101</v>
      </c>
      <c r="G492" s="77">
        <f t="shared" si="14"/>
        <v>143.87359013189064</v>
      </c>
      <c r="H492" s="77">
        <f t="shared" si="15"/>
        <v>48.767976625846273</v>
      </c>
      <c r="I492" s="77" cm="1">
        <f t="array" ref="I492">B492/INDEX($N$5:$N$505,time_horizon+1)</f>
        <v>494.58657547211106</v>
      </c>
      <c r="J492" s="77" cm="1">
        <f t="array" ref="J492">C492/INDEX($Q$5:$Q$505,time_horizon+1)</f>
        <v>44.048630118912868</v>
      </c>
      <c r="K492" s="78">
        <f>K491+(U491*inventory!B491+V491*inventory!C491+W491*inventory!D491)/$U$5</f>
        <v>294.44043736440517</v>
      </c>
      <c r="L492" s="78">
        <f>L491+(X491*inventory!B491+Y491*inventory!C491+Z491*inventory!D491)/$X$5</f>
        <v>239.59564412968098</v>
      </c>
      <c r="N492" s="71">
        <v>3.152697921576168E-13</v>
      </c>
      <c r="O492" s="71">
        <v>2.6186858666653642E-12</v>
      </c>
      <c r="P492" s="71">
        <v>4.2425041199028324E-11</v>
      </c>
      <c r="Q492" s="71">
        <v>4.9394140539715236E-16</v>
      </c>
      <c r="R492" s="71">
        <v>8.6129880197978709E-16</v>
      </c>
      <c r="S492" s="71">
        <v>2.2733282705569043E-14</v>
      </c>
      <c r="U492" s="73" cm="1">
        <f t="array" ref="U492">IF($A492&lt;=time_horizon,INDEX(N$5:N$505,time_horizon-$A492+1),0)</f>
        <v>0</v>
      </c>
      <c r="V492" s="73" cm="1">
        <f t="array" ref="V492">IF($A492&lt;=time_horizon,INDEX(O$5:O$505,time_horizon-$A492+1),0)</f>
        <v>0</v>
      </c>
      <c r="W492" s="73" cm="1">
        <f t="array" ref="W492">IF($A492&lt;=time_horizon,INDEX(P$5:P$505,time_horizon-$A492+1),0)</f>
        <v>0</v>
      </c>
      <c r="X492" s="73" cm="1">
        <f t="array" ref="X492">IF($A492&lt;=time_horizon,INDEX(Q$5:Q$505,time_horizon-$A492+1),0)</f>
        <v>0</v>
      </c>
      <c r="Y492" s="73" cm="1">
        <f t="array" ref="Y492">IF($A492&lt;=time_horizon,INDEX(R$5:R$505,time_horizon-$A492+1),0)</f>
        <v>0</v>
      </c>
      <c r="Z492" s="73" cm="1">
        <f t="array" ref="Z492">IF($A492&lt;=time_horizon,INDEX(S$5:S$505,time_horizon-$A492+1),0)</f>
        <v>0</v>
      </c>
    </row>
    <row r="493" spans="1:26">
      <c r="A493">
        <v>488</v>
      </c>
      <c r="B493" s="83">
        <f>inventory[[#This Row],[Integrated_rad_forcing]]</f>
        <v>4.5365843752792491E-11</v>
      </c>
      <c r="C493" s="83">
        <f>inventory[[#This Row],[Temp_change]]</f>
        <v>2.4012465180204483E-14</v>
      </c>
      <c r="E493" s="95">
        <f>inventory[[#This Row],[CO2_net]]+inventory[[#This Row],[CH4_net]]*CH4_GWP+inventory[[#This Row],[N2O_net]]*N2O_GWP</f>
        <v>294.44043736440517</v>
      </c>
      <c r="F493" s="95">
        <f>inventory[[#This Row],[CO2_net]]+inventory[[#This Row],[CH4_net]]*CH4_GTP+inventory[[#This Row],[N2O_net]]*N2O_GTP</f>
        <v>239.59564412968101</v>
      </c>
      <c r="G493" s="77">
        <f t="shared" si="14"/>
        <v>143.66989665391824</v>
      </c>
      <c r="H493" s="77">
        <f t="shared" si="15"/>
        <v>48.624649556358314</v>
      </c>
      <c r="I493" s="77" cm="1">
        <f t="array" ref="I493">B493/INDEX($N$5:$N$505,time_horizon+1)</f>
        <v>494.66123281808785</v>
      </c>
      <c r="J493" s="77" cm="1">
        <f t="array" ref="J493">C493/INDEX($Q$5:$Q$505,time_horizon+1)</f>
        <v>43.90954982124078</v>
      </c>
      <c r="K493" s="78">
        <f>K492+(U492*inventory!B492+V492*inventory!C492+W492*inventory!D492)/$U$5</f>
        <v>294.44043736440517</v>
      </c>
      <c r="L493" s="78">
        <f>L492+(X492*inventory!B492+Y492*inventory!C492+Z492*inventory!D492)/$X$5</f>
        <v>239.59564412968098</v>
      </c>
      <c r="N493" s="71">
        <v>3.1576443506514661E-13</v>
      </c>
      <c r="O493" s="71">
        <v>2.6186858666653642E-12</v>
      </c>
      <c r="P493" s="71">
        <v>4.2431393451061981E-11</v>
      </c>
      <c r="Q493" s="71">
        <v>4.9383317719077599E-16</v>
      </c>
      <c r="R493" s="71">
        <v>8.5919807423714941E-16</v>
      </c>
      <c r="S493" s="71">
        <v>2.265943392877656E-14</v>
      </c>
      <c r="U493" s="73" cm="1">
        <f t="array" ref="U493">IF($A493&lt;=time_horizon,INDEX(N$5:N$505,time_horizon-$A493+1),0)</f>
        <v>0</v>
      </c>
      <c r="V493" s="73" cm="1">
        <f t="array" ref="V493">IF($A493&lt;=time_horizon,INDEX(O$5:O$505,time_horizon-$A493+1),0)</f>
        <v>0</v>
      </c>
      <c r="W493" s="73" cm="1">
        <f t="array" ref="W493">IF($A493&lt;=time_horizon,INDEX(P$5:P$505,time_horizon-$A493+1),0)</f>
        <v>0</v>
      </c>
      <c r="X493" s="73" cm="1">
        <f t="array" ref="X493">IF($A493&lt;=time_horizon,INDEX(Q$5:Q$505,time_horizon-$A493+1),0)</f>
        <v>0</v>
      </c>
      <c r="Y493" s="73" cm="1">
        <f t="array" ref="Y493">IF($A493&lt;=time_horizon,INDEX(R$5:R$505,time_horizon-$A493+1),0)</f>
        <v>0</v>
      </c>
      <c r="Z493" s="73" cm="1">
        <f t="array" ref="Z493">IF($A493&lt;=time_horizon,INDEX(S$5:S$505,time_horizon-$A493+1),0)</f>
        <v>0</v>
      </c>
    </row>
    <row r="494" spans="1:26">
      <c r="A494">
        <v>489</v>
      </c>
      <c r="B494" s="83">
        <f>inventory[[#This Row],[Integrated_rad_forcing]]</f>
        <v>4.537263807742413E-11</v>
      </c>
      <c r="C494" s="83">
        <f>inventory[[#This Row],[Temp_change]]</f>
        <v>2.3936744123844993E-14</v>
      </c>
      <c r="E494" s="95">
        <f>inventory[[#This Row],[CO2_net]]+inventory[[#This Row],[CH4_net]]*CH4_GWP+inventory[[#This Row],[N2O_net]]*N2O_GWP</f>
        <v>294.44043736440517</v>
      </c>
      <c r="F494" s="95">
        <f>inventory[[#This Row],[CO2_net]]+inventory[[#This Row],[CH4_net]]*CH4_GTP+inventory[[#This Row],[N2O_net]]*N2O_GTP</f>
        <v>239.59564412968101</v>
      </c>
      <c r="G494" s="77">
        <f t="shared" si="14"/>
        <v>143.46680508459539</v>
      </c>
      <c r="H494" s="77">
        <f t="shared" si="15"/>
        <v>48.481943552962008</v>
      </c>
      <c r="I494" s="77" cm="1">
        <f t="array" ref="I494">B494/INDEX($N$5:$N$505,time_horizon+1)</f>
        <v>494.73531694659579</v>
      </c>
      <c r="J494" s="77" cm="1">
        <f t="array" ref="J494">C494/INDEX($Q$5:$Q$505,time_horizon+1)</f>
        <v>43.771085174992166</v>
      </c>
      <c r="K494" s="78">
        <f>K493+(U493*inventory!B493+V493*inventory!C493+W493*inventory!D493)/$U$5</f>
        <v>294.44043736440517</v>
      </c>
      <c r="L494" s="78">
        <f>L493+(X493*inventory!B493+Y493*inventory!C493+Z493*inventory!D493)/$X$5</f>
        <v>239.59564412968098</v>
      </c>
      <c r="N494" s="71">
        <v>3.1625878927651654E-13</v>
      </c>
      <c r="O494" s="71">
        <v>2.6186858666653642E-12</v>
      </c>
      <c r="P494" s="71">
        <v>4.2437693421482246E-11</v>
      </c>
      <c r="Q494" s="71">
        <v>4.9372492869837878E-16</v>
      </c>
      <c r="R494" s="71">
        <v>8.5710247021817024E-16</v>
      </c>
      <c r="S494" s="71">
        <v>2.2585916724928445E-14</v>
      </c>
      <c r="U494" s="73" cm="1">
        <f t="array" ref="U494">IF($A494&lt;=time_horizon,INDEX(N$5:N$505,time_horizon-$A494+1),0)</f>
        <v>0</v>
      </c>
      <c r="V494" s="73" cm="1">
        <f t="array" ref="V494">IF($A494&lt;=time_horizon,INDEX(O$5:O$505,time_horizon-$A494+1),0)</f>
        <v>0</v>
      </c>
      <c r="W494" s="73" cm="1">
        <f t="array" ref="W494">IF($A494&lt;=time_horizon,INDEX(P$5:P$505,time_horizon-$A494+1),0)</f>
        <v>0</v>
      </c>
      <c r="X494" s="73" cm="1">
        <f t="array" ref="X494">IF($A494&lt;=time_horizon,INDEX(Q$5:Q$505,time_horizon-$A494+1),0)</f>
        <v>0</v>
      </c>
      <c r="Y494" s="73" cm="1">
        <f t="array" ref="Y494">IF($A494&lt;=time_horizon,INDEX(R$5:R$505,time_horizon-$A494+1),0)</f>
        <v>0</v>
      </c>
      <c r="Z494" s="73" cm="1">
        <f t="array" ref="Z494">IF($A494&lt;=time_horizon,INDEX(S$5:S$505,time_horizon-$A494+1),0)</f>
        <v>0</v>
      </c>
    </row>
    <row r="495" spans="1:26">
      <c r="A495">
        <v>490</v>
      </c>
      <c r="B495" s="83">
        <f>inventory[[#This Row],[Integrated_rad_forcing]]</f>
        <v>4.5379380262776701E-11</v>
      </c>
      <c r="C495" s="83">
        <f>inventory[[#This Row],[Temp_change]]</f>
        <v>2.3861357676887218E-14</v>
      </c>
      <c r="E495" s="95">
        <f>inventory[[#This Row],[CO2_net]]+inventory[[#This Row],[CH4_net]]*CH4_GWP+inventory[[#This Row],[N2O_net]]*N2O_GWP</f>
        <v>294.44043736440517</v>
      </c>
      <c r="F495" s="95">
        <f>inventory[[#This Row],[CO2_net]]+inventory[[#This Row],[CH4_net]]*CH4_GTP+inventory[[#This Row],[N2O_net]]*N2O_GTP</f>
        <v>239.59564412968101</v>
      </c>
      <c r="G495" s="77">
        <f t="shared" si="14"/>
        <v>143.26431308031843</v>
      </c>
      <c r="H495" s="77">
        <f t="shared" si="15"/>
        <v>48.339854744893479</v>
      </c>
      <c r="I495" s="77" cm="1">
        <f t="array" ref="I495">B495/INDEX($N$5:$N$505,time_horizon+1)</f>
        <v>494.80883255751587</v>
      </c>
      <c r="J495" s="77" cm="1">
        <f t="array" ref="J495">C495/INDEX($Q$5:$Q$505,time_horizon+1)</f>
        <v>43.633232400456237</v>
      </c>
      <c r="K495" s="78">
        <f>K494+(U494*inventory!B494+V494*inventory!C494+W494*inventory!D494)/$U$5</f>
        <v>294.44043736440517</v>
      </c>
      <c r="L495" s="78">
        <f>L494+(X494*inventory!B494+Y494*inventory!C494+Z494*inventory!D494)/$X$5</f>
        <v>239.59564412968098</v>
      </c>
      <c r="N495" s="71">
        <v>3.1675285552331241E-13</v>
      </c>
      <c r="O495" s="71">
        <v>2.6186858666653642E-12</v>
      </c>
      <c r="P495" s="71">
        <v>4.2443941540588022E-11</v>
      </c>
      <c r="Q495" s="71">
        <v>4.9361666067910317E-16</v>
      </c>
      <c r="R495" s="71">
        <v>8.5501197742596876E-16</v>
      </c>
      <c r="S495" s="71">
        <v>2.2512729038782145E-14</v>
      </c>
      <c r="U495" s="73" cm="1">
        <f t="array" ref="U495">IF($A495&lt;=time_horizon,INDEX(N$5:N$505,time_horizon-$A495+1),0)</f>
        <v>0</v>
      </c>
      <c r="V495" s="73" cm="1">
        <f t="array" ref="V495">IF($A495&lt;=time_horizon,INDEX(O$5:O$505,time_horizon-$A495+1),0)</f>
        <v>0</v>
      </c>
      <c r="W495" s="73" cm="1">
        <f t="array" ref="W495">IF($A495&lt;=time_horizon,INDEX(P$5:P$505,time_horizon-$A495+1),0)</f>
        <v>0</v>
      </c>
      <c r="X495" s="73" cm="1">
        <f t="array" ref="X495">IF($A495&lt;=time_horizon,INDEX(Q$5:Q$505,time_horizon-$A495+1),0)</f>
        <v>0</v>
      </c>
      <c r="Y495" s="73" cm="1">
        <f t="array" ref="Y495">IF($A495&lt;=time_horizon,INDEX(R$5:R$505,time_horizon-$A495+1),0)</f>
        <v>0</v>
      </c>
      <c r="Z495" s="73" cm="1">
        <f t="array" ref="Z495">IF($A495&lt;=time_horizon,INDEX(S$5:S$505,time_horizon-$A495+1),0)</f>
        <v>0</v>
      </c>
    </row>
    <row r="496" spans="1:26">
      <c r="A496">
        <v>491</v>
      </c>
      <c r="B496" s="83">
        <f>inventory[[#This Row],[Integrated_rad_forcing]]</f>
        <v>4.5386070736337309E-11</v>
      </c>
      <c r="C496" s="83">
        <f>inventory[[#This Row],[Temp_change]]</f>
        <v>2.3786303787650189E-14</v>
      </c>
      <c r="E496" s="95">
        <f>inventory[[#This Row],[CO2_net]]+inventory[[#This Row],[CH4_net]]*CH4_GWP+inventory[[#This Row],[N2O_net]]*N2O_GWP</f>
        <v>294.44043736440517</v>
      </c>
      <c r="F496" s="95">
        <f>inventory[[#This Row],[CO2_net]]+inventory[[#This Row],[CH4_net]]*CH4_GTP+inventory[[#This Row],[N2O_net]]*N2O_GTP</f>
        <v>239.59564412968101</v>
      </c>
      <c r="G496" s="77">
        <f t="shared" si="14"/>
        <v>143.06241830689578</v>
      </c>
      <c r="H496" s="77">
        <f t="shared" si="15"/>
        <v>48.198379290345841</v>
      </c>
      <c r="I496" s="77" cm="1">
        <f t="array" ref="I496">B496/INDEX($N$5:$N$505,time_horizon+1)</f>
        <v>494.88178431209275</v>
      </c>
      <c r="J496" s="77" cm="1">
        <f t="array" ref="J496">C496/INDEX($Q$5:$Q$505,time_horizon+1)</f>
        <v>43.495987745898731</v>
      </c>
      <c r="K496" s="78">
        <f>K495+(U495*inventory!B495+V495*inventory!C495+W495*inventory!D495)/$U$5</f>
        <v>294.44043736440517</v>
      </c>
      <c r="L496" s="78">
        <f>L495+(X495*inventory!B495+Y495*inventory!C495+Z495*inventory!D495)/$X$5</f>
        <v>239.59564412968098</v>
      </c>
      <c r="N496" s="71">
        <v>3.1724663453525338E-13</v>
      </c>
      <c r="O496" s="71">
        <v>2.6186858666653642E-12</v>
      </c>
      <c r="P496" s="71">
        <v>4.2450138235136689E-11</v>
      </c>
      <c r="Q496" s="71">
        <v>4.9350837388871695E-16</v>
      </c>
      <c r="R496" s="71">
        <v>8.5292658339414441E-16</v>
      </c>
      <c r="S496" s="71">
        <v>2.2439868830367328E-14</v>
      </c>
      <c r="U496" s="73" cm="1">
        <f t="array" ref="U496">IF($A496&lt;=time_horizon,INDEX(N$5:N$505,time_horizon-$A496+1),0)</f>
        <v>0</v>
      </c>
      <c r="V496" s="73" cm="1">
        <f t="array" ref="V496">IF($A496&lt;=time_horizon,INDEX(O$5:O$505,time_horizon-$A496+1),0)</f>
        <v>0</v>
      </c>
      <c r="W496" s="73" cm="1">
        <f t="array" ref="W496">IF($A496&lt;=time_horizon,INDEX(P$5:P$505,time_horizon-$A496+1),0)</f>
        <v>0</v>
      </c>
      <c r="X496" s="73" cm="1">
        <f t="array" ref="X496">IF($A496&lt;=time_horizon,INDEX(Q$5:Q$505,time_horizon-$A496+1),0)</f>
        <v>0</v>
      </c>
      <c r="Y496" s="73" cm="1">
        <f t="array" ref="Y496">IF($A496&lt;=time_horizon,INDEX(R$5:R$505,time_horizon-$A496+1),0)</f>
        <v>0</v>
      </c>
      <c r="Z496" s="73" cm="1">
        <f t="array" ref="Z496">IF($A496&lt;=time_horizon,INDEX(S$5:S$505,time_horizon-$A496+1),0)</f>
        <v>0</v>
      </c>
    </row>
    <row r="497" spans="1:26">
      <c r="A497">
        <v>492</v>
      </c>
      <c r="B497" s="83">
        <f>inventory[[#This Row],[Integrated_rad_forcing]]</f>
        <v>4.5392709922078783E-11</v>
      </c>
      <c r="C497" s="83">
        <f>inventory[[#This Row],[Temp_change]]</f>
        <v>2.3711580419630504E-14</v>
      </c>
      <c r="E497" s="95">
        <f>inventory[[#This Row],[CO2_net]]+inventory[[#This Row],[CH4_net]]*CH4_GWP+inventory[[#This Row],[N2O_net]]*N2O_GWP</f>
        <v>294.44043736440517</v>
      </c>
      <c r="F497" s="95">
        <f>inventory[[#This Row],[CO2_net]]+inventory[[#This Row],[CH4_net]]*CH4_GTP+inventory[[#This Row],[N2O_net]]*N2O_GTP</f>
        <v>239.59564412968101</v>
      </c>
      <c r="G497" s="77">
        <f t="shared" si="14"/>
        <v>142.86111843952341</v>
      </c>
      <c r="H497" s="77">
        <f t="shared" si="15"/>
        <v>48.057513376237999</v>
      </c>
      <c r="I497" s="77" cm="1">
        <f t="array" ref="I497">B497/INDEX($N$5:$N$505,time_horizon+1)</f>
        <v>494.95417683325206</v>
      </c>
      <c r="J497" s="77" cm="1">
        <f t="array" ref="J497">C497/INDEX($Q$5:$Q$505,time_horizon+1)</f>
        <v>43.359347487339349</v>
      </c>
      <c r="K497" s="78">
        <f>K496+(U496*inventory!B496+V496*inventory!C496+W496*inventory!D496)/$U$5</f>
        <v>294.44043736440517</v>
      </c>
      <c r="L497" s="78">
        <f>L496+(X496*inventory!B496+Y496*inventory!C496+Z496*inventory!D496)/$X$5</f>
        <v>239.59564412968098</v>
      </c>
      <c r="N497" s="71">
        <v>3.1774012704019689E-13</v>
      </c>
      <c r="O497" s="71">
        <v>2.6186858666653642E-12</v>
      </c>
      <c r="P497" s="71">
        <v>4.2456283928373224E-11</v>
      </c>
      <c r="Q497" s="71">
        <v>4.9340006907961821E-16</v>
      </c>
      <c r="R497" s="71">
        <v>8.5084627568670242E-16</v>
      </c>
      <c r="S497" s="71">
        <v>2.2367334074864185E-14</v>
      </c>
      <c r="U497" s="73" cm="1">
        <f t="array" ref="U497">IF($A497&lt;=time_horizon,INDEX(N$5:N$505,time_horizon-$A497+1),0)</f>
        <v>0</v>
      </c>
      <c r="V497" s="73" cm="1">
        <f t="array" ref="V497">IF($A497&lt;=time_horizon,INDEX(O$5:O$505,time_horizon-$A497+1),0)</f>
        <v>0</v>
      </c>
      <c r="W497" s="73" cm="1">
        <f t="array" ref="W497">IF($A497&lt;=time_horizon,INDEX(P$5:P$505,time_horizon-$A497+1),0)</f>
        <v>0</v>
      </c>
      <c r="X497" s="73" cm="1">
        <f t="array" ref="X497">IF($A497&lt;=time_horizon,INDEX(Q$5:Q$505,time_horizon-$A497+1),0)</f>
        <v>0</v>
      </c>
      <c r="Y497" s="73" cm="1">
        <f t="array" ref="Y497">IF($A497&lt;=time_horizon,INDEX(R$5:R$505,time_horizon-$A497+1),0)</f>
        <v>0</v>
      </c>
      <c r="Z497" s="73" cm="1">
        <f t="array" ref="Z497">IF($A497&lt;=time_horizon,INDEX(S$5:S$505,time_horizon-$A497+1),0)</f>
        <v>0</v>
      </c>
    </row>
    <row r="498" spans="1:26">
      <c r="A498">
        <v>493</v>
      </c>
      <c r="B498" s="83">
        <f>inventory[[#This Row],[Integrated_rad_forcing]]</f>
        <v>4.5399298240488644E-11</v>
      </c>
      <c r="C498" s="83">
        <f>inventory[[#This Row],[Temp_change]]</f>
        <v>2.3637185551381571E-14</v>
      </c>
      <c r="E498" s="95">
        <f>inventory[[#This Row],[CO2_net]]+inventory[[#This Row],[CH4_net]]*CH4_GWP+inventory[[#This Row],[N2O_net]]*N2O_GWP</f>
        <v>294.44043736440517</v>
      </c>
      <c r="F498" s="95">
        <f>inventory[[#This Row],[CO2_net]]+inventory[[#This Row],[CH4_net]]*CH4_GTP+inventory[[#This Row],[N2O_net]]*N2O_GTP</f>
        <v>239.59564412968101</v>
      </c>
      <c r="G498" s="77">
        <f t="shared" si="14"/>
        <v>142.66041116276017</v>
      </c>
      <c r="H498" s="77">
        <f t="shared" si="15"/>
        <v>47.917253217985248</v>
      </c>
      <c r="I498" s="77" cm="1">
        <f t="array" ref="I498">B498/INDEX($N$5:$N$505,time_horizon+1)</f>
        <v>495.02601470591634</v>
      </c>
      <c r="J498" s="77" cm="1">
        <f t="array" ref="J498">C498/INDEX($Q$5:$Q$505,time_horizon+1)</f>
        <v>43.223307928330883</v>
      </c>
      <c r="K498" s="78">
        <f>K497+(U497*inventory!B497+V497*inventory!C497+W497*inventory!D497)/$U$5</f>
        <v>294.44043736440517</v>
      </c>
      <c r="L498" s="78">
        <f>L497+(X497*inventory!B497+Y497*inventory!C497+Z497*inventory!D497)/$X$5</f>
        <v>239.59564412968098</v>
      </c>
      <c r="N498" s="71">
        <v>3.1823333376414383E-13</v>
      </c>
      <c r="O498" s="71">
        <v>2.6186858666653642E-12</v>
      </c>
      <c r="P498" s="71">
        <v>4.2462379040059134E-11</v>
      </c>
      <c r="Q498" s="71">
        <v>4.9329174700084013E-16</v>
      </c>
      <c r="R498" s="71">
        <v>8.4877104189797971E-16</v>
      </c>
      <c r="S498" s="71">
        <v>2.2295122762482752E-14</v>
      </c>
      <c r="U498" s="73" cm="1">
        <f t="array" ref="U498">IF($A498&lt;=time_horizon,INDEX(N$5:N$505,time_horizon-$A498+1),0)</f>
        <v>0</v>
      </c>
      <c r="V498" s="73" cm="1">
        <f t="array" ref="V498">IF($A498&lt;=time_horizon,INDEX(O$5:O$505,time_horizon-$A498+1),0)</f>
        <v>0</v>
      </c>
      <c r="W498" s="73" cm="1">
        <f t="array" ref="W498">IF($A498&lt;=time_horizon,INDEX(P$5:P$505,time_horizon-$A498+1),0)</f>
        <v>0</v>
      </c>
      <c r="X498" s="73" cm="1">
        <f t="array" ref="X498">IF($A498&lt;=time_horizon,INDEX(Q$5:Q$505,time_horizon-$A498+1),0)</f>
        <v>0</v>
      </c>
      <c r="Y498" s="73" cm="1">
        <f t="array" ref="Y498">IF($A498&lt;=time_horizon,INDEX(R$5:R$505,time_horizon-$A498+1),0)</f>
        <v>0</v>
      </c>
      <c r="Z498" s="73" cm="1">
        <f t="array" ref="Z498">IF($A498&lt;=time_horizon,INDEX(S$5:S$505,time_horizon-$A498+1),0)</f>
        <v>0</v>
      </c>
    </row>
    <row r="499" spans="1:26">
      <c r="A499">
        <v>494</v>
      </c>
      <c r="B499" s="83">
        <f>inventory[[#This Row],[Integrated_rad_forcing]]</f>
        <v>4.5405836108597727E-11</v>
      </c>
      <c r="C499" s="83">
        <f>inventory[[#This Row],[Temp_change]]</f>
        <v>2.3563117176393804E-14</v>
      </c>
      <c r="E499" s="95">
        <f>inventory[[#This Row],[CO2_net]]+inventory[[#This Row],[CH4_net]]*CH4_GWP+inventory[[#This Row],[N2O_net]]*N2O_GWP</f>
        <v>294.44043736440517</v>
      </c>
      <c r="F499" s="95">
        <f>inventory[[#This Row],[CO2_net]]+inventory[[#This Row],[CH4_net]]*CH4_GTP+inventory[[#This Row],[N2O_net]]*N2O_GTP</f>
        <v>239.59564412968101</v>
      </c>
      <c r="G499" s="77">
        <f t="shared" si="14"/>
        <v>142.46029417050264</v>
      </c>
      <c r="H499" s="77">
        <f t="shared" si="15"/>
        <v>47.777595059271839</v>
      </c>
      <c r="I499" s="77" cm="1">
        <f t="array" ref="I499">B499/INDEX($N$5:$N$505,time_horizon+1)</f>
        <v>495.09730247731687</v>
      </c>
      <c r="J499" s="77" cm="1">
        <f t="array" ref="J499">C499/INDEX($Q$5:$Q$505,time_horizon+1)</f>
        <v>43.08786539974016</v>
      </c>
      <c r="K499" s="78">
        <f>K498+(U498*inventory!B498+V498*inventory!C498+W498*inventory!D498)/$U$5</f>
        <v>294.44043736440517</v>
      </c>
      <c r="L499" s="78">
        <f>L498+(X498*inventory!B498+Y498*inventory!C498+Z498*inventory!D498)/$X$5</f>
        <v>239.59564412968098</v>
      </c>
      <c r="N499" s="71">
        <v>3.1872625543124362E-13</v>
      </c>
      <c r="O499" s="71">
        <v>2.6186858666653642E-12</v>
      </c>
      <c r="P499" s="71">
        <v>4.2468423986501121E-11</v>
      </c>
      <c r="Q499" s="71">
        <v>4.9318340839805596E-16</v>
      </c>
      <c r="R499" s="71">
        <v>8.4670086965257084E-16</v>
      </c>
      <c r="S499" s="71">
        <v>2.2223232898343178E-14</v>
      </c>
      <c r="U499" s="73" cm="1">
        <f t="array" ref="U499">IF($A499&lt;=time_horizon,INDEX(N$5:N$505,time_horizon-$A499+1),0)</f>
        <v>0</v>
      </c>
      <c r="V499" s="73" cm="1">
        <f t="array" ref="V499">IF($A499&lt;=time_horizon,INDEX(O$5:O$505,time_horizon-$A499+1),0)</f>
        <v>0</v>
      </c>
      <c r="W499" s="73" cm="1">
        <f t="array" ref="W499">IF($A499&lt;=time_horizon,INDEX(P$5:P$505,time_horizon-$A499+1),0)</f>
        <v>0</v>
      </c>
      <c r="X499" s="73" cm="1">
        <f t="array" ref="X499">IF($A499&lt;=time_horizon,INDEX(Q$5:Q$505,time_horizon-$A499+1),0)</f>
        <v>0</v>
      </c>
      <c r="Y499" s="73" cm="1">
        <f t="array" ref="Y499">IF($A499&lt;=time_horizon,INDEX(R$5:R$505,time_horizon-$A499+1),0)</f>
        <v>0</v>
      </c>
      <c r="Z499" s="73" cm="1">
        <f t="array" ref="Z499">IF($A499&lt;=time_horizon,INDEX(S$5:S$505,time_horizon-$A499+1),0)</f>
        <v>0</v>
      </c>
    </row>
    <row r="500" spans="1:26">
      <c r="A500">
        <v>495</v>
      </c>
      <c r="B500" s="83">
        <f>inventory[[#This Row],[Integrated_rad_forcing]]</f>
        <v>4.5412323940008673E-11</v>
      </c>
      <c r="C500" s="83">
        <f>inventory[[#This Row],[Temp_change]]</f>
        <v>2.3489373302975835E-14</v>
      </c>
      <c r="E500" s="95">
        <f>inventory[[#This Row],[CO2_net]]+inventory[[#This Row],[CH4_net]]*CH4_GWP+inventory[[#This Row],[N2O_net]]*N2O_GWP</f>
        <v>294.44043736440517</v>
      </c>
      <c r="F500" s="95">
        <f>inventory[[#This Row],[CO2_net]]+inventory[[#This Row],[CH4_net]]*CH4_GTP+inventory[[#This Row],[N2O_net]]*N2O_GTP</f>
        <v>239.59564412968101</v>
      </c>
      <c r="G500" s="77">
        <f t="shared" si="14"/>
        <v>142.26076516596021</v>
      </c>
      <c r="H500" s="77">
        <f t="shared" si="15"/>
        <v>47.63853517182536</v>
      </c>
      <c r="I500" s="77" cm="1">
        <f t="array" ref="I500">B500/INDEX($N$5:$N$505,time_horizon+1)</f>
        <v>495.16804465730456</v>
      </c>
      <c r="J500" s="77" cm="1">
        <f t="array" ref="J500">C500/INDEX($Q$5:$Q$505,time_horizon+1)</f>
        <v>42.953016259530806</v>
      </c>
      <c r="K500" s="78">
        <f>K499+(U499*inventory!B499+V499*inventory!C499+W499*inventory!D499)/$U$5</f>
        <v>294.44043736440517</v>
      </c>
      <c r="L500" s="78">
        <f>L499+(X499*inventory!B499+Y499*inventory!C499+Z499*inventory!D499)/$X$5</f>
        <v>239.59564412968098</v>
      </c>
      <c r="N500" s="71">
        <v>3.1921889276379921E-13</v>
      </c>
      <c r="O500" s="71">
        <v>2.6186858666653642E-12</v>
      </c>
      <c r="P500" s="71">
        <v>4.2474419180579507E-11</v>
      </c>
      <c r="Q500" s="71">
        <v>4.9307505401358448E-16</v>
      </c>
      <c r="R500" s="71">
        <v>8.4463574660525437E-16</v>
      </c>
      <c r="S500" s="71">
        <v>2.2151662502356996E-14</v>
      </c>
      <c r="U500" s="73" cm="1">
        <f t="array" ref="U500">IF($A500&lt;=time_horizon,INDEX(N$5:N$505,time_horizon-$A500+1),0)</f>
        <v>0</v>
      </c>
      <c r="V500" s="73" cm="1">
        <f t="array" ref="V500">IF($A500&lt;=time_horizon,INDEX(O$5:O$505,time_horizon-$A500+1),0)</f>
        <v>0</v>
      </c>
      <c r="W500" s="73" cm="1">
        <f t="array" ref="W500">IF($A500&lt;=time_horizon,INDEX(P$5:P$505,time_horizon-$A500+1),0)</f>
        <v>0</v>
      </c>
      <c r="X500" s="73" cm="1">
        <f t="array" ref="X500">IF($A500&lt;=time_horizon,INDEX(Q$5:Q$505,time_horizon-$A500+1),0)</f>
        <v>0</v>
      </c>
      <c r="Y500" s="73" cm="1">
        <f t="array" ref="Y500">IF($A500&lt;=time_horizon,INDEX(R$5:R$505,time_horizon-$A500+1),0)</f>
        <v>0</v>
      </c>
      <c r="Z500" s="73" cm="1">
        <f t="array" ref="Z500">IF($A500&lt;=time_horizon,INDEX(S$5:S$505,time_horizon-$A500+1),0)</f>
        <v>0</v>
      </c>
    </row>
    <row r="501" spans="1:26">
      <c r="A501">
        <v>496</v>
      </c>
      <c r="B501" s="83">
        <f>inventory[[#This Row],[Integrated_rad_forcing]]</f>
        <v>4.5418762144924078E-11</v>
      </c>
      <c r="C501" s="83">
        <f>inventory[[#This Row],[Temp_change]]</f>
        <v>2.3415951954136671E-14</v>
      </c>
      <c r="E501" s="95">
        <f>inventory[[#This Row],[CO2_net]]+inventory[[#This Row],[CH4_net]]*CH4_GWP+inventory[[#This Row],[N2O_net]]*N2O_GWP</f>
        <v>294.44043736440517</v>
      </c>
      <c r="F501" s="95">
        <f>inventory[[#This Row],[CO2_net]]+inventory[[#This Row],[CH4_net]]*CH4_GTP+inventory[[#This Row],[N2O_net]]*N2O_GTP</f>
        <v>239.59564412968101</v>
      </c>
      <c r="G501" s="77">
        <f t="shared" si="14"/>
        <v>142.06182186162954</v>
      </c>
      <c r="H501" s="77">
        <f t="shared" si="15"/>
        <v>47.50006985519299</v>
      </c>
      <c r="I501" s="77" cm="1">
        <f t="array" ref="I501">B501/INDEX($N$5:$N$505,time_horizon+1)</f>
        <v>495.23824571865691</v>
      </c>
      <c r="J501" s="77" cm="1">
        <f t="array" ref="J501">C501/INDEX($Q$5:$Q$505,time_horizon+1)</f>
        <v>42.818756892547789</v>
      </c>
      <c r="K501" s="78">
        <f>K500+(U500*inventory!B500+V500*inventory!C500+W500*inventory!D500)/$U$5</f>
        <v>294.44043736440517</v>
      </c>
      <c r="L501" s="78">
        <f>L500+(X500*inventory!B500+Y500*inventory!C500+Z500*inventory!D500)/$X$5</f>
        <v>239.59564412968098</v>
      </c>
      <c r="N501" s="71">
        <v>3.1971124648227214E-13</v>
      </c>
      <c r="O501" s="71">
        <v>2.6186858666653642E-12</v>
      </c>
      <c r="P501" s="71">
        <v>4.2480365031776443E-11</v>
      </c>
      <c r="Q501" s="71">
        <v>4.929666845863954E-16</v>
      </c>
      <c r="R501" s="71">
        <v>8.4257566044091928E-16</v>
      </c>
      <c r="S501" s="71">
        <v>2.2080409609109357E-14</v>
      </c>
      <c r="U501" s="73" cm="1">
        <f t="array" ref="U501">IF($A501&lt;=time_horizon,INDEX(N$5:N$505,time_horizon-$A501+1),0)</f>
        <v>0</v>
      </c>
      <c r="V501" s="73" cm="1">
        <f t="array" ref="V501">IF($A501&lt;=time_horizon,INDEX(O$5:O$505,time_horizon-$A501+1),0)</f>
        <v>0</v>
      </c>
      <c r="W501" s="73" cm="1">
        <f t="array" ref="W501">IF($A501&lt;=time_horizon,INDEX(P$5:P$505,time_horizon-$A501+1),0)</f>
        <v>0</v>
      </c>
      <c r="X501" s="73" cm="1">
        <f t="array" ref="X501">IF($A501&lt;=time_horizon,INDEX(Q$5:Q$505,time_horizon-$A501+1),0)</f>
        <v>0</v>
      </c>
      <c r="Y501" s="73" cm="1">
        <f t="array" ref="Y501">IF($A501&lt;=time_horizon,INDEX(R$5:R$505,time_horizon-$A501+1),0)</f>
        <v>0</v>
      </c>
      <c r="Z501" s="73" cm="1">
        <f t="array" ref="Z501">IF($A501&lt;=time_horizon,INDEX(S$5:S$505,time_horizon-$A501+1),0)</f>
        <v>0</v>
      </c>
    </row>
    <row r="502" spans="1:26">
      <c r="A502">
        <v>497</v>
      </c>
      <c r="B502" s="83">
        <f>inventory[[#This Row],[Integrated_rad_forcing]]</f>
        <v>4.5425151130174535E-11</v>
      </c>
      <c r="C502" s="83">
        <f>inventory[[#This Row],[Temp_change]]</f>
        <v>2.3342851167468818E-14</v>
      </c>
      <c r="E502" s="95">
        <f>inventory[[#This Row],[CO2_net]]+inventory[[#This Row],[CH4_net]]*CH4_GWP+inventory[[#This Row],[N2O_net]]*N2O_GWP</f>
        <v>294.44043736440517</v>
      </c>
      <c r="F502" s="95">
        <f>inventory[[#This Row],[CO2_net]]+inventory[[#This Row],[CH4_net]]*CH4_GTP+inventory[[#This Row],[N2O_net]]*N2O_GTP</f>
        <v>239.59564412968101</v>
      </c>
      <c r="G502" s="77">
        <f t="shared" si="14"/>
        <v>141.8634619792692</v>
      </c>
      <c r="H502" s="77">
        <f t="shared" si="15"/>
        <v>47.362195436519563</v>
      </c>
      <c r="I502" s="77" cm="1">
        <f t="array" ref="I502">B502/INDEX($N$5:$N$505,time_horizon+1)</f>
        <v>495.30791009738351</v>
      </c>
      <c r="J502" s="77" cm="1">
        <f t="array" ref="J502">C502/INDEX($Q$5:$Q$505,time_horizon+1)</f>
        <v>42.685083710303672</v>
      </c>
      <c r="K502" s="78">
        <f>K501+(U501*inventory!B501+V501*inventory!C501+W501*inventory!D501)/$U$5</f>
        <v>294.44043736440517</v>
      </c>
      <c r="L502" s="78">
        <f>L501+(X501*inventory!B501+Y501*inventory!C501+Z501*inventory!D501)/$X$5</f>
        <v>239.59564412968098</v>
      </c>
      <c r="N502" s="71">
        <v>3.2020331730528755E-13</v>
      </c>
      <c r="O502" s="71">
        <v>2.6186858666653642E-12</v>
      </c>
      <c r="P502" s="71">
        <v>4.2486261946203883E-11</v>
      </c>
      <c r="Q502" s="71">
        <v>4.9285830085211483E-16</v>
      </c>
      <c r="R502" s="71">
        <v>8.4052059887449102E-16</v>
      </c>
      <c r="S502" s="71">
        <v>2.2009472267742212E-14</v>
      </c>
      <c r="U502" s="73" cm="1">
        <f t="array" ref="U502">IF($A502&lt;=time_horizon,INDEX(N$5:N$505,time_horizon-$A502+1),0)</f>
        <v>0</v>
      </c>
      <c r="V502" s="73" cm="1">
        <f t="array" ref="V502">IF($A502&lt;=time_horizon,INDEX(O$5:O$505,time_horizon-$A502+1),0)</f>
        <v>0</v>
      </c>
      <c r="W502" s="73" cm="1">
        <f t="array" ref="W502">IF($A502&lt;=time_horizon,INDEX(P$5:P$505,time_horizon-$A502+1),0)</f>
        <v>0</v>
      </c>
      <c r="X502" s="73" cm="1">
        <f t="array" ref="X502">IF($A502&lt;=time_horizon,INDEX(Q$5:Q$505,time_horizon-$A502+1),0)</f>
        <v>0</v>
      </c>
      <c r="Y502" s="73" cm="1">
        <f t="array" ref="Y502">IF($A502&lt;=time_horizon,INDEX(R$5:R$505,time_horizon-$A502+1),0)</f>
        <v>0</v>
      </c>
      <c r="Z502" s="73" cm="1">
        <f t="array" ref="Z502">IF($A502&lt;=time_horizon,INDEX(S$5:S$505,time_horizon-$A502+1),0)</f>
        <v>0</v>
      </c>
    </row>
    <row r="503" spans="1:26">
      <c r="A503">
        <v>498</v>
      </c>
      <c r="B503" s="83">
        <f>inventory[[#This Row],[Integrated_rad_forcing]]</f>
        <v>4.5431491299246312E-11</v>
      </c>
      <c r="C503" s="83">
        <f>inventory[[#This Row],[Temp_change]]</f>
        <v>2.3270068995032343E-14</v>
      </c>
      <c r="E503" s="95">
        <f>inventory[[#This Row],[CO2_net]]+inventory[[#This Row],[CH4_net]]*CH4_GWP+inventory[[#This Row],[N2O_net]]*N2O_GWP</f>
        <v>294.44043736440517</v>
      </c>
      <c r="F503" s="95">
        <f>inventory[[#This Row],[CO2_net]]+inventory[[#This Row],[CH4_net]]*CH4_GTP+inventory[[#This Row],[N2O_net]]*N2O_GTP</f>
        <v>239.59564412968101</v>
      </c>
      <c r="G503" s="77">
        <f t="shared" si="14"/>
        <v>141.66568324987389</v>
      </c>
      <c r="H503" s="77">
        <f t="shared" si="15"/>
        <v>47.224908270327454</v>
      </c>
      <c r="I503" s="77" cm="1">
        <f t="array" ref="I503">B503/INDEX($N$5:$N$505,time_horizon+1)</f>
        <v>495.37704219302822</v>
      </c>
      <c r="J503" s="77" cm="1">
        <f t="array" ref="J503">C503/INDEX($Q$5:$Q$505,time_horizon+1)</f>
        <v>42.551993150766613</v>
      </c>
      <c r="K503" s="78">
        <f>K502+(U502*inventory!B502+V502*inventory!C502+W502*inventory!D502)/$U$5</f>
        <v>294.44043736440517</v>
      </c>
      <c r="L503" s="78">
        <f>L502+(X502*inventory!B502+Y502*inventory!C502+Z502*inventory!D502)/$X$5</f>
        <v>239.59564412968098</v>
      </c>
      <c r="N503" s="71">
        <v>3.2069510594963902E-13</v>
      </c>
      <c r="O503" s="71">
        <v>2.6186858666653642E-12</v>
      </c>
      <c r="P503" s="71">
        <v>4.2492110326631306E-11</v>
      </c>
      <c r="Q503" s="71">
        <v>4.9274990354303109E-16</v>
      </c>
      <c r="R503" s="71">
        <v>8.3847054965085893E-16</v>
      </c>
      <c r="S503" s="71">
        <v>2.1938848541838451E-14</v>
      </c>
      <c r="U503" s="73" cm="1">
        <f t="array" ref="U503">IF($A503&lt;=time_horizon,INDEX(N$5:N$505,time_horizon-$A503+1),0)</f>
        <v>0</v>
      </c>
      <c r="V503" s="73" cm="1">
        <f t="array" ref="V503">IF($A503&lt;=time_horizon,INDEX(O$5:O$505,time_horizon-$A503+1),0)</f>
        <v>0</v>
      </c>
      <c r="W503" s="73" cm="1">
        <f t="array" ref="W503">IF($A503&lt;=time_horizon,INDEX(P$5:P$505,time_horizon-$A503+1),0)</f>
        <v>0</v>
      </c>
      <c r="X503" s="73" cm="1">
        <f t="array" ref="X503">IF($A503&lt;=time_horizon,INDEX(Q$5:Q$505,time_horizon-$A503+1),0)</f>
        <v>0</v>
      </c>
      <c r="Y503" s="73" cm="1">
        <f t="array" ref="Y503">IF($A503&lt;=time_horizon,INDEX(R$5:R$505,time_horizon-$A503+1),0)</f>
        <v>0</v>
      </c>
      <c r="Z503" s="73" cm="1">
        <f t="array" ref="Z503">IF($A503&lt;=time_horizon,INDEX(S$5:S$505,time_horizon-$A503+1),0)</f>
        <v>0</v>
      </c>
    </row>
    <row r="504" spans="1:26">
      <c r="A504">
        <v>499</v>
      </c>
      <c r="B504" s="83">
        <f>inventory[[#This Row],[Integrated_rad_forcing]]</f>
        <v>4.5437783052308905E-11</v>
      </c>
      <c r="C504" s="83">
        <f>inventory[[#This Row],[Temp_change]]</f>
        <v>2.3197603503239909E-14</v>
      </c>
      <c r="E504" s="95">
        <f>inventory[[#This Row],[CO2_net]]+inventory[[#This Row],[CH4_net]]*CH4_GWP+inventory[[#This Row],[N2O_net]]*N2O_GWP</f>
        <v>294.44043736440517</v>
      </c>
      <c r="F504" s="95">
        <f>inventory[[#This Row],[CO2_net]]+inventory[[#This Row],[CH4_net]]*CH4_GTP+inventory[[#This Row],[N2O_net]]*N2O_GTP</f>
        <v>239.59564412968101</v>
      </c>
      <c r="G504" s="77">
        <f t="shared" si="14"/>
        <v>141.46848341364856</v>
      </c>
      <c r="H504" s="77">
        <f t="shared" si="15"/>
        <v>47.088204738298295</v>
      </c>
      <c r="I504" s="77" cm="1">
        <f t="array" ref="I504">B504/INDEX($N$5:$N$505,time_horizon+1)</f>
        <v>495.44564636896922</v>
      </c>
      <c r="J504" s="77" cm="1">
        <f t="array" ref="J504">C504/INDEX($Q$5:$Q$505,time_horizon+1)</f>
        <v>42.419481678150142</v>
      </c>
      <c r="K504" s="78">
        <f>K503+(U503*inventory!B503+V503*inventory!C503+W503*inventory!D503)/$U$5</f>
        <v>294.44043736440517</v>
      </c>
      <c r="L504" s="78">
        <f>L503+(X503*inventory!B503+Y503*inventory!C503+Z503*inventory!D503)/$X$5</f>
        <v>239.59564412968098</v>
      </c>
      <c r="N504" s="71">
        <v>3.2118661313029368E-13</v>
      </c>
      <c r="O504" s="71">
        <v>2.6186858666653642E-12</v>
      </c>
      <c r="P504" s="71">
        <v>4.2497910572513245E-11</v>
      </c>
      <c r="Q504" s="71">
        <v>4.9264149338810067E-16</v>
      </c>
      <c r="R504" s="71">
        <v>8.3642550054480271E-16</v>
      </c>
      <c r="S504" s="71">
        <v>2.1868536509307007E-14</v>
      </c>
      <c r="U504" s="73" cm="1">
        <f t="array" ref="U504">IF($A504&lt;=time_horizon,INDEX(N$5:N$505,time_horizon-$A504+1),0)</f>
        <v>0</v>
      </c>
      <c r="V504" s="73" cm="1">
        <f t="array" ref="V504">IF($A504&lt;=time_horizon,INDEX(O$5:O$505,time_horizon-$A504+1),0)</f>
        <v>0</v>
      </c>
      <c r="W504" s="73" cm="1">
        <f t="array" ref="W504">IF($A504&lt;=time_horizon,INDEX(P$5:P$505,time_horizon-$A504+1),0)</f>
        <v>0</v>
      </c>
      <c r="X504" s="73" cm="1">
        <f t="array" ref="X504">IF($A504&lt;=time_horizon,INDEX(Q$5:Q$505,time_horizon-$A504+1),0)</f>
        <v>0</v>
      </c>
      <c r="Y504" s="73" cm="1">
        <f t="array" ref="Y504">IF($A504&lt;=time_horizon,INDEX(R$5:R$505,time_horizon-$A504+1),0)</f>
        <v>0</v>
      </c>
      <c r="Z504" s="73" cm="1">
        <f t="array" ref="Z504">IF($A504&lt;=time_horizon,INDEX(S$5:S$505,time_horizon-$A504+1),0)</f>
        <v>0</v>
      </c>
    </row>
    <row r="505" spans="1:26">
      <c r="A505">
        <v>500</v>
      </c>
      <c r="B505" s="83">
        <f>inventory[[#This Row],[Integrated_rad_forcing]]</f>
        <v>4.5444026786242305E-11</v>
      </c>
      <c r="C505" s="83">
        <f>inventory[[#This Row],[Temp_change]]</f>
        <v>2.3125452772742719E-14</v>
      </c>
      <c r="E505" s="95">
        <f>inventory[[#This Row],[CO2_net]]+inventory[[#This Row],[CH4_net]]*CH4_GWP+inventory[[#This Row],[N2O_net]]*N2O_GWP</f>
        <v>294.44043736440517</v>
      </c>
      <c r="F505" s="95">
        <f>inventory[[#This Row],[CO2_net]]+inventory[[#This Row],[CH4_net]]*CH4_GTP+inventory[[#This Row],[N2O_net]]*N2O_GTP</f>
        <v>239.59564412968101</v>
      </c>
      <c r="G505" s="77">
        <f t="shared" si="14"/>
        <v>141.2718602199823</v>
      </c>
      <c r="H505" s="77">
        <f>C505/Q505</f>
        <v>46.952081249056398</v>
      </c>
      <c r="I505" s="77" cm="1">
        <f t="array" ref="I505">B505/INDEX($N$5:$N$505,time_horizon+1)</f>
        <v>495.51372695271664</v>
      </c>
      <c r="J505" s="77" cm="1">
        <f t="array" ref="J505">C505/INDEX($Q$5:$Q$505,time_horizon+1)</f>
        <v>42.287545782704598</v>
      </c>
      <c r="K505" s="78">
        <f>K504+(U504*inventory!B504+V504*inventory!C504+W504*inventory!D504)/$U$5</f>
        <v>294.44043736440517</v>
      </c>
      <c r="L505" s="78">
        <f>L504+(X504*inventory!B504+Y504*inventory!C504+Z504*inventory!D504)/$X$5</f>
        <v>239.59564412968098</v>
      </c>
      <c r="N505" s="71">
        <v>3.2167783956039706E-13</v>
      </c>
      <c r="O505" s="71">
        <v>2.6186858666653642E-12</v>
      </c>
      <c r="P505" s="71">
        <v>4.2503663080016544E-11</v>
      </c>
      <c r="Q505" s="71">
        <v>4.9253307111295462E-16</v>
      </c>
      <c r="R505" s="71">
        <v>8.3438543936091969E-16</v>
      </c>
      <c r="S505" s="71">
        <v>2.1798534262268844E-14</v>
      </c>
      <c r="U505" s="73" cm="1">
        <f t="array" ref="U505">IF($A505&lt;=time_horizon,INDEX(N$5:N$505,time_horizon-$A505+1),0)</f>
        <v>0</v>
      </c>
      <c r="V505" s="73" cm="1">
        <f t="array" ref="V505">IF($A505&lt;=time_horizon,INDEX(O$5:O$505,time_horizon-$A505+1),0)</f>
        <v>0</v>
      </c>
      <c r="W505" s="73" cm="1">
        <f t="array" ref="W505">IF($A505&lt;=time_horizon,INDEX(P$5:P$505,time_horizon-$A505+1),0)</f>
        <v>0</v>
      </c>
      <c r="X505" s="73" cm="1">
        <f t="array" ref="X505">IF($A505&lt;=time_horizon,INDEX(Q$5:Q$505,time_horizon-$A505+1),0)</f>
        <v>0</v>
      </c>
      <c r="Y505" s="73" cm="1">
        <f t="array" ref="Y505">IF($A505&lt;=time_horizon,INDEX(R$5:R$505,time_horizon-$A505+1),0)</f>
        <v>0</v>
      </c>
      <c r="Z505" s="73" cm="1">
        <f t="array" ref="Z505">IF($A505&lt;=time_horizon,INDEX(S$5:S$505,time_horizon-$A505+1),0)</f>
        <v>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3CA4D-1DF4-4FDF-A63C-E757C94DE4D0}">
  <dimension ref="A1"/>
  <sheetViews>
    <sheetView workbookViewId="0">
      <selection activeCell="U38" sqref="U38"/>
    </sheetView>
  </sheetViews>
  <sheetFormatPr baseColWidth="10" defaultColWidth="8.83203125" defaultRowHeight="16"/>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3A4A4B7FAD4AE41BD906FB15FCBB896" ma:contentTypeVersion="10" ma:contentTypeDescription="Create a new document." ma:contentTypeScope="" ma:versionID="485141b63042cfa28273dbc8c862c27e">
  <xsd:schema xmlns:xsd="http://www.w3.org/2001/XMLSchema" xmlns:xs="http://www.w3.org/2001/XMLSchema" xmlns:p="http://schemas.microsoft.com/office/2006/metadata/properties" xmlns:ns3="7ed2f0d2-541f-46e9-a66b-45165c1f1026" xmlns:ns4="d87bae4e-f3a0-4e51-82db-f647c3095509" targetNamespace="http://schemas.microsoft.com/office/2006/metadata/properties" ma:root="true" ma:fieldsID="f18afc311a4f1da2be9985e8a8d1b01f" ns3:_="" ns4:_="">
    <xsd:import namespace="7ed2f0d2-541f-46e9-a66b-45165c1f1026"/>
    <xsd:import namespace="d87bae4e-f3a0-4e51-82db-f647c309550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2f0d2-541f-46e9-a66b-45165c1f10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7bae4e-f3a0-4e51-82db-f647c309550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46C80C4-46A7-4344-A06C-F2544A12FC60}">
  <ds:schemaRefs>
    <ds:schemaRef ds:uri="http://schemas.microsoft.com/sharepoint/v3/contenttype/forms"/>
  </ds:schemaRefs>
</ds:datastoreItem>
</file>

<file path=customXml/itemProps2.xml><?xml version="1.0" encoding="utf-8"?>
<ds:datastoreItem xmlns:ds="http://schemas.openxmlformats.org/officeDocument/2006/customXml" ds:itemID="{973DBFDB-F9E5-42B1-8120-DF6DBBF696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2f0d2-541f-46e9-a66b-45165c1f1026"/>
    <ds:schemaRef ds:uri="d87bae4e-f3a0-4e51-82db-f647c30955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D4920B-54E4-4025-8079-7816F3F7598C}">
  <ds:schemaRefs>
    <ds:schemaRef ds:uri="http://purl.org/dc/elements/1.1/"/>
    <ds:schemaRef ds:uri="http://www.w3.org/XML/1998/namespace"/>
    <ds:schemaRef ds:uri="7ed2f0d2-541f-46e9-a66b-45165c1f1026"/>
    <ds:schemaRef ds:uri="http://purl.org/dc/terms/"/>
    <ds:schemaRef ds:uri="d87bae4e-f3a0-4e51-82db-f647c3095509"/>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25</vt:i4>
      </vt:variant>
    </vt:vector>
  </HeadingPairs>
  <TitlesOfParts>
    <vt:vector size="29" baseType="lpstr">
      <vt:lpstr>intro</vt:lpstr>
      <vt:lpstr>inventory</vt:lpstr>
      <vt:lpstr>results</vt:lpstr>
      <vt:lpstr>graphs</vt:lpstr>
      <vt:lpstr>A_CH4</vt:lpstr>
      <vt:lpstr>A_CO2</vt:lpstr>
      <vt:lpstr>A_N2O</vt:lpstr>
      <vt:lpstr>CH4_GTP</vt:lpstr>
      <vt:lpstr>CH4_GWP</vt:lpstr>
      <vt:lpstr>clim_sens1</vt:lpstr>
      <vt:lpstr>clim_sens2</vt:lpstr>
      <vt:lpstr>clim_time1</vt:lpstr>
      <vt:lpstr>clim_time2</vt:lpstr>
      <vt:lpstr>life_CH4</vt:lpstr>
      <vt:lpstr>life_N2O</vt:lpstr>
      <vt:lpstr>life1_CO2</vt:lpstr>
      <vt:lpstr>life2_CO2</vt:lpstr>
      <vt:lpstr>life3_CO2</vt:lpstr>
      <vt:lpstr>lifecycle</vt:lpstr>
      <vt:lpstr>mass_atm</vt:lpstr>
      <vt:lpstr>mol_mass_air</vt:lpstr>
      <vt:lpstr>N2O_GTP</vt:lpstr>
      <vt:lpstr>N2O_GWP</vt:lpstr>
      <vt:lpstr>p_0</vt:lpstr>
      <vt:lpstr>p_1</vt:lpstr>
      <vt:lpstr>p_2</vt:lpstr>
      <vt:lpstr>p_3</vt:lpstr>
      <vt:lpstr>rate</vt:lpstr>
      <vt:lpstr>time_horizon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2019-10-07T08:05:40Z</dcterms:created>
  <dcterms:modified xsi:type="dcterms:W3CDTF">2020-04-21T12:29:17Z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0x01010033A4A4B7FAD4AE41BD906FB15FCBB896</vt:lpwstr>
  </property>
</Properties>
</file>