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Jessica\Dropbox (Cellesce)\Staff\Jessica\1 - Data\4 - FBB OA vs HL60 vs C3A in a 1cm column\"/>
    </mc:Choice>
  </mc:AlternateContent>
  <xr:revisionPtr revIDLastSave="0" documentId="13_ncr:1_{68D55456-AF7B-4DE2-A35A-B2AFA67558DC}" xr6:coauthVersionLast="44" xr6:coauthVersionMax="44" xr10:uidLastSave="{00000000-0000-0000-0000-000000000000}"/>
  <bookViews>
    <workbookView xWindow="-120" yWindow="-120" windowWidth="29040" windowHeight="15840" activeTab="3" xr2:uid="{00000000-000D-0000-FFFF-FFFF00000000}"/>
  </bookViews>
  <sheets>
    <sheet name="Physical properties" sheetId="28" r:id="rId1"/>
    <sheet name="Terminal velocity" sheetId="15" r:id="rId2"/>
    <sheet name="Bed expansion data" sheetId="1" r:id="rId3"/>
    <sheet name="Summary and Models" sheetId="17" r:id="rId4"/>
    <sheet name="Alg Prop old" sheetId="20" state="hidden" r:id="rId5"/>
    <sheet name="OA prop old old" sheetId="6" state="hidden" r:id="rId6"/>
    <sheet name="OA Prop1 old" sheetId="22" state="hidden" r:id="rId7"/>
    <sheet name="20181003 FBB1 C3A" sheetId="2" state="hidden" r:id="rId8"/>
    <sheet name="20181106 FBB A Beads" sheetId="18" state="hidden" r:id="rId9"/>
    <sheet name="20181010 FBB2 C3A" sheetId="3" state="hidden" r:id="rId10"/>
    <sheet name="20181024 FBB C3A" sheetId="8" state="hidden" r:id="rId11"/>
    <sheet name="20181031 FBB3 C3A" sheetId="12" state="hidden" r:id="rId12"/>
    <sheet name="20181015 FBB OA" sheetId="4" state="hidden" r:id="rId13"/>
    <sheet name="20181019 FBB OA" sheetId="5" state="hidden" r:id="rId14"/>
    <sheet name="20181029 FBB OA beads123" sheetId="14" state="hidden" r:id="rId15"/>
    <sheet name="20181024 backpressure" sheetId="7" state="hidden" r:id="rId16"/>
  </sheets>
  <definedNames>
    <definedName name="_xlnm._FilterDatabase" localSheetId="9" hidden="1">'20181010 FBB2 C3A'!$A$3:$E$104</definedName>
    <definedName name="_xlnm._FilterDatabase" localSheetId="12" hidden="1">'20181015 FBB OA'!$A$3:$F$195</definedName>
    <definedName name="_xlnm._FilterDatabase" localSheetId="13" hidden="1">'20181019 FBB OA'!$A$3:$F$920</definedName>
    <definedName name="_xlnm._FilterDatabase" localSheetId="15" hidden="1">'20181024 backpressure'!$A$3:$J$539</definedName>
    <definedName name="_xlnm._FilterDatabase" localSheetId="10" hidden="1">'20181024 FBB C3A'!$A$3:$J$112</definedName>
    <definedName name="_xlnm._FilterDatabase" localSheetId="14" hidden="1">'20181029 FBB OA beads123'!$A$3:$J$716</definedName>
    <definedName name="_xlnm._FilterDatabase" localSheetId="11" hidden="1">'20181031 FBB3 C3A'!$A$3:$J$104</definedName>
    <definedName name="_xlnm._FilterDatabase" localSheetId="8" hidden="1">'20181106 FBB A Beads'!$A$2:$J$1348</definedName>
    <definedName name="alpha">'Summary and Models'!#REF!</definedName>
    <definedName name="Ar" localSheetId="3">'Summary and Models'!$D$25:$G$25</definedName>
    <definedName name="Ar" localSheetId="1">'Terminal velocity'!$D$25:$G$25</definedName>
    <definedName name="areab">'Summary and Models'!$D$10:$G$10</definedName>
    <definedName name="Cd">'Summary and Models'!#REF!</definedName>
    <definedName name="D">'Summary and Models'!$D$9:$G$9</definedName>
    <definedName name="d_A">'Physical properties'!$E$11</definedName>
    <definedName name="d_C3A">'Physical properties'!$E$13</definedName>
    <definedName name="d_HL60">'Physical properties'!$E$14</definedName>
    <definedName name="d_OA">'Physical properties'!$E$12</definedName>
    <definedName name="dp" localSheetId="3">'Summary and Models'!$D$15:$G$15</definedName>
    <definedName name="dp" localSheetId="1">'Terminal velocity'!$D$15:$G$15</definedName>
    <definedName name="dpmax">'Summary and Models'!#REF!</definedName>
    <definedName name="dpmin">'Summary and Models'!#REF!</definedName>
    <definedName name="emf" localSheetId="3">'Summary and Models'!$D$23:$G$23</definedName>
    <definedName name="fi">'Summary and Models'!$D$17:$G$17</definedName>
    <definedName name="g" localSheetId="3">'Summary and Models'!$D$18:$G$18</definedName>
    <definedName name="ga">'Summary and Models'!#REF!</definedName>
    <definedName name="gamax">'Summary and Models'!$D$27:$G$27</definedName>
    <definedName name="gamin">'Summary and Models'!$D$26:$G$26</definedName>
    <definedName name="Kexp">'Summary and Models'!$D$39:$G$39</definedName>
    <definedName name="massp">'Summary and Models'!$D$21:$G$21</definedName>
    <definedName name="mif" localSheetId="3">'Summary and Models'!$D$13:$G$13</definedName>
    <definedName name="mif" localSheetId="1">'Terminal velocity'!$D$13:$G$13</definedName>
    <definedName name="nexp">'Summary and Models'!$D$59:$G$59</definedName>
    <definedName name="nrz">'Summary and Models'!#REF!</definedName>
    <definedName name="Rep" localSheetId="3">'Summary and Models'!$D$30:$G$30</definedName>
    <definedName name="RepAlg">'Summary and Models'!$D$388:$D$403</definedName>
    <definedName name="RepC3A">'Summary and Models'!$F$388:$F$395</definedName>
    <definedName name="RepHL60">'Summary and Models'!$G$388:$G$400</definedName>
    <definedName name="RepOA">'Summary and Models'!$E$388:$E$402</definedName>
    <definedName name="rof" localSheetId="3">'Summary and Models'!$D$12:$G$12</definedName>
    <definedName name="rof" localSheetId="1">'Terminal velocity'!$D$12:$G$12</definedName>
    <definedName name="rop" localSheetId="3">'Summary and Models'!$D$14:$G$14</definedName>
    <definedName name="rop_A">'Physical properties'!$H$11</definedName>
    <definedName name="rop_C3a">'Physical properties'!$H$13</definedName>
    <definedName name="rop_HL60">'Physical properties'!$H$14</definedName>
    <definedName name="rop_OA">'Physical properties'!$H$12</definedName>
    <definedName name="solver_adj" localSheetId="3" hidden="1">'Summary and Models'!$G$44</definedName>
    <definedName name="solver_cvg" localSheetId="3" hidden="1">0.0001</definedName>
    <definedName name="solver_drv" localSheetId="3" hidden="1">1</definedName>
    <definedName name="solver_eng" localSheetId="4" hidden="1">1</definedName>
    <definedName name="solver_eng" localSheetId="3" hidden="1">1</definedName>
    <definedName name="solver_est" localSheetId="3" hidden="1">1</definedName>
    <definedName name="solver_itr" localSheetId="3" hidden="1">2147483647</definedName>
    <definedName name="solver_lhs1" localSheetId="3" hidden="1">'Summary and Models'!$D$62:$G$62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4" hidden="1">1</definedName>
    <definedName name="solver_neg" localSheetId="3" hidden="1">1</definedName>
    <definedName name="solver_nod" localSheetId="3" hidden="1">2147483647</definedName>
    <definedName name="solver_num" localSheetId="4" hidden="1">0</definedName>
    <definedName name="solver_num" localSheetId="3" hidden="1">0</definedName>
    <definedName name="solver_nwt" localSheetId="3" hidden="1">1</definedName>
    <definedName name="solver_opt" localSheetId="4" hidden="1">'Alg Prop old'!#REF!</definedName>
    <definedName name="solver_opt" localSheetId="3" hidden="1">'Summary and Models'!$G$45</definedName>
    <definedName name="solver_pre" localSheetId="3" hidden="1">0.000001</definedName>
    <definedName name="solver_rbv" localSheetId="3" hidden="1">1</definedName>
    <definedName name="solver_rel1" localSheetId="3" hidden="1">2</definedName>
    <definedName name="solver_rhs1" localSheetId="3" hidden="1">0</definedName>
    <definedName name="solver_rlx" localSheetId="3" hidden="1">2</definedName>
    <definedName name="solver_rsd" localSheetId="3" hidden="1">0</definedName>
    <definedName name="solver_scl" localSheetId="3" hidden="1">1</definedName>
    <definedName name="solver_sho" localSheetId="3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4" hidden="1">1</definedName>
    <definedName name="solver_typ" localSheetId="3" hidden="1">3</definedName>
    <definedName name="solver_val" localSheetId="4" hidden="1">0</definedName>
    <definedName name="solver_val" localSheetId="3" hidden="1">0</definedName>
    <definedName name="solver_ver" localSheetId="4" hidden="1">3</definedName>
    <definedName name="solver_ver" localSheetId="3" hidden="1">3</definedName>
    <definedName name="umfext">'Summary and Models'!$D$57:$G$57</definedName>
    <definedName name="uTC">'Summary and Models'!$D$43:$G$43</definedName>
    <definedName name="utexp" localSheetId="3">'Summary and Models'!$D$36:$G$36</definedName>
    <definedName name="utext">'Summary and Models'!$D$56:$G$56</definedName>
    <definedName name="Vp" localSheetId="3">'Summary and Models'!$D$19:$G$19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3" i="17" l="1"/>
  <c r="D37" i="17"/>
  <c r="D36" i="17"/>
  <c r="K16" i="15" l="1"/>
  <c r="J92" i="17" l="1"/>
  <c r="M95" i="17" l="1"/>
  <c r="M96" i="17"/>
  <c r="M97" i="17"/>
  <c r="M98" i="17"/>
  <c r="M94" i="17"/>
  <c r="L93" i="17"/>
  <c r="L94" i="17"/>
  <c r="L95" i="17"/>
  <c r="L96" i="17"/>
  <c r="L97" i="17"/>
  <c r="L92" i="17"/>
  <c r="K97" i="17"/>
  <c r="K98" i="17"/>
  <c r="K99" i="17"/>
  <c r="K100" i="17"/>
  <c r="K101" i="17"/>
  <c r="K102" i="17"/>
  <c r="K103" i="17"/>
  <c r="K104" i="17"/>
  <c r="K96" i="17"/>
  <c r="J93" i="17"/>
  <c r="J94" i="17"/>
  <c r="J95" i="17"/>
  <c r="J96" i="17"/>
  <c r="J97" i="17"/>
  <c r="J98" i="17"/>
  <c r="J99" i="17"/>
  <c r="J100" i="17"/>
  <c r="J101" i="17"/>
  <c r="J102" i="17"/>
  <c r="M69" i="17" l="1"/>
  <c r="L69" i="17"/>
  <c r="K69" i="17"/>
  <c r="J69" i="17"/>
  <c r="F9" i="15" l="1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9" i="15"/>
  <c r="F14" i="28"/>
  <c r="P19" i="15"/>
  <c r="P18" i="15"/>
  <c r="P17" i="15"/>
  <c r="P16" i="15"/>
  <c r="I17" i="15" l="1"/>
  <c r="J384" i="7"/>
  <c r="J374" i="7"/>
  <c r="J364" i="7"/>
  <c r="J354" i="7"/>
  <c r="J344" i="7"/>
  <c r="J334" i="7"/>
  <c r="J324" i="7"/>
  <c r="J314" i="7"/>
  <c r="J304" i="7"/>
  <c r="J294" i="7"/>
  <c r="J184" i="7"/>
  <c r="J174" i="7"/>
  <c r="J164" i="7"/>
  <c r="J154" i="7"/>
  <c r="J144" i="7"/>
  <c r="J134" i="7"/>
  <c r="J124" i="7"/>
  <c r="J114" i="7"/>
  <c r="J104" i="7"/>
  <c r="J94" i="7"/>
  <c r="J84" i="7"/>
  <c r="J74" i="7"/>
  <c r="J64" i="7"/>
  <c r="J54" i="7"/>
  <c r="J44" i="7"/>
  <c r="J34" i="7"/>
  <c r="J24" i="7"/>
  <c r="J14" i="7"/>
  <c r="J4" i="7"/>
  <c r="J704" i="14"/>
  <c r="J694" i="14"/>
  <c r="J684" i="14"/>
  <c r="J674" i="14"/>
  <c r="J664" i="14"/>
  <c r="J654" i="14"/>
  <c r="J644" i="14"/>
  <c r="J634" i="14"/>
  <c r="J624" i="14"/>
  <c r="J614" i="14"/>
  <c r="J604" i="14"/>
  <c r="J594" i="14"/>
  <c r="J584" i="14"/>
  <c r="J574" i="14"/>
  <c r="J544" i="14"/>
  <c r="J534" i="14"/>
  <c r="J464" i="14"/>
  <c r="J454" i="14"/>
  <c r="J444" i="14"/>
  <c r="J434" i="14"/>
  <c r="J424" i="14"/>
  <c r="J414" i="14"/>
  <c r="J404" i="14"/>
  <c r="J394" i="14"/>
  <c r="J384" i="14"/>
  <c r="J374" i="14"/>
  <c r="J364" i="14"/>
  <c r="J354" i="14"/>
  <c r="J344" i="14"/>
  <c r="J334" i="14"/>
  <c r="J304" i="14"/>
  <c r="J234" i="14"/>
  <c r="J224" i="14"/>
  <c r="J214" i="14"/>
  <c r="J204" i="14"/>
  <c r="J194" i="14"/>
  <c r="J184" i="14"/>
  <c r="J174" i="14"/>
  <c r="J164" i="14"/>
  <c r="J154" i="14"/>
  <c r="J144" i="14"/>
  <c r="J134" i="14"/>
  <c r="J124" i="14"/>
  <c r="J114" i="14"/>
  <c r="J104" i="14"/>
  <c r="J84" i="14"/>
  <c r="G864" i="5"/>
  <c r="G854" i="5"/>
  <c r="G844" i="5"/>
  <c r="G834" i="5"/>
  <c r="G824" i="5"/>
  <c r="G814" i="5"/>
  <c r="G804" i="5"/>
  <c r="G794" i="5"/>
  <c r="G784" i="5"/>
  <c r="G774" i="5"/>
  <c r="G764" i="5"/>
  <c r="G754" i="5"/>
  <c r="G744" i="5"/>
  <c r="G734" i="5"/>
  <c r="G724" i="5"/>
  <c r="G664" i="5"/>
  <c r="G654" i="5"/>
  <c r="G644" i="5"/>
  <c r="G634" i="5"/>
  <c r="G624" i="5"/>
  <c r="G614" i="5"/>
  <c r="G604" i="5"/>
  <c r="G594" i="5"/>
  <c r="G584" i="5"/>
  <c r="G574" i="5"/>
  <c r="G564" i="5"/>
  <c r="G554" i="5"/>
  <c r="G544" i="5"/>
  <c r="G534" i="5"/>
  <c r="G524" i="5"/>
  <c r="G454" i="5"/>
  <c r="G444" i="5"/>
  <c r="G434" i="5"/>
  <c r="G424" i="5"/>
  <c r="G414" i="5"/>
  <c r="G404" i="5"/>
  <c r="G394" i="5"/>
  <c r="G384" i="5"/>
  <c r="G374" i="5"/>
  <c r="G364" i="5"/>
  <c r="G354" i="5"/>
  <c r="G344" i="5"/>
  <c r="G334" i="5"/>
  <c r="G324" i="5"/>
  <c r="G314" i="5"/>
  <c r="G224" i="5"/>
  <c r="G214" i="5"/>
  <c r="G204" i="5"/>
  <c r="G194" i="5"/>
  <c r="G184" i="5"/>
  <c r="G174" i="5"/>
  <c r="G164" i="5"/>
  <c r="G154" i="5"/>
  <c r="G144" i="5"/>
  <c r="G134" i="5"/>
  <c r="G124" i="5"/>
  <c r="G114" i="5"/>
  <c r="G104" i="5"/>
  <c r="G94" i="5"/>
  <c r="G84" i="5"/>
  <c r="G4" i="5"/>
  <c r="G184" i="4"/>
  <c r="G174" i="4"/>
  <c r="G164" i="4"/>
  <c r="G154" i="4"/>
  <c r="G144" i="4"/>
  <c r="G134" i="4"/>
  <c r="G124" i="4"/>
  <c r="G104" i="4"/>
  <c r="G74" i="4"/>
  <c r="G64" i="4"/>
  <c r="G54" i="4"/>
  <c r="G44" i="4"/>
  <c r="G34" i="4"/>
  <c r="G24" i="4"/>
  <c r="G14" i="4"/>
  <c r="G4" i="4"/>
  <c r="J94" i="12"/>
  <c r="J84" i="12"/>
  <c r="J74" i="12"/>
  <c r="J64" i="12"/>
  <c r="J54" i="12"/>
  <c r="J44" i="12"/>
  <c r="J34" i="12"/>
  <c r="J24" i="12"/>
  <c r="J4" i="12"/>
  <c r="J94" i="8"/>
  <c r="J84" i="8"/>
  <c r="J74" i="8"/>
  <c r="J64" i="8"/>
  <c r="J54" i="8"/>
  <c r="J44" i="8"/>
  <c r="J34" i="8"/>
  <c r="J24" i="8"/>
  <c r="J14" i="8"/>
  <c r="J4" i="8"/>
  <c r="E94" i="3"/>
  <c r="E84" i="3"/>
  <c r="E74" i="3"/>
  <c r="E64" i="3"/>
  <c r="E54" i="3"/>
  <c r="E44" i="3"/>
  <c r="E34" i="3"/>
  <c r="E24" i="3"/>
  <c r="E4" i="3"/>
  <c r="J860" i="18"/>
  <c r="J850" i="18"/>
  <c r="J840" i="18"/>
  <c r="J830" i="18"/>
  <c r="J820" i="18"/>
  <c r="J810" i="18"/>
  <c r="J800" i="18"/>
  <c r="J790" i="18"/>
  <c r="J760" i="18"/>
  <c r="J750" i="18"/>
  <c r="J740" i="18"/>
  <c r="J730" i="18"/>
  <c r="J720" i="18"/>
  <c r="J710" i="18"/>
  <c r="J700" i="18"/>
  <c r="J690" i="18"/>
  <c r="J680" i="18"/>
  <c r="J650" i="18"/>
  <c r="J640" i="18"/>
  <c r="J630" i="18"/>
  <c r="J620" i="18"/>
  <c r="J610" i="18"/>
  <c r="J600" i="18"/>
  <c r="J590" i="18"/>
  <c r="J580" i="18"/>
  <c r="J570" i="18"/>
  <c r="J540" i="18"/>
  <c r="J504" i="18"/>
  <c r="J494" i="18"/>
  <c r="J484" i="18"/>
  <c r="J474" i="18"/>
  <c r="J464" i="18"/>
  <c r="J454" i="18"/>
  <c r="J444" i="18"/>
  <c r="J434" i="18"/>
  <c r="J404" i="18"/>
  <c r="J363" i="18"/>
  <c r="J353" i="18"/>
  <c r="J343" i="18"/>
  <c r="J333" i="18"/>
  <c r="J323" i="18"/>
  <c r="J313" i="18"/>
  <c r="J303" i="18"/>
  <c r="J293" i="18"/>
  <c r="J263" i="18"/>
  <c r="J213" i="18"/>
  <c r="J203" i="18"/>
  <c r="J193" i="18"/>
  <c r="J183" i="18"/>
  <c r="J173" i="18"/>
  <c r="J163" i="18"/>
  <c r="J153" i="18"/>
  <c r="J143" i="18"/>
  <c r="J113" i="18"/>
  <c r="E92" i="2"/>
  <c r="E82" i="2"/>
  <c r="E72" i="2"/>
  <c r="E62" i="2"/>
  <c r="E52" i="2"/>
  <c r="E42" i="2"/>
  <c r="E32" i="2"/>
  <c r="O14" i="2"/>
  <c r="Q13" i="2"/>
  <c r="Q15" i="2" s="1"/>
  <c r="P13" i="2"/>
  <c r="O13" i="2"/>
  <c r="O15" i="2" s="1"/>
  <c r="N13" i="2"/>
  <c r="N15" i="2" s="1"/>
  <c r="M13" i="2"/>
  <c r="M15" i="2" s="1"/>
  <c r="L13" i="2"/>
  <c r="L14" i="2" s="1"/>
  <c r="K13" i="2"/>
  <c r="J13" i="2"/>
  <c r="J15" i="2" s="1"/>
  <c r="E2" i="2"/>
  <c r="S112" i="22"/>
  <c r="R112" i="22"/>
  <c r="C112" i="22"/>
  <c r="U112" i="22" s="1"/>
  <c r="S111" i="22"/>
  <c r="R111" i="22"/>
  <c r="C111" i="22"/>
  <c r="T111" i="22" s="1"/>
  <c r="T110" i="22"/>
  <c r="S110" i="22"/>
  <c r="R110" i="22"/>
  <c r="C110" i="22"/>
  <c r="U110" i="22" s="1"/>
  <c r="T109" i="22"/>
  <c r="S109" i="22"/>
  <c r="R109" i="22"/>
  <c r="C109" i="22"/>
  <c r="U109" i="22" s="1"/>
  <c r="S108" i="22"/>
  <c r="R108" i="22"/>
  <c r="C108" i="22"/>
  <c r="T108" i="22" s="1"/>
  <c r="S107" i="22"/>
  <c r="R107" i="22"/>
  <c r="C107" i="22"/>
  <c r="S106" i="22"/>
  <c r="R106" i="22"/>
  <c r="C106" i="22"/>
  <c r="S105" i="22"/>
  <c r="R105" i="22"/>
  <c r="C105" i="22"/>
  <c r="S104" i="22"/>
  <c r="R104" i="22"/>
  <c r="C104" i="22"/>
  <c r="U104" i="22" s="1"/>
  <c r="S103" i="22"/>
  <c r="R103" i="22"/>
  <c r="C103" i="22"/>
  <c r="T103" i="22" s="1"/>
  <c r="T102" i="22"/>
  <c r="S102" i="22"/>
  <c r="R102" i="22"/>
  <c r="C102" i="22"/>
  <c r="U102" i="22" s="1"/>
  <c r="T101" i="22"/>
  <c r="S101" i="22"/>
  <c r="R101" i="22"/>
  <c r="C101" i="22"/>
  <c r="U101" i="22" s="1"/>
  <c r="T100" i="22"/>
  <c r="S100" i="22"/>
  <c r="R100" i="22"/>
  <c r="C100" i="22"/>
  <c r="U100" i="22" s="1"/>
  <c r="U99" i="22"/>
  <c r="S99" i="22"/>
  <c r="R99" i="22"/>
  <c r="C99" i="22"/>
  <c r="T99" i="22" s="1"/>
  <c r="T98" i="22"/>
  <c r="S98" i="22"/>
  <c r="R98" i="22"/>
  <c r="C98" i="22"/>
  <c r="U98" i="22" s="1"/>
  <c r="T97" i="22"/>
  <c r="S97" i="22"/>
  <c r="R97" i="22"/>
  <c r="C97" i="22"/>
  <c r="U97" i="22" s="1"/>
  <c r="S96" i="22"/>
  <c r="R96" i="22"/>
  <c r="C96" i="22"/>
  <c r="U96" i="22" s="1"/>
  <c r="S95" i="22"/>
  <c r="R95" i="22"/>
  <c r="C95" i="22"/>
  <c r="T95" i="22" s="1"/>
  <c r="S94" i="22"/>
  <c r="R94" i="22"/>
  <c r="C94" i="22"/>
  <c r="S93" i="22"/>
  <c r="R93" i="22"/>
  <c r="C93" i="22"/>
  <c r="S92" i="22"/>
  <c r="R92" i="22"/>
  <c r="C92" i="22"/>
  <c r="T92" i="22" s="1"/>
  <c r="S91" i="22"/>
  <c r="R91" i="22"/>
  <c r="C91" i="22"/>
  <c r="T90" i="22"/>
  <c r="S90" i="22"/>
  <c r="R90" i="22"/>
  <c r="C90" i="22"/>
  <c r="U90" i="22" s="1"/>
  <c r="T89" i="22"/>
  <c r="S89" i="22"/>
  <c r="R89" i="22"/>
  <c r="C89" i="22"/>
  <c r="U89" i="22" s="1"/>
  <c r="S88" i="22"/>
  <c r="R88" i="22"/>
  <c r="C88" i="22"/>
  <c r="U88" i="22" s="1"/>
  <c r="S87" i="22"/>
  <c r="R87" i="22"/>
  <c r="C87" i="22"/>
  <c r="T87" i="22" s="1"/>
  <c r="S86" i="22"/>
  <c r="R86" i="22"/>
  <c r="C86" i="22"/>
  <c r="S85" i="22"/>
  <c r="R85" i="22"/>
  <c r="C85" i="22"/>
  <c r="S84" i="22"/>
  <c r="R84" i="22"/>
  <c r="C84" i="22"/>
  <c r="S83" i="22"/>
  <c r="R83" i="22"/>
  <c r="C83" i="22"/>
  <c r="S82" i="22"/>
  <c r="R82" i="22"/>
  <c r="C82" i="22"/>
  <c r="S81" i="22"/>
  <c r="R81" i="22"/>
  <c r="C81" i="22"/>
  <c r="S80" i="22"/>
  <c r="R80" i="22"/>
  <c r="C80" i="22"/>
  <c r="U80" i="22" s="1"/>
  <c r="S79" i="22"/>
  <c r="R79" i="22"/>
  <c r="C79" i="22"/>
  <c r="T79" i="22" s="1"/>
  <c r="T78" i="22"/>
  <c r="S78" i="22"/>
  <c r="R78" i="22"/>
  <c r="C78" i="22"/>
  <c r="U78" i="22" s="1"/>
  <c r="T77" i="22"/>
  <c r="S77" i="22"/>
  <c r="R77" i="22"/>
  <c r="C77" i="22"/>
  <c r="U77" i="22" s="1"/>
  <c r="S76" i="22"/>
  <c r="R76" i="22"/>
  <c r="C76" i="22"/>
  <c r="T76" i="22" s="1"/>
  <c r="S75" i="22"/>
  <c r="R75" i="22"/>
  <c r="C75" i="22"/>
  <c r="S74" i="22"/>
  <c r="R74" i="22"/>
  <c r="C74" i="22"/>
  <c r="S73" i="22"/>
  <c r="R73" i="22"/>
  <c r="C73" i="22"/>
  <c r="S72" i="22"/>
  <c r="R72" i="22"/>
  <c r="C72" i="22"/>
  <c r="U72" i="22" s="1"/>
  <c r="S71" i="22"/>
  <c r="R71" i="22"/>
  <c r="C71" i="22"/>
  <c r="T71" i="22" s="1"/>
  <c r="T70" i="22"/>
  <c r="S70" i="22"/>
  <c r="R70" i="22"/>
  <c r="C70" i="22"/>
  <c r="U70" i="22" s="1"/>
  <c r="T69" i="22"/>
  <c r="S69" i="22"/>
  <c r="R69" i="22"/>
  <c r="C69" i="22"/>
  <c r="U69" i="22" s="1"/>
  <c r="T68" i="22"/>
  <c r="S68" i="22"/>
  <c r="R68" i="22"/>
  <c r="C68" i="22"/>
  <c r="U68" i="22" s="1"/>
  <c r="U67" i="22"/>
  <c r="S67" i="22"/>
  <c r="R67" i="22"/>
  <c r="C67" i="22"/>
  <c r="T67" i="22" s="1"/>
  <c r="T66" i="22"/>
  <c r="S66" i="22"/>
  <c r="R66" i="22"/>
  <c r="C66" i="22"/>
  <c r="U66" i="22" s="1"/>
  <c r="T65" i="22"/>
  <c r="S65" i="22"/>
  <c r="R65" i="22"/>
  <c r="C65" i="22"/>
  <c r="U65" i="22" s="1"/>
  <c r="S64" i="22"/>
  <c r="R64" i="22"/>
  <c r="C64" i="22"/>
  <c r="U64" i="22" s="1"/>
  <c r="S63" i="22"/>
  <c r="R63" i="22"/>
  <c r="C63" i="22"/>
  <c r="T63" i="22" s="1"/>
  <c r="S62" i="22"/>
  <c r="R62" i="22"/>
  <c r="C62" i="22"/>
  <c r="S61" i="22"/>
  <c r="R61" i="22"/>
  <c r="C61" i="22"/>
  <c r="S60" i="22"/>
  <c r="R60" i="22"/>
  <c r="C60" i="22"/>
  <c r="T60" i="22" s="1"/>
  <c r="S59" i="22"/>
  <c r="R59" i="22"/>
  <c r="C59" i="22"/>
  <c r="T58" i="22"/>
  <c r="S58" i="22"/>
  <c r="R58" i="22"/>
  <c r="C58" i="22"/>
  <c r="U58" i="22" s="1"/>
  <c r="T57" i="22"/>
  <c r="S57" i="22"/>
  <c r="R57" i="22"/>
  <c r="C57" i="22"/>
  <c r="U57" i="22" s="1"/>
  <c r="S56" i="22"/>
  <c r="R56" i="22"/>
  <c r="C56" i="22"/>
  <c r="U56" i="22" s="1"/>
  <c r="S55" i="22"/>
  <c r="R55" i="22"/>
  <c r="C55" i="22"/>
  <c r="T55" i="22" s="1"/>
  <c r="S54" i="22"/>
  <c r="R54" i="22"/>
  <c r="C54" i="22"/>
  <c r="S53" i="22"/>
  <c r="R53" i="22"/>
  <c r="C53" i="22"/>
  <c r="S52" i="22"/>
  <c r="R52" i="22"/>
  <c r="C52" i="22"/>
  <c r="U52" i="22" s="1"/>
  <c r="S51" i="22"/>
  <c r="R51" i="22"/>
  <c r="C51" i="22"/>
  <c r="T51" i="22" s="1"/>
  <c r="T50" i="22"/>
  <c r="S50" i="22"/>
  <c r="R50" i="22"/>
  <c r="C50" i="22"/>
  <c r="U50" i="22" s="1"/>
  <c r="S49" i="22"/>
  <c r="R49" i="22"/>
  <c r="C49" i="22"/>
  <c r="T49" i="22" s="1"/>
  <c r="S48" i="22"/>
  <c r="R48" i="22"/>
  <c r="C48" i="22"/>
  <c r="U48" i="22" s="1"/>
  <c r="S47" i="22"/>
  <c r="R47" i="22"/>
  <c r="C47" i="22"/>
  <c r="T47" i="22" s="1"/>
  <c r="T46" i="22"/>
  <c r="S46" i="22"/>
  <c r="R46" i="22"/>
  <c r="C46" i="22"/>
  <c r="U46" i="22" s="1"/>
  <c r="T45" i="22"/>
  <c r="S45" i="22"/>
  <c r="R45" i="22"/>
  <c r="C45" i="22"/>
  <c r="U45" i="22" s="1"/>
  <c r="T44" i="22"/>
  <c r="S44" i="22"/>
  <c r="R44" i="22"/>
  <c r="C44" i="22"/>
  <c r="U44" i="22" s="1"/>
  <c r="U43" i="22"/>
  <c r="S43" i="22"/>
  <c r="R43" i="22"/>
  <c r="C43" i="22"/>
  <c r="T43" i="22" s="1"/>
  <c r="T42" i="22"/>
  <c r="S42" i="22"/>
  <c r="R42" i="22"/>
  <c r="C42" i="22"/>
  <c r="U42" i="22" s="1"/>
  <c r="U41" i="22"/>
  <c r="S41" i="22"/>
  <c r="R41" i="22"/>
  <c r="C41" i="22"/>
  <c r="T41" i="22" s="1"/>
  <c r="S40" i="22"/>
  <c r="R40" i="22"/>
  <c r="C40" i="22"/>
  <c r="U40" i="22" s="1"/>
  <c r="S39" i="22"/>
  <c r="R39" i="22"/>
  <c r="C39" i="22"/>
  <c r="T39" i="22" s="1"/>
  <c r="T38" i="22"/>
  <c r="S38" i="22"/>
  <c r="R38" i="22"/>
  <c r="C38" i="22"/>
  <c r="U38" i="22" s="1"/>
  <c r="T37" i="22"/>
  <c r="S37" i="22"/>
  <c r="R37" i="22"/>
  <c r="C37" i="22"/>
  <c r="U37" i="22" s="1"/>
  <c r="S36" i="22"/>
  <c r="R36" i="22"/>
  <c r="C36" i="22"/>
  <c r="U36" i="22" s="1"/>
  <c r="S35" i="22"/>
  <c r="R35" i="22"/>
  <c r="C35" i="22"/>
  <c r="T35" i="22" s="1"/>
  <c r="T34" i="22"/>
  <c r="S34" i="22"/>
  <c r="R34" i="22"/>
  <c r="C34" i="22"/>
  <c r="U34" i="22" s="1"/>
  <c r="S33" i="22"/>
  <c r="R33" i="22"/>
  <c r="C33" i="22"/>
  <c r="T33" i="22" s="1"/>
  <c r="S32" i="22"/>
  <c r="R32" i="22"/>
  <c r="C32" i="22"/>
  <c r="U32" i="22" s="1"/>
  <c r="S31" i="22"/>
  <c r="R31" i="22"/>
  <c r="C31" i="22"/>
  <c r="T31" i="22" s="1"/>
  <c r="S30" i="22"/>
  <c r="R30" i="22"/>
  <c r="C30" i="22"/>
  <c r="S29" i="22"/>
  <c r="R29" i="22"/>
  <c r="C29" i="22"/>
  <c r="S28" i="22"/>
  <c r="R28" i="22"/>
  <c r="C28" i="22"/>
  <c r="S27" i="22"/>
  <c r="R27" i="22"/>
  <c r="C27" i="22"/>
  <c r="T26" i="22"/>
  <c r="S26" i="22"/>
  <c r="R26" i="22"/>
  <c r="C26" i="22"/>
  <c r="U26" i="22" s="1"/>
  <c r="S25" i="22"/>
  <c r="R25" i="22"/>
  <c r="C25" i="22"/>
  <c r="T24" i="22"/>
  <c r="S24" i="22"/>
  <c r="R24" i="22"/>
  <c r="C24" i="22"/>
  <c r="U24" i="22" s="1"/>
  <c r="U23" i="22"/>
  <c r="S23" i="22"/>
  <c r="R23" i="22"/>
  <c r="C23" i="22"/>
  <c r="T23" i="22" s="1"/>
  <c r="T22" i="22"/>
  <c r="S22" i="22"/>
  <c r="R22" i="22"/>
  <c r="C22" i="22"/>
  <c r="U22" i="22" s="1"/>
  <c r="T21" i="22"/>
  <c r="S21" i="22"/>
  <c r="R21" i="22"/>
  <c r="C21" i="22"/>
  <c r="U21" i="22" s="1"/>
  <c r="S20" i="22"/>
  <c r="R20" i="22"/>
  <c r="C20" i="22"/>
  <c r="U20" i="22" s="1"/>
  <c r="S19" i="22"/>
  <c r="R19" i="22"/>
  <c r="C19" i="22"/>
  <c r="T19" i="22" s="1"/>
  <c r="T18" i="22"/>
  <c r="S18" i="22"/>
  <c r="R18" i="22"/>
  <c r="C18" i="22"/>
  <c r="U18" i="22" s="1"/>
  <c r="S17" i="22"/>
  <c r="R17" i="22"/>
  <c r="C17" i="22"/>
  <c r="T17" i="22" s="1"/>
  <c r="T16" i="22"/>
  <c r="S16" i="22"/>
  <c r="R16" i="22"/>
  <c r="C16" i="22"/>
  <c r="U16" i="22" s="1"/>
  <c r="U15" i="22"/>
  <c r="S15" i="22"/>
  <c r="R15" i="22"/>
  <c r="C15" i="22"/>
  <c r="T15" i="22" s="1"/>
  <c r="T14" i="22"/>
  <c r="S14" i="22"/>
  <c r="R14" i="22"/>
  <c r="C14" i="22"/>
  <c r="U14" i="22" s="1"/>
  <c r="AA13" i="22"/>
  <c r="S13" i="22"/>
  <c r="R13" i="22"/>
  <c r="C13" i="22"/>
  <c r="T13" i="22" s="1"/>
  <c r="AA12" i="22"/>
  <c r="AA11" i="22"/>
  <c r="B11" i="22"/>
  <c r="G8" i="22"/>
  <c r="G7" i="22"/>
  <c r="G4" i="22"/>
  <c r="G3" i="22"/>
  <c r="EB108" i="6"/>
  <c r="EB107" i="6"/>
  <c r="EB106" i="6"/>
  <c r="EB105" i="6"/>
  <c r="DP105" i="6"/>
  <c r="DO105" i="6"/>
  <c r="D105" i="6"/>
  <c r="C105" i="6"/>
  <c r="EB104" i="6"/>
  <c r="DP104" i="6"/>
  <c r="DO104" i="6"/>
  <c r="D104" i="6"/>
  <c r="C104" i="6"/>
  <c r="EB103" i="6"/>
  <c r="DP103" i="6"/>
  <c r="DO103" i="6"/>
  <c r="D103" i="6"/>
  <c r="C103" i="6"/>
  <c r="EB102" i="6"/>
  <c r="DP102" i="6"/>
  <c r="DO102" i="6"/>
  <c r="D102" i="6"/>
  <c r="C102" i="6"/>
  <c r="EB101" i="6"/>
  <c r="DP101" i="6"/>
  <c r="DO101" i="6"/>
  <c r="D101" i="6"/>
  <c r="C101" i="6"/>
  <c r="EB100" i="6"/>
  <c r="DP100" i="6"/>
  <c r="DO100" i="6"/>
  <c r="D100" i="6"/>
  <c r="C100" i="6"/>
  <c r="EB99" i="6"/>
  <c r="DP99" i="6"/>
  <c r="DO99" i="6"/>
  <c r="D99" i="6"/>
  <c r="C99" i="6"/>
  <c r="EB98" i="6"/>
  <c r="DP98" i="6"/>
  <c r="DO98" i="6"/>
  <c r="D98" i="6"/>
  <c r="C98" i="6"/>
  <c r="EB97" i="6"/>
  <c r="DP97" i="6"/>
  <c r="DO97" i="6"/>
  <c r="D97" i="6"/>
  <c r="C97" i="6"/>
  <c r="EB96" i="6"/>
  <c r="DP96" i="6"/>
  <c r="DO96" i="6"/>
  <c r="D96" i="6"/>
  <c r="C96" i="6"/>
  <c r="EB95" i="6"/>
  <c r="DP95" i="6"/>
  <c r="DO95" i="6"/>
  <c r="D95" i="6"/>
  <c r="C95" i="6"/>
  <c r="EB94" i="6"/>
  <c r="DP94" i="6"/>
  <c r="DO94" i="6"/>
  <c r="D94" i="6"/>
  <c r="C94" i="6"/>
  <c r="EB93" i="6"/>
  <c r="DP93" i="6"/>
  <c r="DO93" i="6"/>
  <c r="D93" i="6"/>
  <c r="C93" i="6"/>
  <c r="EB92" i="6"/>
  <c r="DP92" i="6"/>
  <c r="DO92" i="6"/>
  <c r="D92" i="6"/>
  <c r="C92" i="6"/>
  <c r="EB91" i="6"/>
  <c r="DP91" i="6"/>
  <c r="DO91" i="6"/>
  <c r="D91" i="6"/>
  <c r="C91" i="6"/>
  <c r="EB90" i="6"/>
  <c r="DP90" i="6"/>
  <c r="DO90" i="6"/>
  <c r="D90" i="6"/>
  <c r="C90" i="6"/>
  <c r="EB89" i="6"/>
  <c r="DP89" i="6"/>
  <c r="DO89" i="6"/>
  <c r="D89" i="6"/>
  <c r="C89" i="6"/>
  <c r="EB88" i="6"/>
  <c r="DP88" i="6"/>
  <c r="DO88" i="6"/>
  <c r="D88" i="6"/>
  <c r="C88" i="6"/>
  <c r="EB87" i="6"/>
  <c r="DP87" i="6"/>
  <c r="DO87" i="6"/>
  <c r="D87" i="6"/>
  <c r="C87" i="6"/>
  <c r="EB86" i="6"/>
  <c r="DP86" i="6"/>
  <c r="DO86" i="6"/>
  <c r="D86" i="6"/>
  <c r="C86" i="6"/>
  <c r="EB85" i="6"/>
  <c r="DP85" i="6"/>
  <c r="DO85" i="6"/>
  <c r="D85" i="6"/>
  <c r="C85" i="6"/>
  <c r="EB84" i="6"/>
  <c r="DP84" i="6"/>
  <c r="DO84" i="6"/>
  <c r="D84" i="6"/>
  <c r="C84" i="6"/>
  <c r="EB83" i="6"/>
  <c r="DP83" i="6"/>
  <c r="DO83" i="6"/>
  <c r="D83" i="6"/>
  <c r="C83" i="6"/>
  <c r="EB82" i="6"/>
  <c r="DP82" i="6"/>
  <c r="DO82" i="6"/>
  <c r="D82" i="6"/>
  <c r="C82" i="6"/>
  <c r="EB81" i="6"/>
  <c r="DP81" i="6"/>
  <c r="DO81" i="6"/>
  <c r="D81" i="6"/>
  <c r="C81" i="6"/>
  <c r="EB80" i="6"/>
  <c r="DP80" i="6"/>
  <c r="DO80" i="6"/>
  <c r="D80" i="6"/>
  <c r="C80" i="6"/>
  <c r="EB79" i="6"/>
  <c r="DP79" i="6"/>
  <c r="DO79" i="6"/>
  <c r="D79" i="6"/>
  <c r="C79" i="6"/>
  <c r="EB78" i="6"/>
  <c r="DP78" i="6"/>
  <c r="DO78" i="6"/>
  <c r="D78" i="6"/>
  <c r="C78" i="6"/>
  <c r="EB77" i="6"/>
  <c r="DP77" i="6"/>
  <c r="DO77" i="6"/>
  <c r="D77" i="6"/>
  <c r="C77" i="6"/>
  <c r="EB76" i="6"/>
  <c r="DP76" i="6"/>
  <c r="DO76" i="6"/>
  <c r="D76" i="6"/>
  <c r="C76" i="6"/>
  <c r="EB75" i="6"/>
  <c r="DP75" i="6"/>
  <c r="DO75" i="6"/>
  <c r="D75" i="6"/>
  <c r="C75" i="6"/>
  <c r="EB74" i="6"/>
  <c r="DP74" i="6"/>
  <c r="DO74" i="6"/>
  <c r="D74" i="6"/>
  <c r="C74" i="6"/>
  <c r="EB73" i="6"/>
  <c r="DP73" i="6"/>
  <c r="DO73" i="6"/>
  <c r="D73" i="6"/>
  <c r="C73" i="6"/>
  <c r="EB72" i="6"/>
  <c r="DP72" i="6"/>
  <c r="DO72" i="6"/>
  <c r="D72" i="6"/>
  <c r="C72" i="6"/>
  <c r="EB71" i="6"/>
  <c r="DP71" i="6"/>
  <c r="DO71" i="6"/>
  <c r="D71" i="6"/>
  <c r="C71" i="6"/>
  <c r="EB70" i="6"/>
  <c r="DP70" i="6"/>
  <c r="DO70" i="6"/>
  <c r="D70" i="6"/>
  <c r="C70" i="6"/>
  <c r="EB69" i="6"/>
  <c r="DP69" i="6"/>
  <c r="DO69" i="6"/>
  <c r="D69" i="6"/>
  <c r="C69" i="6"/>
  <c r="EB68" i="6"/>
  <c r="DP68" i="6"/>
  <c r="DO68" i="6"/>
  <c r="D68" i="6"/>
  <c r="C68" i="6"/>
  <c r="EB67" i="6"/>
  <c r="DP67" i="6"/>
  <c r="DO67" i="6"/>
  <c r="D67" i="6"/>
  <c r="C67" i="6"/>
  <c r="EB66" i="6"/>
  <c r="DP66" i="6"/>
  <c r="DO66" i="6"/>
  <c r="D66" i="6"/>
  <c r="C66" i="6"/>
  <c r="EB65" i="6"/>
  <c r="DP65" i="6"/>
  <c r="DO65" i="6"/>
  <c r="D65" i="6"/>
  <c r="C65" i="6"/>
  <c r="EB64" i="6"/>
  <c r="DP64" i="6"/>
  <c r="DO64" i="6"/>
  <c r="D64" i="6"/>
  <c r="C64" i="6"/>
  <c r="EB63" i="6"/>
  <c r="DP63" i="6"/>
  <c r="DO63" i="6"/>
  <c r="D63" i="6"/>
  <c r="C63" i="6"/>
  <c r="EB62" i="6"/>
  <c r="DP62" i="6"/>
  <c r="DO62" i="6"/>
  <c r="D62" i="6"/>
  <c r="C62" i="6"/>
  <c r="EB61" i="6"/>
  <c r="DP61" i="6"/>
  <c r="DO61" i="6"/>
  <c r="D61" i="6"/>
  <c r="C61" i="6"/>
  <c r="EB60" i="6"/>
  <c r="DP60" i="6"/>
  <c r="DO60" i="6"/>
  <c r="D60" i="6"/>
  <c r="C60" i="6"/>
  <c r="EB59" i="6"/>
  <c r="DP59" i="6"/>
  <c r="DO59" i="6"/>
  <c r="D59" i="6"/>
  <c r="C59" i="6"/>
  <c r="EB58" i="6"/>
  <c r="DP58" i="6"/>
  <c r="DO58" i="6"/>
  <c r="D58" i="6"/>
  <c r="C58" i="6"/>
  <c r="EB57" i="6"/>
  <c r="DP57" i="6"/>
  <c r="DO57" i="6"/>
  <c r="D57" i="6"/>
  <c r="C57" i="6"/>
  <c r="EB56" i="6"/>
  <c r="DP56" i="6"/>
  <c r="DO56" i="6"/>
  <c r="D56" i="6"/>
  <c r="C56" i="6"/>
  <c r="EB55" i="6"/>
  <c r="DP55" i="6"/>
  <c r="DO55" i="6"/>
  <c r="D55" i="6"/>
  <c r="C55" i="6"/>
  <c r="EB54" i="6"/>
  <c r="DP54" i="6"/>
  <c r="DO54" i="6"/>
  <c r="D54" i="6"/>
  <c r="C54" i="6"/>
  <c r="EB53" i="6"/>
  <c r="DP53" i="6"/>
  <c r="DO53" i="6"/>
  <c r="D53" i="6"/>
  <c r="C53" i="6"/>
  <c r="EB52" i="6"/>
  <c r="DP52" i="6"/>
  <c r="DO52" i="6"/>
  <c r="D52" i="6"/>
  <c r="C52" i="6"/>
  <c r="EB51" i="6"/>
  <c r="DP51" i="6"/>
  <c r="DO51" i="6"/>
  <c r="D51" i="6"/>
  <c r="C51" i="6"/>
  <c r="EB50" i="6"/>
  <c r="DP50" i="6"/>
  <c r="DO50" i="6"/>
  <c r="D50" i="6"/>
  <c r="C50" i="6"/>
  <c r="EB49" i="6"/>
  <c r="DP49" i="6"/>
  <c r="DO49" i="6"/>
  <c r="D49" i="6"/>
  <c r="C49" i="6"/>
  <c r="EB48" i="6"/>
  <c r="DP48" i="6"/>
  <c r="DO48" i="6"/>
  <c r="D48" i="6"/>
  <c r="C48" i="6"/>
  <c r="EB47" i="6"/>
  <c r="DP47" i="6"/>
  <c r="DO47" i="6"/>
  <c r="D47" i="6"/>
  <c r="C47" i="6"/>
  <c r="EB46" i="6"/>
  <c r="DP46" i="6"/>
  <c r="DO46" i="6"/>
  <c r="D46" i="6"/>
  <c r="C46" i="6"/>
  <c r="EB45" i="6"/>
  <c r="DP45" i="6"/>
  <c r="DO45" i="6"/>
  <c r="D45" i="6"/>
  <c r="C45" i="6"/>
  <c r="EB44" i="6"/>
  <c r="DP44" i="6"/>
  <c r="DO44" i="6"/>
  <c r="D44" i="6"/>
  <c r="C44" i="6"/>
  <c r="EB43" i="6"/>
  <c r="DP43" i="6"/>
  <c r="DO43" i="6"/>
  <c r="D43" i="6"/>
  <c r="C43" i="6"/>
  <c r="EB42" i="6"/>
  <c r="DP42" i="6"/>
  <c r="DO42" i="6"/>
  <c r="D42" i="6"/>
  <c r="C42" i="6"/>
  <c r="EB41" i="6"/>
  <c r="DP41" i="6"/>
  <c r="DO41" i="6"/>
  <c r="D41" i="6"/>
  <c r="C41" i="6"/>
  <c r="EB40" i="6"/>
  <c r="DP40" i="6"/>
  <c r="DO40" i="6"/>
  <c r="D40" i="6"/>
  <c r="C40" i="6"/>
  <c r="EB39" i="6"/>
  <c r="DP39" i="6"/>
  <c r="DO39" i="6"/>
  <c r="D39" i="6"/>
  <c r="C39" i="6"/>
  <c r="EF38" i="6"/>
  <c r="EB38" i="6"/>
  <c r="DP38" i="6"/>
  <c r="DO38" i="6"/>
  <c r="D38" i="6"/>
  <c r="C38" i="6"/>
  <c r="EB37" i="6"/>
  <c r="DP37" i="6"/>
  <c r="DO37" i="6"/>
  <c r="D37" i="6"/>
  <c r="C37" i="6"/>
  <c r="EG36" i="6"/>
  <c r="EB36" i="6"/>
  <c r="DP36" i="6"/>
  <c r="DO36" i="6"/>
  <c r="D36" i="6"/>
  <c r="C36" i="6"/>
  <c r="EB35" i="6"/>
  <c r="DP35" i="6"/>
  <c r="DO35" i="6"/>
  <c r="D35" i="6"/>
  <c r="C35" i="6"/>
  <c r="EG34" i="6"/>
  <c r="EB34" i="6"/>
  <c r="DP34" i="6"/>
  <c r="DO34" i="6"/>
  <c r="D34" i="6"/>
  <c r="C34" i="6"/>
  <c r="EB33" i="6"/>
  <c r="DP33" i="6"/>
  <c r="DO33" i="6"/>
  <c r="D33" i="6"/>
  <c r="C33" i="6"/>
  <c r="EG32" i="6"/>
  <c r="EB32" i="6"/>
  <c r="DP32" i="6"/>
  <c r="DO32" i="6"/>
  <c r="D32" i="6"/>
  <c r="C32" i="6"/>
  <c r="EB31" i="6"/>
  <c r="DP31" i="6"/>
  <c r="DO31" i="6"/>
  <c r="D31" i="6"/>
  <c r="C31" i="6"/>
  <c r="EG30" i="6"/>
  <c r="EB30" i="6"/>
  <c r="DP30" i="6"/>
  <c r="DO30" i="6"/>
  <c r="D30" i="6"/>
  <c r="C30" i="6"/>
  <c r="EB29" i="6"/>
  <c r="DP29" i="6"/>
  <c r="DO29" i="6"/>
  <c r="D29" i="6"/>
  <c r="C29" i="6"/>
  <c r="EG28" i="6"/>
  <c r="EB28" i="6"/>
  <c r="DP28" i="6"/>
  <c r="DO28" i="6"/>
  <c r="D28" i="6"/>
  <c r="C28" i="6"/>
  <c r="EB27" i="6"/>
  <c r="DP27" i="6"/>
  <c r="DO27" i="6"/>
  <c r="D27" i="6"/>
  <c r="C27" i="6"/>
  <c r="EB26" i="6"/>
  <c r="DP26" i="6"/>
  <c r="DO26" i="6"/>
  <c r="D26" i="6"/>
  <c r="C26" i="6"/>
  <c r="EB25" i="6"/>
  <c r="DP25" i="6"/>
  <c r="DO25" i="6"/>
  <c r="D25" i="6"/>
  <c r="C25" i="6"/>
  <c r="EB24" i="6"/>
  <c r="DP24" i="6"/>
  <c r="DO24" i="6"/>
  <c r="D24" i="6"/>
  <c r="C24" i="6"/>
  <c r="EF23" i="6"/>
  <c r="EG17" i="6" s="1"/>
  <c r="EB23" i="6"/>
  <c r="DP23" i="6"/>
  <c r="DO23" i="6"/>
  <c r="D23" i="6"/>
  <c r="C23" i="6"/>
  <c r="EB22" i="6"/>
  <c r="DP22" i="6"/>
  <c r="DO22" i="6"/>
  <c r="D22" i="6"/>
  <c r="C22" i="6"/>
  <c r="EB21" i="6"/>
  <c r="DP21" i="6"/>
  <c r="DO21" i="6"/>
  <c r="D21" i="6"/>
  <c r="C21" i="6"/>
  <c r="EB20" i="6"/>
  <c r="DP20" i="6"/>
  <c r="DO20" i="6"/>
  <c r="D20" i="6"/>
  <c r="C20" i="6"/>
  <c r="EG19" i="6"/>
  <c r="EB19" i="6"/>
  <c r="DP19" i="6"/>
  <c r="DO19" i="6"/>
  <c r="D19" i="6"/>
  <c r="C19" i="6"/>
  <c r="EB18" i="6"/>
  <c r="DP18" i="6"/>
  <c r="DO18" i="6"/>
  <c r="D18" i="6"/>
  <c r="C18" i="6"/>
  <c r="EB17" i="6"/>
  <c r="DP17" i="6"/>
  <c r="DO17" i="6"/>
  <c r="D17" i="6"/>
  <c r="C17" i="6"/>
  <c r="EB16" i="6"/>
  <c r="DP16" i="6"/>
  <c r="DO16" i="6"/>
  <c r="I16" i="6"/>
  <c r="D16" i="6"/>
  <c r="C16" i="6"/>
  <c r="EB15" i="6"/>
  <c r="DP15" i="6"/>
  <c r="DO15" i="6"/>
  <c r="D15" i="6"/>
  <c r="C15" i="6"/>
  <c r="EG14" i="6"/>
  <c r="EB14" i="6"/>
  <c r="DP14" i="6"/>
  <c r="DO14" i="6"/>
  <c r="J14" i="6"/>
  <c r="D14" i="6"/>
  <c r="C14" i="6"/>
  <c r="EB13" i="6"/>
  <c r="DP13" i="6"/>
  <c r="DO13" i="6"/>
  <c r="D13" i="6"/>
  <c r="C13" i="6"/>
  <c r="EG12" i="6"/>
  <c r="EB12" i="6"/>
  <c r="DP12" i="6"/>
  <c r="DO12" i="6"/>
  <c r="J12" i="6"/>
  <c r="D12" i="6"/>
  <c r="C12" i="6"/>
  <c r="EB11" i="6"/>
  <c r="DP11" i="6"/>
  <c r="DO11" i="6"/>
  <c r="D11" i="6"/>
  <c r="C11" i="6"/>
  <c r="EB10" i="6"/>
  <c r="DP10" i="6"/>
  <c r="DO10" i="6"/>
  <c r="D10" i="6"/>
  <c r="C10" i="6"/>
  <c r="EB9" i="6"/>
  <c r="DP9" i="6"/>
  <c r="DO9" i="6"/>
  <c r="D9" i="6"/>
  <c r="C9" i="6"/>
  <c r="EB8" i="6"/>
  <c r="DP8" i="6"/>
  <c r="DO8" i="6"/>
  <c r="D8" i="6"/>
  <c r="C8" i="6"/>
  <c r="EB7" i="6"/>
  <c r="DP7" i="6"/>
  <c r="DO7" i="6"/>
  <c r="D7" i="6"/>
  <c r="C7" i="6"/>
  <c r="EB6" i="6"/>
  <c r="DP6" i="6"/>
  <c r="DO6" i="6"/>
  <c r="D6" i="6"/>
  <c r="C6" i="6"/>
  <c r="EB5" i="6"/>
  <c r="DN4" i="6"/>
  <c r="DM4" i="6"/>
  <c r="DL4" i="6"/>
  <c r="DK4" i="6"/>
  <c r="DJ4" i="6"/>
  <c r="DI4" i="6"/>
  <c r="DH4" i="6"/>
  <c r="DG4" i="6"/>
  <c r="DF4" i="6"/>
  <c r="DE4" i="6"/>
  <c r="DD4" i="6"/>
  <c r="DC4" i="6"/>
  <c r="CP4" i="6"/>
  <c r="CO4" i="6"/>
  <c r="CN4" i="6"/>
  <c r="CM4" i="6"/>
  <c r="CL4" i="6"/>
  <c r="CK4" i="6"/>
  <c r="CJ4" i="6"/>
  <c r="CI4" i="6"/>
  <c r="CH4" i="6"/>
  <c r="CG4" i="6"/>
  <c r="CF4" i="6"/>
  <c r="CE4" i="6"/>
  <c r="CD4" i="6"/>
  <c r="CC4" i="6"/>
  <c r="CB4" i="6"/>
  <c r="CA4" i="6"/>
  <c r="BZ4" i="6"/>
  <c r="BM4" i="6"/>
  <c r="BL4" i="6"/>
  <c r="BK4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B4" i="6"/>
  <c r="DN3" i="6"/>
  <c r="DM3" i="6"/>
  <c r="DL3" i="6"/>
  <c r="DK3" i="6"/>
  <c r="DJ3" i="6"/>
  <c r="DI3" i="6"/>
  <c r="DH3" i="6"/>
  <c r="DG3" i="6"/>
  <c r="DF3" i="6"/>
  <c r="DE3" i="6"/>
  <c r="DD3" i="6"/>
  <c r="DC3" i="6"/>
  <c r="CP3" i="6"/>
  <c r="CO3" i="6"/>
  <c r="CN3" i="6"/>
  <c r="CM3" i="6"/>
  <c r="CL3" i="6"/>
  <c r="CK3" i="6"/>
  <c r="CJ3" i="6"/>
  <c r="CI3" i="6"/>
  <c r="CH3" i="6"/>
  <c r="CG3" i="6"/>
  <c r="CF3" i="6"/>
  <c r="CE3" i="6"/>
  <c r="CD3" i="6"/>
  <c r="CC3" i="6"/>
  <c r="CB3" i="6"/>
  <c r="CA3" i="6"/>
  <c r="BZ3" i="6"/>
  <c r="BM3" i="6"/>
  <c r="BL3" i="6"/>
  <c r="BK3" i="6"/>
  <c r="BJ3" i="6"/>
  <c r="BI3" i="6"/>
  <c r="BH3" i="6"/>
  <c r="BG3" i="6"/>
  <c r="BF3" i="6"/>
  <c r="BE3" i="6"/>
  <c r="BD3" i="6"/>
  <c r="BC3" i="6"/>
  <c r="BB3" i="6"/>
  <c r="BA3" i="6"/>
  <c r="AZ3" i="6"/>
  <c r="AY3" i="6"/>
  <c r="AX3" i="6"/>
  <c r="AW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B3" i="6"/>
  <c r="U112" i="20"/>
  <c r="S112" i="20"/>
  <c r="R112" i="20"/>
  <c r="C112" i="20"/>
  <c r="T112" i="20" s="1"/>
  <c r="T111" i="20"/>
  <c r="S111" i="20"/>
  <c r="R111" i="20"/>
  <c r="C111" i="20"/>
  <c r="U111" i="20" s="1"/>
  <c r="U110" i="20"/>
  <c r="S110" i="20"/>
  <c r="R110" i="20"/>
  <c r="C110" i="20"/>
  <c r="T110" i="20" s="1"/>
  <c r="S109" i="20"/>
  <c r="R109" i="20"/>
  <c r="C109" i="20"/>
  <c r="U109" i="20" s="1"/>
  <c r="S108" i="20"/>
  <c r="R108" i="20"/>
  <c r="C108" i="20"/>
  <c r="T108" i="20" s="1"/>
  <c r="T107" i="20"/>
  <c r="S107" i="20"/>
  <c r="R107" i="20"/>
  <c r="C107" i="20"/>
  <c r="U107" i="20" s="1"/>
  <c r="T106" i="20"/>
  <c r="S106" i="20"/>
  <c r="R106" i="20"/>
  <c r="C106" i="20"/>
  <c r="U106" i="20" s="1"/>
  <c r="S105" i="20"/>
  <c r="R105" i="20"/>
  <c r="C105" i="20"/>
  <c r="S104" i="20"/>
  <c r="R104" i="20"/>
  <c r="C104" i="20"/>
  <c r="T103" i="20"/>
  <c r="S103" i="20"/>
  <c r="R103" i="20"/>
  <c r="C103" i="20"/>
  <c r="U103" i="20" s="1"/>
  <c r="S102" i="20"/>
  <c r="R102" i="20"/>
  <c r="C102" i="20"/>
  <c r="S101" i="20"/>
  <c r="R101" i="20"/>
  <c r="C101" i="20"/>
  <c r="U101" i="20" s="1"/>
  <c r="S100" i="20"/>
  <c r="R100" i="20"/>
  <c r="C100" i="20"/>
  <c r="T100" i="20" s="1"/>
  <c r="S99" i="20"/>
  <c r="R99" i="20"/>
  <c r="C99" i="20"/>
  <c r="S98" i="20"/>
  <c r="R98" i="20"/>
  <c r="C98" i="20"/>
  <c r="S97" i="20"/>
  <c r="R97" i="20"/>
  <c r="C97" i="20"/>
  <c r="U97" i="20" s="1"/>
  <c r="S96" i="20"/>
  <c r="R96" i="20"/>
  <c r="C96" i="20"/>
  <c r="T96" i="20" s="1"/>
  <c r="T95" i="20"/>
  <c r="S95" i="20"/>
  <c r="R95" i="20"/>
  <c r="C95" i="20"/>
  <c r="U95" i="20" s="1"/>
  <c r="S94" i="20"/>
  <c r="R94" i="20"/>
  <c r="C94" i="20"/>
  <c r="T94" i="20" s="1"/>
  <c r="S93" i="20"/>
  <c r="R93" i="20"/>
  <c r="C93" i="20"/>
  <c r="U93" i="20" s="1"/>
  <c r="S92" i="20"/>
  <c r="R92" i="20"/>
  <c r="C92" i="20"/>
  <c r="T92" i="20" s="1"/>
  <c r="S91" i="20"/>
  <c r="R91" i="20"/>
  <c r="C91" i="20"/>
  <c r="U91" i="20" s="1"/>
  <c r="S90" i="20"/>
  <c r="R90" i="20"/>
  <c r="C90" i="20"/>
  <c r="U90" i="20" s="1"/>
  <c r="S89" i="20"/>
  <c r="R89" i="20"/>
  <c r="C89" i="20"/>
  <c r="T89" i="20" s="1"/>
  <c r="S88" i="20"/>
  <c r="R88" i="20"/>
  <c r="C88" i="20"/>
  <c r="T87" i="20"/>
  <c r="S87" i="20"/>
  <c r="R87" i="20"/>
  <c r="C87" i="20"/>
  <c r="U87" i="20" s="1"/>
  <c r="S86" i="20"/>
  <c r="R86" i="20"/>
  <c r="C86" i="20"/>
  <c r="S85" i="20"/>
  <c r="R85" i="20"/>
  <c r="C85" i="20"/>
  <c r="U85" i="20" s="1"/>
  <c r="S84" i="20"/>
  <c r="R84" i="20"/>
  <c r="C84" i="20"/>
  <c r="T84" i="20" s="1"/>
  <c r="S83" i="20"/>
  <c r="R83" i="20"/>
  <c r="C83" i="20"/>
  <c r="U83" i="20" s="1"/>
  <c r="S82" i="20"/>
  <c r="R82" i="20"/>
  <c r="C82" i="20"/>
  <c r="U82" i="20" s="1"/>
  <c r="S81" i="20"/>
  <c r="R81" i="20"/>
  <c r="C81" i="20"/>
  <c r="U81" i="20" s="1"/>
  <c r="S80" i="20"/>
  <c r="R80" i="20"/>
  <c r="C80" i="20"/>
  <c r="T80" i="20" s="1"/>
  <c r="S79" i="20"/>
  <c r="R79" i="20"/>
  <c r="C79" i="20"/>
  <c r="U79" i="20" s="1"/>
  <c r="S78" i="20"/>
  <c r="R78" i="20"/>
  <c r="C78" i="20"/>
  <c r="T78" i="20" s="1"/>
  <c r="S77" i="20"/>
  <c r="R77" i="20"/>
  <c r="C77" i="20"/>
  <c r="U77" i="20" s="1"/>
  <c r="S76" i="20"/>
  <c r="R76" i="20"/>
  <c r="C76" i="20"/>
  <c r="T76" i="20" s="1"/>
  <c r="T75" i="20"/>
  <c r="S75" i="20"/>
  <c r="R75" i="20"/>
  <c r="C75" i="20"/>
  <c r="U75" i="20" s="1"/>
  <c r="S74" i="20"/>
  <c r="R74" i="20"/>
  <c r="C74" i="20"/>
  <c r="S73" i="20"/>
  <c r="R73" i="20"/>
  <c r="C73" i="20"/>
  <c r="S72" i="20"/>
  <c r="R72" i="20"/>
  <c r="C72" i="20"/>
  <c r="U72" i="20" s="1"/>
  <c r="T71" i="20"/>
  <c r="S71" i="20"/>
  <c r="R71" i="20"/>
  <c r="C71" i="20"/>
  <c r="U71" i="20" s="1"/>
  <c r="U70" i="20"/>
  <c r="S70" i="20"/>
  <c r="R70" i="20"/>
  <c r="C70" i="20"/>
  <c r="T70" i="20" s="1"/>
  <c r="S69" i="20"/>
  <c r="R69" i="20"/>
  <c r="C69" i="20"/>
  <c r="S68" i="20"/>
  <c r="R68" i="20"/>
  <c r="C68" i="20"/>
  <c r="U68" i="20" s="1"/>
  <c r="S67" i="20"/>
  <c r="R67" i="20"/>
  <c r="C67" i="20"/>
  <c r="S66" i="20"/>
  <c r="R66" i="20"/>
  <c r="C66" i="20"/>
  <c r="S65" i="20"/>
  <c r="R65" i="20"/>
  <c r="C65" i="20"/>
  <c r="S64" i="20"/>
  <c r="R64" i="20"/>
  <c r="C64" i="20"/>
  <c r="U64" i="20" s="1"/>
  <c r="T63" i="20"/>
  <c r="S63" i="20"/>
  <c r="R63" i="20"/>
  <c r="C63" i="20"/>
  <c r="U63" i="20" s="1"/>
  <c r="U62" i="20"/>
  <c r="S62" i="20"/>
  <c r="R62" i="20"/>
  <c r="C62" i="20"/>
  <c r="T62" i="20" s="1"/>
  <c r="S61" i="20"/>
  <c r="R61" i="20"/>
  <c r="C61" i="20"/>
  <c r="S60" i="20"/>
  <c r="R60" i="20"/>
  <c r="C60" i="20"/>
  <c r="U60" i="20" s="1"/>
  <c r="T59" i="20"/>
  <c r="S59" i="20"/>
  <c r="R59" i="20"/>
  <c r="C59" i="20"/>
  <c r="U59" i="20" s="1"/>
  <c r="S58" i="20"/>
  <c r="R58" i="20"/>
  <c r="C58" i="20"/>
  <c r="S57" i="20"/>
  <c r="R57" i="20"/>
  <c r="C57" i="20"/>
  <c r="S56" i="20"/>
  <c r="R56" i="20"/>
  <c r="C56" i="20"/>
  <c r="U56" i="20" s="1"/>
  <c r="S55" i="20"/>
  <c r="R55" i="20"/>
  <c r="C55" i="20"/>
  <c r="S54" i="20"/>
  <c r="R54" i="20"/>
  <c r="C54" i="20"/>
  <c r="S53" i="20"/>
  <c r="R53" i="20"/>
  <c r="C53" i="20"/>
  <c r="S52" i="20"/>
  <c r="R52" i="20"/>
  <c r="C52" i="20"/>
  <c r="U52" i="20" s="1"/>
  <c r="T51" i="20"/>
  <c r="S51" i="20"/>
  <c r="R51" i="20"/>
  <c r="C51" i="20"/>
  <c r="U51" i="20" s="1"/>
  <c r="S50" i="20"/>
  <c r="R50" i="20"/>
  <c r="C50" i="20"/>
  <c r="S49" i="20"/>
  <c r="R49" i="20"/>
  <c r="C49" i="20"/>
  <c r="S48" i="20"/>
  <c r="R48" i="20"/>
  <c r="C48" i="20"/>
  <c r="U48" i="20" s="1"/>
  <c r="T47" i="20"/>
  <c r="S47" i="20"/>
  <c r="R47" i="20"/>
  <c r="C47" i="20"/>
  <c r="U47" i="20" s="1"/>
  <c r="U46" i="20"/>
  <c r="S46" i="20"/>
  <c r="R46" i="20"/>
  <c r="C46" i="20"/>
  <c r="T46" i="20" s="1"/>
  <c r="S45" i="20"/>
  <c r="R45" i="20"/>
  <c r="C45" i="20"/>
  <c r="S44" i="20"/>
  <c r="R44" i="20"/>
  <c r="C44" i="20"/>
  <c r="U44" i="20" s="1"/>
  <c r="T43" i="20"/>
  <c r="S43" i="20"/>
  <c r="R43" i="20"/>
  <c r="C43" i="20"/>
  <c r="U43" i="20" s="1"/>
  <c r="S42" i="20"/>
  <c r="R42" i="20"/>
  <c r="C42" i="20"/>
  <c r="S41" i="20"/>
  <c r="R41" i="20"/>
  <c r="C41" i="20"/>
  <c r="S40" i="20"/>
  <c r="R40" i="20"/>
  <c r="C40" i="20"/>
  <c r="U40" i="20" s="1"/>
  <c r="T39" i="20"/>
  <c r="S39" i="20"/>
  <c r="R39" i="20"/>
  <c r="C39" i="20"/>
  <c r="U39" i="20" s="1"/>
  <c r="U38" i="20"/>
  <c r="S38" i="20"/>
  <c r="R38" i="20"/>
  <c r="C38" i="20"/>
  <c r="T38" i="20" s="1"/>
  <c r="S37" i="20"/>
  <c r="R37" i="20"/>
  <c r="C37" i="20"/>
  <c r="S36" i="20"/>
  <c r="R36" i="20"/>
  <c r="C36" i="20"/>
  <c r="U36" i="20" s="1"/>
  <c r="S35" i="20"/>
  <c r="R35" i="20"/>
  <c r="C35" i="20"/>
  <c r="S34" i="20"/>
  <c r="R34" i="20"/>
  <c r="C34" i="20"/>
  <c r="S33" i="20"/>
  <c r="R33" i="20"/>
  <c r="C33" i="20"/>
  <c r="S32" i="20"/>
  <c r="R32" i="20"/>
  <c r="C32" i="20"/>
  <c r="U32" i="20" s="1"/>
  <c r="T31" i="20"/>
  <c r="S31" i="20"/>
  <c r="R31" i="20"/>
  <c r="C31" i="20"/>
  <c r="U31" i="20" s="1"/>
  <c r="U30" i="20"/>
  <c r="S30" i="20"/>
  <c r="R30" i="20"/>
  <c r="C30" i="20"/>
  <c r="T30" i="20" s="1"/>
  <c r="S29" i="20"/>
  <c r="R29" i="20"/>
  <c r="C29" i="20"/>
  <c r="S28" i="20"/>
  <c r="R28" i="20"/>
  <c r="C28" i="20"/>
  <c r="U28" i="20" s="1"/>
  <c r="S27" i="20"/>
  <c r="R27" i="20"/>
  <c r="C27" i="20"/>
  <c r="U27" i="20" s="1"/>
  <c r="S26" i="20"/>
  <c r="R26" i="20"/>
  <c r="C26" i="20"/>
  <c r="S25" i="20"/>
  <c r="R25" i="20"/>
  <c r="C25" i="20"/>
  <c r="S24" i="20"/>
  <c r="R24" i="20"/>
  <c r="C24" i="20"/>
  <c r="U24" i="20" s="1"/>
  <c r="S23" i="20"/>
  <c r="R23" i="20"/>
  <c r="C23" i="20"/>
  <c r="S22" i="20"/>
  <c r="R22" i="20"/>
  <c r="C22" i="20"/>
  <c r="S21" i="20"/>
  <c r="R21" i="20"/>
  <c r="C21" i="20"/>
  <c r="S20" i="20"/>
  <c r="R20" i="20"/>
  <c r="C20" i="20"/>
  <c r="U20" i="20" s="1"/>
  <c r="T19" i="20"/>
  <c r="S19" i="20"/>
  <c r="R19" i="20"/>
  <c r="C19" i="20"/>
  <c r="U19" i="20" s="1"/>
  <c r="S18" i="20"/>
  <c r="R18" i="20"/>
  <c r="C18" i="20"/>
  <c r="S17" i="20"/>
  <c r="R17" i="20"/>
  <c r="C17" i="20"/>
  <c r="S16" i="20"/>
  <c r="R16" i="20"/>
  <c r="C16" i="20"/>
  <c r="U16" i="20" s="1"/>
  <c r="T15" i="20"/>
  <c r="S15" i="20"/>
  <c r="R15" i="20"/>
  <c r="C15" i="20"/>
  <c r="U15" i="20" s="1"/>
  <c r="U14" i="20"/>
  <c r="S14" i="20"/>
  <c r="R14" i="20"/>
  <c r="C14" i="20"/>
  <c r="T14" i="20" s="1"/>
  <c r="S13" i="20"/>
  <c r="R13" i="20"/>
  <c r="C13" i="20"/>
  <c r="B11" i="20"/>
  <c r="G8" i="20"/>
  <c r="G7" i="20"/>
  <c r="G4" i="20"/>
  <c r="G3" i="20"/>
  <c r="E21" i="17"/>
  <c r="D21" i="17"/>
  <c r="F20" i="17"/>
  <c r="D17" i="17"/>
  <c r="G14" i="17"/>
  <c r="F14" i="17"/>
  <c r="G10" i="17"/>
  <c r="F10" i="17"/>
  <c r="E10" i="17"/>
  <c r="D10" i="17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G22" i="17" s="1"/>
  <c r="F58" i="1"/>
  <c r="E58" i="1"/>
  <c r="F22" i="17" s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46" i="1"/>
  <c r="E46" i="1"/>
  <c r="E22" i="17" s="1"/>
  <c r="B46" i="1"/>
  <c r="C46" i="1" s="1"/>
  <c r="F45" i="1"/>
  <c r="E45" i="1"/>
  <c r="B45" i="1"/>
  <c r="C45" i="1" s="1"/>
  <c r="F44" i="1"/>
  <c r="E44" i="1"/>
  <c r="B44" i="1"/>
  <c r="C44" i="1" s="1"/>
  <c r="F43" i="1"/>
  <c r="E43" i="1"/>
  <c r="B43" i="1"/>
  <c r="C43" i="1" s="1"/>
  <c r="F42" i="1"/>
  <c r="E42" i="1"/>
  <c r="B42" i="1"/>
  <c r="C42" i="1" s="1"/>
  <c r="F41" i="1"/>
  <c r="E41" i="1"/>
  <c r="B41" i="1"/>
  <c r="C41" i="1" s="1"/>
  <c r="F40" i="1"/>
  <c r="E40" i="1"/>
  <c r="B40" i="1"/>
  <c r="C40" i="1" s="1"/>
  <c r="F39" i="1"/>
  <c r="E39" i="1"/>
  <c r="B39" i="1"/>
  <c r="C39" i="1" s="1"/>
  <c r="F38" i="1"/>
  <c r="E38" i="1"/>
  <c r="B38" i="1"/>
  <c r="C38" i="1" s="1"/>
  <c r="F37" i="1"/>
  <c r="E37" i="1"/>
  <c r="B37" i="1"/>
  <c r="C37" i="1" s="1"/>
  <c r="F36" i="1"/>
  <c r="E36" i="1"/>
  <c r="B36" i="1"/>
  <c r="C36" i="1" s="1"/>
  <c r="F35" i="1"/>
  <c r="E35" i="1"/>
  <c r="B35" i="1"/>
  <c r="C35" i="1" s="1"/>
  <c r="F34" i="1"/>
  <c r="E34" i="1"/>
  <c r="B34" i="1"/>
  <c r="C34" i="1" s="1"/>
  <c r="F33" i="1"/>
  <c r="E33" i="1"/>
  <c r="B33" i="1"/>
  <c r="C33" i="1" s="1"/>
  <c r="F32" i="1"/>
  <c r="E32" i="1"/>
  <c r="B32" i="1"/>
  <c r="C32" i="1" s="1"/>
  <c r="F27" i="1"/>
  <c r="E27" i="1"/>
  <c r="D22" i="17" s="1"/>
  <c r="A27" i="1"/>
  <c r="F26" i="1"/>
  <c r="E26" i="1"/>
  <c r="A26" i="1"/>
  <c r="F25" i="1"/>
  <c r="E25" i="1"/>
  <c r="A25" i="1"/>
  <c r="F24" i="1"/>
  <c r="E24" i="1"/>
  <c r="A24" i="1"/>
  <c r="F23" i="1"/>
  <c r="E23" i="1"/>
  <c r="A23" i="1"/>
  <c r="F22" i="1"/>
  <c r="E22" i="1"/>
  <c r="A22" i="1"/>
  <c r="F21" i="1"/>
  <c r="E21" i="1"/>
  <c r="A21" i="1"/>
  <c r="F20" i="1"/>
  <c r="E20" i="1"/>
  <c r="A20" i="1"/>
  <c r="F19" i="1"/>
  <c r="E19" i="1"/>
  <c r="A19" i="1"/>
  <c r="F18" i="1"/>
  <c r="E18" i="1"/>
  <c r="A18" i="1"/>
  <c r="F17" i="1"/>
  <c r="E17" i="1"/>
  <c r="A17" i="1"/>
  <c r="F16" i="1"/>
  <c r="E16" i="1"/>
  <c r="A16" i="1"/>
  <c r="F15" i="1"/>
  <c r="E15" i="1"/>
  <c r="A15" i="1"/>
  <c r="F14" i="1"/>
  <c r="E14" i="1"/>
  <c r="A14" i="1"/>
  <c r="F13" i="1"/>
  <c r="E13" i="1"/>
  <c r="A13" i="1"/>
  <c r="F12" i="1"/>
  <c r="E12" i="1"/>
  <c r="A12" i="1"/>
  <c r="B7" i="1"/>
  <c r="F58" i="15"/>
  <c r="F57" i="15"/>
  <c r="F56" i="15"/>
  <c r="F55" i="15"/>
  <c r="F54" i="15"/>
  <c r="F53" i="15"/>
  <c r="F52" i="15"/>
  <c r="F51" i="15"/>
  <c r="F50" i="15"/>
  <c r="B50" i="15"/>
  <c r="F49" i="15"/>
  <c r="B49" i="15"/>
  <c r="F48" i="15"/>
  <c r="B48" i="15"/>
  <c r="F47" i="15"/>
  <c r="B47" i="15"/>
  <c r="F46" i="15"/>
  <c r="B46" i="15"/>
  <c r="F45" i="15"/>
  <c r="B45" i="15"/>
  <c r="F44" i="15"/>
  <c r="B44" i="15"/>
  <c r="F43" i="15"/>
  <c r="B43" i="15"/>
  <c r="F42" i="15"/>
  <c r="B42" i="15"/>
  <c r="F41" i="15"/>
  <c r="B41" i="15"/>
  <c r="F40" i="15"/>
  <c r="B40" i="15"/>
  <c r="F39" i="15"/>
  <c r="B39" i="15"/>
  <c r="F38" i="15"/>
  <c r="B38" i="15"/>
  <c r="F37" i="15"/>
  <c r="B37" i="15"/>
  <c r="F36" i="15"/>
  <c r="B36" i="15"/>
  <c r="F35" i="15"/>
  <c r="B35" i="15"/>
  <c r="F34" i="15"/>
  <c r="B34" i="15"/>
  <c r="F33" i="15"/>
  <c r="B33" i="15"/>
  <c r="F32" i="15"/>
  <c r="B32" i="15"/>
  <c r="F31" i="15"/>
  <c r="B31" i="15"/>
  <c r="F30" i="15"/>
  <c r="B30" i="15"/>
  <c r="F29" i="15"/>
  <c r="B29" i="15"/>
  <c r="F28" i="15"/>
  <c r="B28" i="15"/>
  <c r="F27" i="15"/>
  <c r="B27" i="15"/>
  <c r="F26" i="15"/>
  <c r="B26" i="15"/>
  <c r="F25" i="15"/>
  <c r="B25" i="15"/>
  <c r="F24" i="15"/>
  <c r="B24" i="15"/>
  <c r="F23" i="15"/>
  <c r="B23" i="15"/>
  <c r="F22" i="15"/>
  <c r="B22" i="15"/>
  <c r="F21" i="15"/>
  <c r="B21" i="15"/>
  <c r="F20" i="15"/>
  <c r="B20" i="15"/>
  <c r="F19" i="15"/>
  <c r="B19" i="15"/>
  <c r="F18" i="15"/>
  <c r="B18" i="15"/>
  <c r="F17" i="15"/>
  <c r="B17" i="15"/>
  <c r="F16" i="15"/>
  <c r="B16" i="15"/>
  <c r="F15" i="15"/>
  <c r="B15" i="15"/>
  <c r="F14" i="15"/>
  <c r="B14" i="15"/>
  <c r="F13" i="15"/>
  <c r="B13" i="15"/>
  <c r="F12" i="15"/>
  <c r="B12" i="15"/>
  <c r="F11" i="15"/>
  <c r="B11" i="15"/>
  <c r="F10" i="15"/>
  <c r="B10" i="15"/>
  <c r="B9" i="15"/>
  <c r="AC55" i="28"/>
  <c r="AE55" i="28" s="1"/>
  <c r="X55" i="28"/>
  <c r="Z55" i="28" s="1"/>
  <c r="S55" i="28"/>
  <c r="P55" i="28"/>
  <c r="O55" i="28"/>
  <c r="N55" i="28"/>
  <c r="AC54" i="28"/>
  <c r="AE54" i="28" s="1"/>
  <c r="X54" i="28"/>
  <c r="S54" i="28"/>
  <c r="N54" i="28"/>
  <c r="O54" i="28" s="1"/>
  <c r="AE53" i="28"/>
  <c r="AD53" i="28"/>
  <c r="AC53" i="28"/>
  <c r="X53" i="28"/>
  <c r="Z53" i="28" s="1"/>
  <c r="S53" i="28"/>
  <c r="N53" i="28"/>
  <c r="O53" i="28" s="1"/>
  <c r="AE52" i="28"/>
  <c r="AD52" i="28"/>
  <c r="AC52" i="28"/>
  <c r="X52" i="28"/>
  <c r="Z52" i="28" s="1"/>
  <c r="S52" i="28"/>
  <c r="N52" i="28"/>
  <c r="P52" i="28" s="1"/>
  <c r="AC51" i="28"/>
  <c r="AD51" i="28" s="1"/>
  <c r="X51" i="28"/>
  <c r="Z51" i="28" s="1"/>
  <c r="S51" i="28"/>
  <c r="N51" i="28"/>
  <c r="P51" i="28" s="1"/>
  <c r="AC50" i="28"/>
  <c r="AD50" i="28" s="1"/>
  <c r="X50" i="28"/>
  <c r="Z50" i="28" s="1"/>
  <c r="S50" i="28"/>
  <c r="N50" i="28"/>
  <c r="P50" i="28" s="1"/>
  <c r="AC49" i="28"/>
  <c r="AE49" i="28" s="1"/>
  <c r="X49" i="28"/>
  <c r="Z49" i="28" s="1"/>
  <c r="S49" i="28"/>
  <c r="N49" i="28"/>
  <c r="P49" i="28" s="1"/>
  <c r="AD48" i="28"/>
  <c r="AC48" i="28"/>
  <c r="AE48" i="28" s="1"/>
  <c r="Y48" i="28"/>
  <c r="X48" i="28"/>
  <c r="Z48" i="28" s="1"/>
  <c r="S48" i="28"/>
  <c r="P48" i="28"/>
  <c r="O48" i="28"/>
  <c r="N48" i="28"/>
  <c r="AE47" i="28"/>
  <c r="AC47" i="28"/>
  <c r="AD47" i="28" s="1"/>
  <c r="X47" i="28"/>
  <c r="Z47" i="28" s="1"/>
  <c r="S47" i="28"/>
  <c r="P47" i="28"/>
  <c r="O47" i="28"/>
  <c r="N47" i="28"/>
  <c r="AE46" i="28"/>
  <c r="AC46" i="28"/>
  <c r="AD46" i="28" s="1"/>
  <c r="X46" i="28"/>
  <c r="S46" i="28"/>
  <c r="N46" i="28"/>
  <c r="O46" i="28" s="1"/>
  <c r="AE45" i="28"/>
  <c r="AD45" i="28"/>
  <c r="AC45" i="28"/>
  <c r="X45" i="28"/>
  <c r="Z45" i="28" s="1"/>
  <c r="S45" i="28"/>
  <c r="P45" i="28"/>
  <c r="N45" i="28"/>
  <c r="O45" i="28" s="1"/>
  <c r="AE44" i="28"/>
  <c r="AD44" i="28"/>
  <c r="AC44" i="28"/>
  <c r="X44" i="28"/>
  <c r="Z44" i="28" s="1"/>
  <c r="S44" i="28"/>
  <c r="O44" i="28"/>
  <c r="N44" i="28"/>
  <c r="P44" i="28" s="1"/>
  <c r="AC43" i="28"/>
  <c r="AD43" i="28" s="1"/>
  <c r="X43" i="28"/>
  <c r="Z43" i="28" s="1"/>
  <c r="S43" i="28"/>
  <c r="N43" i="28"/>
  <c r="P43" i="28" s="1"/>
  <c r="AE42" i="28"/>
  <c r="AC42" i="28"/>
  <c r="AD42" i="28" s="1"/>
  <c r="X42" i="28"/>
  <c r="Z42" i="28" s="1"/>
  <c r="S42" i="28"/>
  <c r="N42" i="28"/>
  <c r="P42" i="28" s="1"/>
  <c r="AD41" i="28"/>
  <c r="AC41" i="28"/>
  <c r="AE41" i="28" s="1"/>
  <c r="X41" i="28"/>
  <c r="Z41" i="28" s="1"/>
  <c r="S41" i="28"/>
  <c r="P41" i="28"/>
  <c r="N41" i="28"/>
  <c r="O41" i="28" s="1"/>
  <c r="AC40" i="28"/>
  <c r="AE40" i="28" s="1"/>
  <c r="Y40" i="28"/>
  <c r="X40" i="28"/>
  <c r="Z40" i="28" s="1"/>
  <c r="S40" i="28"/>
  <c r="P40" i="28"/>
  <c r="O40" i="28"/>
  <c r="N40" i="28"/>
  <c r="AE39" i="28"/>
  <c r="AD39" i="28"/>
  <c r="AC39" i="28"/>
  <c r="X39" i="28"/>
  <c r="Z39" i="28" s="1"/>
  <c r="S39" i="28"/>
  <c r="P39" i="28"/>
  <c r="O39" i="28"/>
  <c r="N39" i="28"/>
  <c r="AE38" i="28"/>
  <c r="AD38" i="28"/>
  <c r="AC38" i="28"/>
  <c r="X38" i="28"/>
  <c r="S38" i="28"/>
  <c r="P38" i="28"/>
  <c r="N38" i="28"/>
  <c r="O38" i="28" s="1"/>
  <c r="AE37" i="28"/>
  <c r="AD37" i="28"/>
  <c r="AC37" i="28"/>
  <c r="X37" i="28"/>
  <c r="Z37" i="28" s="1"/>
  <c r="S37" i="28"/>
  <c r="N37" i="28"/>
  <c r="O37" i="28" s="1"/>
  <c r="AE36" i="28"/>
  <c r="AD36" i="28"/>
  <c r="AC36" i="28"/>
  <c r="Y36" i="28"/>
  <c r="X36" i="28"/>
  <c r="Z36" i="28" s="1"/>
  <c r="S36" i="28"/>
  <c r="N36" i="28"/>
  <c r="P36" i="28" s="1"/>
  <c r="AC35" i="28"/>
  <c r="AD35" i="28" s="1"/>
  <c r="X35" i="28"/>
  <c r="Z35" i="28" s="1"/>
  <c r="S35" i="28"/>
  <c r="N35" i="28"/>
  <c r="P35" i="28" s="1"/>
  <c r="AC34" i="28"/>
  <c r="AD34" i="28" s="1"/>
  <c r="X34" i="28"/>
  <c r="Z34" i="28" s="1"/>
  <c r="S34" i="28"/>
  <c r="P34" i="28"/>
  <c r="N34" i="28"/>
  <c r="O34" i="28" s="1"/>
  <c r="AC33" i="28"/>
  <c r="AE33" i="28" s="1"/>
  <c r="X33" i="28"/>
  <c r="Z33" i="28" s="1"/>
  <c r="S33" i="28"/>
  <c r="P33" i="28"/>
  <c r="O33" i="28"/>
  <c r="N33" i="28"/>
  <c r="H33" i="28"/>
  <c r="G33" i="28"/>
  <c r="F33" i="28"/>
  <c r="E33" i="28"/>
  <c r="AC32" i="28"/>
  <c r="AE32" i="28" s="1"/>
  <c r="Y32" i="28"/>
  <c r="X32" i="28"/>
  <c r="Z32" i="28" s="1"/>
  <c r="S32" i="28"/>
  <c r="P32" i="28"/>
  <c r="O32" i="28"/>
  <c r="N32" i="28"/>
  <c r="H32" i="28"/>
  <c r="G32" i="28"/>
  <c r="F32" i="28"/>
  <c r="E32" i="28"/>
  <c r="AC31" i="28"/>
  <c r="AE31" i="28" s="1"/>
  <c r="X31" i="28"/>
  <c r="Z31" i="28" s="1"/>
  <c r="S31" i="28"/>
  <c r="P31" i="28"/>
  <c r="O31" i="28"/>
  <c r="N31" i="28"/>
  <c r="H31" i="28"/>
  <c r="G31" i="28"/>
  <c r="F31" i="28"/>
  <c r="E31" i="28"/>
  <c r="AC30" i="28"/>
  <c r="AD30" i="28" s="1"/>
  <c r="X30" i="28"/>
  <c r="S30" i="28"/>
  <c r="N30" i="28"/>
  <c r="O30" i="28" s="1"/>
  <c r="H30" i="28"/>
  <c r="G30" i="28"/>
  <c r="F30" i="28"/>
  <c r="E30" i="28"/>
  <c r="AE29" i="28"/>
  <c r="AD29" i="28"/>
  <c r="AC29" i="28"/>
  <c r="X29" i="28"/>
  <c r="Z29" i="28" s="1"/>
  <c r="S29" i="28"/>
  <c r="N29" i="28"/>
  <c r="O29" i="28" s="1"/>
  <c r="H29" i="28"/>
  <c r="G29" i="28"/>
  <c r="F29" i="28"/>
  <c r="E29" i="28"/>
  <c r="AE28" i="28"/>
  <c r="AD28" i="28"/>
  <c r="AC28" i="28"/>
  <c r="X28" i="28"/>
  <c r="Z28" i="28" s="1"/>
  <c r="S28" i="28"/>
  <c r="N28" i="28"/>
  <c r="P28" i="28" s="1"/>
  <c r="H28" i="28"/>
  <c r="G28" i="28"/>
  <c r="F28" i="28"/>
  <c r="E28" i="28"/>
  <c r="AE27" i="28"/>
  <c r="AC27" i="28"/>
  <c r="AD27" i="28" s="1"/>
  <c r="X27" i="28"/>
  <c r="Z27" i="28" s="1"/>
  <c r="S27" i="28"/>
  <c r="O27" i="28"/>
  <c r="N27" i="28"/>
  <c r="P27" i="28" s="1"/>
  <c r="H27" i="28"/>
  <c r="G27" i="28"/>
  <c r="F27" i="28"/>
  <c r="E27" i="28"/>
  <c r="AC26" i="28"/>
  <c r="AD26" i="28" s="1"/>
  <c r="Y26" i="28"/>
  <c r="X26" i="28"/>
  <c r="Z26" i="28" s="1"/>
  <c r="S26" i="28"/>
  <c r="P26" i="28"/>
  <c r="O26" i="28"/>
  <c r="N26" i="28"/>
  <c r="H26" i="28"/>
  <c r="G26" i="28"/>
  <c r="F26" i="28"/>
  <c r="E26" i="28"/>
  <c r="AC25" i="28"/>
  <c r="AE25" i="28" s="1"/>
  <c r="X25" i="28"/>
  <c r="Z25" i="28" s="1"/>
  <c r="S25" i="28"/>
  <c r="N25" i="28"/>
  <c r="P25" i="28" s="1"/>
  <c r="H25" i="28"/>
  <c r="G25" i="28"/>
  <c r="F25" i="28"/>
  <c r="E25" i="28"/>
  <c r="AC24" i="28"/>
  <c r="AE24" i="28" s="1"/>
  <c r="Y24" i="28"/>
  <c r="X24" i="28"/>
  <c r="Z24" i="28" s="1"/>
  <c r="S24" i="28"/>
  <c r="P24" i="28"/>
  <c r="O24" i="28"/>
  <c r="N24" i="28"/>
  <c r="H24" i="28"/>
  <c r="G24" i="28"/>
  <c r="F24" i="28"/>
  <c r="I12" i="28" s="1"/>
  <c r="E24" i="28"/>
  <c r="AC23" i="28"/>
  <c r="AE23" i="28" s="1"/>
  <c r="X23" i="28"/>
  <c r="Z23" i="28" s="1"/>
  <c r="S23" i="28"/>
  <c r="P23" i="28"/>
  <c r="O23" i="28"/>
  <c r="N23" i="28"/>
  <c r="AC22" i="28"/>
  <c r="AE22" i="28" s="1"/>
  <c r="X22" i="28"/>
  <c r="S22" i="28"/>
  <c r="N22" i="28"/>
  <c r="O22" i="28" s="1"/>
  <c r="AE21" i="28"/>
  <c r="AD21" i="28"/>
  <c r="AC21" i="28"/>
  <c r="X21" i="28"/>
  <c r="Z21" i="28" s="1"/>
  <c r="S21" i="28"/>
  <c r="N21" i="28"/>
  <c r="O21" i="28" s="1"/>
  <c r="AE20" i="28"/>
  <c r="AD20" i="28"/>
  <c r="AC20" i="28"/>
  <c r="X20" i="28"/>
  <c r="Z20" i="28" s="1"/>
  <c r="S20" i="28"/>
  <c r="N20" i="28"/>
  <c r="P20" i="28" s="1"/>
  <c r="AC19" i="28"/>
  <c r="AD19" i="28" s="1"/>
  <c r="X19" i="28"/>
  <c r="Z19" i="28" s="1"/>
  <c r="S19" i="28"/>
  <c r="N19" i="28"/>
  <c r="P19" i="28" s="1"/>
  <c r="AC18" i="28"/>
  <c r="AD18" i="28" s="1"/>
  <c r="X18" i="28"/>
  <c r="Z18" i="28" s="1"/>
  <c r="S18" i="28"/>
  <c r="N18" i="28"/>
  <c r="P18" i="28" s="1"/>
  <c r="AC17" i="28"/>
  <c r="AE17" i="28" s="1"/>
  <c r="X17" i="28"/>
  <c r="Z17" i="28" s="1"/>
  <c r="S17" i="28"/>
  <c r="N17" i="28"/>
  <c r="P17" i="28" s="1"/>
  <c r="AD16" i="28"/>
  <c r="AC16" i="28"/>
  <c r="AE16" i="28" s="1"/>
  <c r="Y16" i="28"/>
  <c r="X16" i="28"/>
  <c r="Z16" i="28" s="1"/>
  <c r="S16" i="28"/>
  <c r="P16" i="28"/>
  <c r="O16" i="28"/>
  <c r="N16" i="28"/>
  <c r="AE15" i="28"/>
  <c r="AC15" i="28"/>
  <c r="AD15" i="28" s="1"/>
  <c r="X15" i="28"/>
  <c r="Z15" i="28" s="1"/>
  <c r="S15" i="28"/>
  <c r="P15" i="28"/>
  <c r="O15" i="28"/>
  <c r="N15" i="28"/>
  <c r="AE14" i="28"/>
  <c r="AC14" i="28"/>
  <c r="AD14" i="28" s="1"/>
  <c r="X14" i="28"/>
  <c r="S14" i="28"/>
  <c r="N14" i="28"/>
  <c r="O14" i="28" s="1"/>
  <c r="G14" i="28"/>
  <c r="D14" i="28"/>
  <c r="AC13" i="28"/>
  <c r="AE13" i="28" s="1"/>
  <c r="X13" i="28"/>
  <c r="Z13" i="28" s="1"/>
  <c r="S13" i="28"/>
  <c r="N13" i="28"/>
  <c r="P13" i="28" s="1"/>
  <c r="G13" i="28"/>
  <c r="F13" i="28"/>
  <c r="AC12" i="28"/>
  <c r="X12" i="28"/>
  <c r="U12" i="28"/>
  <c r="T12" i="28"/>
  <c r="S12" i="28"/>
  <c r="N12" i="28"/>
  <c r="P12" i="28" s="1"/>
  <c r="G12" i="28"/>
  <c r="F12" i="28"/>
  <c r="E16" i="17" s="1"/>
  <c r="AE11" i="28"/>
  <c r="AD11" i="28"/>
  <c r="AC11" i="28"/>
  <c r="X11" i="28"/>
  <c r="Z11" i="28" s="1"/>
  <c r="S11" i="28"/>
  <c r="P11" i="28"/>
  <c r="N11" i="28"/>
  <c r="O11" i="28" s="1"/>
  <c r="I11" i="28"/>
  <c r="G11" i="28"/>
  <c r="F11" i="28"/>
  <c r="D16" i="17" s="1"/>
  <c r="D11" i="28"/>
  <c r="AE10" i="28"/>
  <c r="AD10" i="28"/>
  <c r="AC10" i="28"/>
  <c r="Y10" i="28"/>
  <c r="X10" i="28"/>
  <c r="Z10" i="28" s="1"/>
  <c r="S10" i="28"/>
  <c r="N10" i="28"/>
  <c r="AE9" i="28"/>
  <c r="AD9" i="28"/>
  <c r="AC9" i="28"/>
  <c r="X9" i="28"/>
  <c r="Z9" i="28" s="1"/>
  <c r="S9" i="28"/>
  <c r="N9" i="28"/>
  <c r="AE8" i="28"/>
  <c r="AD8" i="28"/>
  <c r="AC8" i="28"/>
  <c r="X8" i="28"/>
  <c r="Z8" i="28" s="1"/>
  <c r="S8" i="28"/>
  <c r="N8" i="28"/>
  <c r="AE7" i="28"/>
  <c r="AD7" i="28"/>
  <c r="AC7" i="28"/>
  <c r="X7" i="28"/>
  <c r="Z7" i="28" s="1"/>
  <c r="S7" i="28"/>
  <c r="N7" i="28"/>
  <c r="AE6" i="28"/>
  <c r="AD6" i="28"/>
  <c r="AC6" i="28"/>
  <c r="Y6" i="28"/>
  <c r="X6" i="28"/>
  <c r="S6" i="28"/>
  <c r="N6" i="28"/>
  <c r="O7" i="28" l="1"/>
  <c r="P7" i="28"/>
  <c r="Y12" i="28"/>
  <c r="Z12" i="28"/>
  <c r="U23" i="20"/>
  <c r="T23" i="20"/>
  <c r="J11" i="6"/>
  <c r="J15" i="6"/>
  <c r="J8" i="6"/>
  <c r="U53" i="22"/>
  <c r="T53" i="22"/>
  <c r="T83" i="22"/>
  <c r="U83" i="22"/>
  <c r="U93" i="22"/>
  <c r="T93" i="22"/>
  <c r="C11" i="28"/>
  <c r="P6" i="28"/>
  <c r="Y9" i="28"/>
  <c r="O10" i="28"/>
  <c r="P10" i="28"/>
  <c r="Z14" i="28"/>
  <c r="Y14" i="28"/>
  <c r="O18" i="28"/>
  <c r="Y18" i="28"/>
  <c r="O19" i="28"/>
  <c r="AE19" i="28"/>
  <c r="Y28" i="28"/>
  <c r="P30" i="28"/>
  <c r="AD31" i="28"/>
  <c r="AD40" i="28"/>
  <c r="Z46" i="28"/>
  <c r="Y46" i="28"/>
  <c r="O50" i="28"/>
  <c r="O51" i="28"/>
  <c r="D34" i="17"/>
  <c r="T22" i="20"/>
  <c r="U22" i="20"/>
  <c r="U55" i="20"/>
  <c r="T55" i="20"/>
  <c r="J10" i="6"/>
  <c r="U30" i="22"/>
  <c r="T30" i="22"/>
  <c r="U62" i="22"/>
  <c r="T62" i="22"/>
  <c r="U82" i="22"/>
  <c r="T82" i="22"/>
  <c r="U86" i="22"/>
  <c r="T86" i="22"/>
  <c r="U106" i="22"/>
  <c r="T106" i="22"/>
  <c r="Y8" i="28"/>
  <c r="O9" i="28"/>
  <c r="P9" i="28"/>
  <c r="B13" i="28"/>
  <c r="O13" i="28"/>
  <c r="O17" i="28"/>
  <c r="Y20" i="28"/>
  <c r="P22" i="28"/>
  <c r="J12" i="28"/>
  <c r="O28" i="28"/>
  <c r="AE30" i="28"/>
  <c r="Y42" i="28"/>
  <c r="O43" i="28"/>
  <c r="AE43" i="28"/>
  <c r="P54" i="28"/>
  <c r="AD54" i="28"/>
  <c r="AD55" i="28"/>
  <c r="E17" i="17"/>
  <c r="T54" i="20"/>
  <c r="U54" i="20"/>
  <c r="U99" i="20"/>
  <c r="T99" i="20"/>
  <c r="G5" i="22"/>
  <c r="U29" i="22"/>
  <c r="T29" i="22"/>
  <c r="U61" i="22"/>
  <c r="T61" i="22"/>
  <c r="U81" i="22"/>
  <c r="T81" i="22"/>
  <c r="U85" i="22"/>
  <c r="T85" i="22"/>
  <c r="U105" i="22"/>
  <c r="T105" i="22"/>
  <c r="Z22" i="28"/>
  <c r="Y22" i="28"/>
  <c r="Z54" i="28"/>
  <c r="Y54" i="28"/>
  <c r="U67" i="20"/>
  <c r="T67" i="20"/>
  <c r="U73" i="22"/>
  <c r="T73" i="22"/>
  <c r="O25" i="28"/>
  <c r="AD33" i="28"/>
  <c r="AE34" i="28"/>
  <c r="O36" i="28"/>
  <c r="P37" i="28"/>
  <c r="Y50" i="28"/>
  <c r="AE51" i="28"/>
  <c r="H12" i="28"/>
  <c r="E14" i="17" s="1"/>
  <c r="E23" i="17" s="1"/>
  <c r="F7" i="1" s="1"/>
  <c r="AD22" i="28"/>
  <c r="AD23" i="28"/>
  <c r="AD25" i="28"/>
  <c r="AE26" i="28"/>
  <c r="P29" i="28"/>
  <c r="AD32" i="28"/>
  <c r="Z38" i="28"/>
  <c r="Y38" i="28"/>
  <c r="O42" i="28"/>
  <c r="O49" i="28"/>
  <c r="Y52" i="28"/>
  <c r="I18" i="15"/>
  <c r="Y7" i="28"/>
  <c r="O8" i="28"/>
  <c r="P8" i="28"/>
  <c r="AD13" i="28"/>
  <c r="P14" i="28"/>
  <c r="AD17" i="28"/>
  <c r="AE18" i="28"/>
  <c r="O20" i="28"/>
  <c r="P21" i="28"/>
  <c r="K14" i="28"/>
  <c r="AD24" i="28"/>
  <c r="Z30" i="28"/>
  <c r="Y30" i="28"/>
  <c r="Y34" i="28"/>
  <c r="O35" i="28"/>
  <c r="AE35" i="28"/>
  <c r="Y44" i="28"/>
  <c r="P46" i="28"/>
  <c r="AD49" i="28"/>
  <c r="AE50" i="28"/>
  <c r="O52" i="28"/>
  <c r="P53" i="28"/>
  <c r="T27" i="20"/>
  <c r="U35" i="20"/>
  <c r="T35" i="20"/>
  <c r="U78" i="20"/>
  <c r="T79" i="20"/>
  <c r="U80" i="20"/>
  <c r="T81" i="20"/>
  <c r="T82" i="20"/>
  <c r="T83" i="20"/>
  <c r="U89" i="20"/>
  <c r="T90" i="20"/>
  <c r="T91" i="20"/>
  <c r="U98" i="20"/>
  <c r="T98" i="20"/>
  <c r="U54" i="22"/>
  <c r="T54" i="22"/>
  <c r="U74" i="22"/>
  <c r="T74" i="22"/>
  <c r="U84" i="22"/>
  <c r="T84" i="22"/>
  <c r="U94" i="22"/>
  <c r="T94" i="22"/>
  <c r="C14" i="28"/>
  <c r="H11" i="28"/>
  <c r="D14" i="17" s="1"/>
  <c r="J16" i="15"/>
  <c r="I16" i="15"/>
  <c r="D23" i="17"/>
  <c r="E7" i="1" s="1"/>
  <c r="EG21" i="6"/>
  <c r="B68" i="1"/>
  <c r="C68" i="1" s="1"/>
  <c r="B66" i="1"/>
  <c r="B20" i="1"/>
  <c r="C20" i="1" s="1"/>
  <c r="B23" i="1"/>
  <c r="C23" i="1" s="1"/>
  <c r="B25" i="1"/>
  <c r="C25" i="1" s="1"/>
  <c r="B26" i="1"/>
  <c r="C26" i="1" s="1"/>
  <c r="B51" i="1"/>
  <c r="C51" i="1" s="1"/>
  <c r="B69" i="1"/>
  <c r="C69" i="1" s="1"/>
  <c r="B17" i="1"/>
  <c r="C17" i="1" s="1"/>
  <c r="B55" i="1"/>
  <c r="C55" i="1" s="1"/>
  <c r="B64" i="1"/>
  <c r="C64" i="1" s="1"/>
  <c r="B21" i="1"/>
  <c r="C21" i="1" s="1"/>
  <c r="B24" i="1"/>
  <c r="C24" i="1" s="1"/>
  <c r="B12" i="1"/>
  <c r="C12" i="1" s="1"/>
  <c r="B27" i="1"/>
  <c r="C27" i="1" s="1"/>
  <c r="B56" i="1"/>
  <c r="C56" i="1" s="1"/>
  <c r="B70" i="1"/>
  <c r="C70" i="1" s="1"/>
  <c r="B75" i="1"/>
  <c r="C75" i="1" s="1"/>
  <c r="B22" i="1"/>
  <c r="C22" i="1" s="1"/>
  <c r="B72" i="1"/>
  <c r="C72" i="1" s="1"/>
  <c r="B13" i="1"/>
  <c r="C13" i="1" s="1"/>
  <c r="B15" i="1"/>
  <c r="C15" i="1" s="1"/>
  <c r="B16" i="1"/>
  <c r="C16" i="1" s="1"/>
  <c r="B19" i="1"/>
  <c r="C19" i="1" s="1"/>
  <c r="B54" i="1"/>
  <c r="C54" i="1" s="1"/>
  <c r="B58" i="1"/>
  <c r="C58" i="1" s="1"/>
  <c r="B74" i="1"/>
  <c r="C74" i="1" s="1"/>
  <c r="U11" i="28"/>
  <c r="T11" i="28"/>
  <c r="U20" i="28"/>
  <c r="T20" i="28"/>
  <c r="U24" i="28"/>
  <c r="T24" i="28"/>
  <c r="U40" i="28"/>
  <c r="T40" i="28"/>
  <c r="U48" i="28"/>
  <c r="T48" i="28"/>
  <c r="U52" i="28"/>
  <c r="T52" i="28"/>
  <c r="T25" i="20"/>
  <c r="U25" i="20"/>
  <c r="T57" i="20"/>
  <c r="U57" i="20"/>
  <c r="J14" i="28"/>
  <c r="G12" i="17" s="1"/>
  <c r="Y15" i="28"/>
  <c r="U17" i="28"/>
  <c r="T17" i="28"/>
  <c r="Y19" i="28"/>
  <c r="U21" i="28"/>
  <c r="T21" i="28"/>
  <c r="Y23" i="28"/>
  <c r="U25" i="28"/>
  <c r="T25" i="28"/>
  <c r="Y27" i="28"/>
  <c r="U29" i="28"/>
  <c r="T29" i="28"/>
  <c r="Y31" i="28"/>
  <c r="U33" i="28"/>
  <c r="T33" i="28"/>
  <c r="Y35" i="28"/>
  <c r="U37" i="28"/>
  <c r="T37" i="28"/>
  <c r="Y39" i="28"/>
  <c r="U41" i="28"/>
  <c r="T41" i="28"/>
  <c r="Y43" i="28"/>
  <c r="U45" i="28"/>
  <c r="T45" i="28"/>
  <c r="Y47" i="28"/>
  <c r="U49" i="28"/>
  <c r="T49" i="28"/>
  <c r="Y51" i="28"/>
  <c r="U53" i="28"/>
  <c r="T53" i="28"/>
  <c r="Y55" i="28"/>
  <c r="D33" i="17"/>
  <c r="C13" i="28"/>
  <c r="U7" i="28"/>
  <c r="T7" i="28"/>
  <c r="U14" i="28"/>
  <c r="T14" i="28"/>
  <c r="U18" i="28"/>
  <c r="T18" i="28"/>
  <c r="U22" i="28"/>
  <c r="T22" i="28"/>
  <c r="U26" i="28"/>
  <c r="T26" i="28"/>
  <c r="U30" i="28"/>
  <c r="T30" i="28"/>
  <c r="U34" i="28"/>
  <c r="T34" i="28"/>
  <c r="U38" i="28"/>
  <c r="T38" i="28"/>
  <c r="U42" i="28"/>
  <c r="T42" i="28"/>
  <c r="U46" i="28"/>
  <c r="T46" i="28"/>
  <c r="U50" i="28"/>
  <c r="T50" i="28"/>
  <c r="U54" i="28"/>
  <c r="T54" i="28"/>
  <c r="E33" i="17"/>
  <c r="J17" i="15"/>
  <c r="E34" i="17" s="1"/>
  <c r="U16" i="28"/>
  <c r="T16" i="28"/>
  <c r="U28" i="28"/>
  <c r="T28" i="28"/>
  <c r="U32" i="28"/>
  <c r="T32" i="28"/>
  <c r="U36" i="28"/>
  <c r="T36" i="28"/>
  <c r="U44" i="28"/>
  <c r="T44" i="28"/>
  <c r="T18" i="20"/>
  <c r="U18" i="20"/>
  <c r="T50" i="20"/>
  <c r="U50" i="20"/>
  <c r="T86" i="20"/>
  <c r="U86" i="20"/>
  <c r="O12" i="28"/>
  <c r="Y13" i="28"/>
  <c r="C12" i="28"/>
  <c r="U6" i="28"/>
  <c r="B12" i="28"/>
  <c r="T6" i="28"/>
  <c r="U8" i="28"/>
  <c r="T8" i="28"/>
  <c r="U9" i="28"/>
  <c r="T9" i="28"/>
  <c r="U10" i="28"/>
  <c r="T10" i="28"/>
  <c r="Y11" i="28"/>
  <c r="D12" i="28"/>
  <c r="F16" i="17"/>
  <c r="F17" i="17"/>
  <c r="Z6" i="28"/>
  <c r="D13" i="28"/>
  <c r="AE12" i="28"/>
  <c r="AD12" i="28"/>
  <c r="U13" i="28"/>
  <c r="T13" i="28"/>
  <c r="U15" i="28"/>
  <c r="T15" i="28"/>
  <c r="Y17" i="28"/>
  <c r="U19" i="28"/>
  <c r="T19" i="28"/>
  <c r="Y21" i="28"/>
  <c r="U23" i="28"/>
  <c r="T23" i="28"/>
  <c r="K12" i="28"/>
  <c r="Y25" i="28"/>
  <c r="U27" i="28"/>
  <c r="T27" i="28"/>
  <c r="Y29" i="28"/>
  <c r="U31" i="28"/>
  <c r="T31" i="28"/>
  <c r="Y33" i="28"/>
  <c r="U35" i="28"/>
  <c r="T35" i="28"/>
  <c r="Y37" i="28"/>
  <c r="U39" i="28"/>
  <c r="T39" i="28"/>
  <c r="Y41" i="28"/>
  <c r="U43" i="28"/>
  <c r="T43" i="28"/>
  <c r="Y45" i="28"/>
  <c r="U47" i="28"/>
  <c r="T47" i="28"/>
  <c r="Y49" i="28"/>
  <c r="U51" i="28"/>
  <c r="T51" i="28"/>
  <c r="Y53" i="28"/>
  <c r="U55" i="28"/>
  <c r="T55" i="28"/>
  <c r="F33" i="17"/>
  <c r="J18" i="15"/>
  <c r="F34" i="17" s="1"/>
  <c r="T17" i="20"/>
  <c r="U17" i="20"/>
  <c r="G5" i="20"/>
  <c r="T49" i="20"/>
  <c r="U49" i="20"/>
  <c r="T74" i="20"/>
  <c r="U74" i="20"/>
  <c r="T105" i="20"/>
  <c r="U105" i="20"/>
  <c r="B11" i="28"/>
  <c r="B14" i="28"/>
  <c r="G17" i="17"/>
  <c r="G16" i="17"/>
  <c r="B52" i="1"/>
  <c r="C52" i="1" s="1"/>
  <c r="T42" i="20"/>
  <c r="U42" i="20"/>
  <c r="O6" i="28"/>
  <c r="B73" i="1"/>
  <c r="C73" i="1" s="1"/>
  <c r="B67" i="1"/>
  <c r="C67" i="1" s="1"/>
  <c r="B63" i="1"/>
  <c r="C63" i="1" s="1"/>
  <c r="B14" i="1"/>
  <c r="C14" i="1" s="1"/>
  <c r="B18" i="1"/>
  <c r="C18" i="1" s="1"/>
  <c r="B53" i="1"/>
  <c r="C53" i="1" s="1"/>
  <c r="B57" i="1"/>
  <c r="C57" i="1" s="1"/>
  <c r="B65" i="1"/>
  <c r="B71" i="1"/>
  <c r="C71" i="1" s="1"/>
  <c r="T34" i="20"/>
  <c r="U34" i="20"/>
  <c r="T41" i="20"/>
  <c r="U41" i="20"/>
  <c r="T66" i="20"/>
  <c r="U66" i="20"/>
  <c r="T73" i="20"/>
  <c r="U73" i="20"/>
  <c r="T104" i="20"/>
  <c r="U104" i="20"/>
  <c r="T28" i="22"/>
  <c r="U28" i="22"/>
  <c r="T26" i="20"/>
  <c r="U26" i="20"/>
  <c r="T33" i="20"/>
  <c r="U33" i="20"/>
  <c r="T58" i="20"/>
  <c r="U58" i="20"/>
  <c r="T65" i="20"/>
  <c r="U65" i="20"/>
  <c r="T88" i="20"/>
  <c r="U88" i="20"/>
  <c r="T27" i="22"/>
  <c r="U27" i="22"/>
  <c r="U94" i="20"/>
  <c r="U96" i="20"/>
  <c r="T97" i="20"/>
  <c r="T102" i="20"/>
  <c r="U102" i="20"/>
  <c r="DP4" i="6"/>
  <c r="T25" i="22"/>
  <c r="U25" i="22"/>
  <c r="U49" i="22"/>
  <c r="U51" i="22"/>
  <c r="T52" i="22"/>
  <c r="T59" i="22"/>
  <c r="U59" i="22"/>
  <c r="U76" i="22"/>
  <c r="U79" i="22"/>
  <c r="T80" i="22"/>
  <c r="T91" i="22"/>
  <c r="U91" i="22"/>
  <c r="U108" i="22"/>
  <c r="U111" i="22"/>
  <c r="T112" i="22"/>
  <c r="K15" i="2"/>
  <c r="K14" i="2"/>
  <c r="L15" i="2"/>
  <c r="T13" i="20"/>
  <c r="G6" i="20"/>
  <c r="J3" i="20"/>
  <c r="U13" i="20"/>
  <c r="J4" i="20"/>
  <c r="T21" i="20"/>
  <c r="U21" i="20"/>
  <c r="T29" i="20"/>
  <c r="U29" i="20"/>
  <c r="T37" i="20"/>
  <c r="U37" i="20"/>
  <c r="T45" i="20"/>
  <c r="U45" i="20"/>
  <c r="T53" i="20"/>
  <c r="U53" i="20"/>
  <c r="T61" i="20"/>
  <c r="U61" i="20"/>
  <c r="T69" i="20"/>
  <c r="U69" i="20"/>
  <c r="J4" i="22"/>
  <c r="J3" i="22"/>
  <c r="G6" i="22"/>
  <c r="U13" i="22"/>
  <c r="J11" i="22"/>
  <c r="P15" i="2"/>
  <c r="P14" i="2"/>
  <c r="J11" i="20"/>
  <c r="DO4" i="6"/>
  <c r="DO3" i="6"/>
  <c r="EG7" i="6"/>
  <c r="EG15" i="6"/>
  <c r="U17" i="22"/>
  <c r="U19" i="22"/>
  <c r="T20" i="22"/>
  <c r="U33" i="22"/>
  <c r="U35" i="22"/>
  <c r="T36" i="22"/>
  <c r="U60" i="22"/>
  <c r="U63" i="22"/>
  <c r="T64" i="22"/>
  <c r="T75" i="22"/>
  <c r="U75" i="22"/>
  <c r="U92" i="22"/>
  <c r="U95" i="22"/>
  <c r="T96" i="22"/>
  <c r="T107" i="22"/>
  <c r="U107" i="22"/>
  <c r="DP3" i="6"/>
  <c r="C3" i="6"/>
  <c r="EG13" i="6"/>
  <c r="EG9" i="6"/>
  <c r="EG22" i="6"/>
  <c r="EG20" i="6"/>
  <c r="EG18" i="6"/>
  <c r="EG16" i="6"/>
  <c r="EG10" i="6"/>
  <c r="EG8" i="6"/>
  <c r="EG11" i="6"/>
  <c r="T16" i="20"/>
  <c r="T20" i="20"/>
  <c r="T24" i="20"/>
  <c r="T28" i="20"/>
  <c r="T32" i="20"/>
  <c r="T36" i="20"/>
  <c r="T40" i="20"/>
  <c r="T44" i="20"/>
  <c r="T48" i="20"/>
  <c r="T52" i="20"/>
  <c r="T56" i="20"/>
  <c r="T60" i="20"/>
  <c r="T64" i="20"/>
  <c r="T68" i="20"/>
  <c r="T72" i="20"/>
  <c r="U76" i="20"/>
  <c r="T77" i="20"/>
  <c r="U84" i="20"/>
  <c r="T85" i="20"/>
  <c r="U92" i="20"/>
  <c r="T93" i="20"/>
  <c r="U100" i="20"/>
  <c r="T101" i="20"/>
  <c r="U108" i="20"/>
  <c r="T109" i="20"/>
  <c r="EG37" i="6"/>
  <c r="EG35" i="6"/>
  <c r="EG33" i="6"/>
  <c r="EG31" i="6"/>
  <c r="EG29" i="6"/>
  <c r="EG27" i="6"/>
  <c r="U31" i="22"/>
  <c r="T32" i="22"/>
  <c r="U39" i="22"/>
  <c r="T40" i="22"/>
  <c r="U47" i="22"/>
  <c r="T48" i="22"/>
  <c r="U55" i="22"/>
  <c r="T56" i="22"/>
  <c r="U71" i="22"/>
  <c r="T72" i="22"/>
  <c r="U87" i="22"/>
  <c r="T88" i="22"/>
  <c r="U103" i="22"/>
  <c r="T104" i="22"/>
  <c r="J13" i="6"/>
  <c r="J9" i="6"/>
  <c r="M14" i="2"/>
  <c r="Q14" i="2"/>
  <c r="J14" i="2"/>
  <c r="N14" i="2"/>
  <c r="E14" i="28" l="1"/>
  <c r="G15" i="17" s="1"/>
  <c r="D66" i="1" s="1"/>
  <c r="E11" i="28"/>
  <c r="I6" i="15" s="1"/>
  <c r="F23" i="17"/>
  <c r="G7" i="1" s="1"/>
  <c r="G23" i="17"/>
  <c r="H7" i="1" s="1"/>
  <c r="C66" i="1"/>
  <c r="C65" i="1"/>
  <c r="D15" i="17"/>
  <c r="G40" i="17"/>
  <c r="G19" i="17"/>
  <c r="G342" i="17" s="1"/>
  <c r="E12" i="28"/>
  <c r="C11" i="22"/>
  <c r="R46" i="1"/>
  <c r="S46" i="1" s="1"/>
  <c r="L46" i="1"/>
  <c r="R45" i="1"/>
  <c r="S45" i="1" s="1"/>
  <c r="L45" i="1"/>
  <c r="R44" i="1"/>
  <c r="S44" i="1" s="1"/>
  <c r="L44" i="1"/>
  <c r="R43" i="1"/>
  <c r="S43" i="1" s="1"/>
  <c r="L43" i="1"/>
  <c r="R42" i="1"/>
  <c r="S42" i="1" s="1"/>
  <c r="L42" i="1"/>
  <c r="R41" i="1"/>
  <c r="S41" i="1" s="1"/>
  <c r="L41" i="1"/>
  <c r="R40" i="1"/>
  <c r="S40" i="1" s="1"/>
  <c r="L40" i="1"/>
  <c r="R39" i="1"/>
  <c r="S39" i="1" s="1"/>
  <c r="L39" i="1"/>
  <c r="R38" i="1"/>
  <c r="S38" i="1" s="1"/>
  <c r="L38" i="1"/>
  <c r="R37" i="1"/>
  <c r="S37" i="1" s="1"/>
  <c r="L37" i="1"/>
  <c r="R36" i="1"/>
  <c r="S36" i="1" s="1"/>
  <c r="L36" i="1"/>
  <c r="R35" i="1"/>
  <c r="S35" i="1" s="1"/>
  <c r="L35" i="1"/>
  <c r="R34" i="1"/>
  <c r="S34" i="1" s="1"/>
  <c r="L34" i="1"/>
  <c r="R33" i="1"/>
  <c r="S33" i="1" s="1"/>
  <c r="L33" i="1"/>
  <c r="R32" i="1"/>
  <c r="S32" i="1" s="1"/>
  <c r="L32" i="1"/>
  <c r="O46" i="1"/>
  <c r="P46" i="1" s="1"/>
  <c r="O45" i="1"/>
  <c r="P45" i="1" s="1"/>
  <c r="O44" i="1"/>
  <c r="P44" i="1" s="1"/>
  <c r="O43" i="1"/>
  <c r="P43" i="1" s="1"/>
  <c r="O42" i="1"/>
  <c r="P42" i="1" s="1"/>
  <c r="O41" i="1"/>
  <c r="P41" i="1" s="1"/>
  <c r="O40" i="1"/>
  <c r="P40" i="1" s="1"/>
  <c r="O39" i="1"/>
  <c r="P39" i="1" s="1"/>
  <c r="O38" i="1"/>
  <c r="P38" i="1" s="1"/>
  <c r="O37" i="1"/>
  <c r="P37" i="1" s="1"/>
  <c r="O36" i="1"/>
  <c r="P36" i="1" s="1"/>
  <c r="O35" i="1"/>
  <c r="P35" i="1" s="1"/>
  <c r="O34" i="1"/>
  <c r="P34" i="1" s="1"/>
  <c r="O33" i="1"/>
  <c r="P33" i="1" s="1"/>
  <c r="O32" i="1"/>
  <c r="P32" i="1" s="1"/>
  <c r="C11" i="20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R17" i="1"/>
  <c r="S17" i="1" s="1"/>
  <c r="L17" i="1"/>
  <c r="O15" i="1"/>
  <c r="P15" i="1" s="1"/>
  <c r="R13" i="1"/>
  <c r="S13" i="1" s="1"/>
  <c r="L13" i="1"/>
  <c r="R27" i="1"/>
  <c r="S27" i="1" s="1"/>
  <c r="L27" i="1"/>
  <c r="O18" i="1"/>
  <c r="P18" i="1" s="1"/>
  <c r="R16" i="1"/>
  <c r="S16" i="1" s="1"/>
  <c r="L16" i="1"/>
  <c r="O14" i="1"/>
  <c r="P14" i="1" s="1"/>
  <c r="R12" i="1"/>
  <c r="S12" i="1" s="1"/>
  <c r="L12" i="1"/>
  <c r="R18" i="1"/>
  <c r="S18" i="1" s="1"/>
  <c r="O27" i="1"/>
  <c r="P27" i="1" s="1"/>
  <c r="R26" i="1"/>
  <c r="S26" i="1" s="1"/>
  <c r="L25" i="1"/>
  <c r="R24" i="1"/>
  <c r="S24" i="1" s="1"/>
  <c r="L23" i="1"/>
  <c r="R22" i="1"/>
  <c r="S22" i="1" s="1"/>
  <c r="L26" i="1"/>
  <c r="L22" i="1"/>
  <c r="L19" i="1"/>
  <c r="L18" i="1"/>
  <c r="O16" i="1"/>
  <c r="P16" i="1" s="1"/>
  <c r="R14" i="1"/>
  <c r="S14" i="1" s="1"/>
  <c r="R19" i="1"/>
  <c r="S19" i="1" s="1"/>
  <c r="R15" i="1"/>
  <c r="S15" i="1" s="1"/>
  <c r="R25" i="1"/>
  <c r="S25" i="1" s="1"/>
  <c r="L20" i="1"/>
  <c r="O17" i="1"/>
  <c r="P17" i="1" s="1"/>
  <c r="L15" i="1"/>
  <c r="O12" i="1"/>
  <c r="P12" i="1" s="1"/>
  <c r="R23" i="1"/>
  <c r="S23" i="1" s="1"/>
  <c r="L21" i="1"/>
  <c r="L24" i="1"/>
  <c r="R21" i="1"/>
  <c r="S21" i="1" s="1"/>
  <c r="L14" i="1"/>
  <c r="O13" i="1"/>
  <c r="P13" i="1" s="1"/>
  <c r="R20" i="1"/>
  <c r="S20" i="1" s="1"/>
  <c r="D75" i="1"/>
  <c r="D71" i="1"/>
  <c r="D69" i="1"/>
  <c r="G26" i="17"/>
  <c r="G47" i="17" s="1"/>
  <c r="G27" i="17"/>
  <c r="G48" i="17" s="1"/>
  <c r="G25" i="17"/>
  <c r="D73" i="1"/>
  <c r="D72" i="1"/>
  <c r="D68" i="1"/>
  <c r="D67" i="1"/>
  <c r="D70" i="1"/>
  <c r="D64" i="1"/>
  <c r="D63" i="1"/>
  <c r="G29" i="17"/>
  <c r="G50" i="17" s="1"/>
  <c r="G28" i="17"/>
  <c r="G49" i="17" s="1"/>
  <c r="D74" i="1"/>
  <c r="D12" i="17"/>
  <c r="F12" i="17"/>
  <c r="E12" i="17"/>
  <c r="E13" i="28"/>
  <c r="D65" i="1" l="1"/>
  <c r="R70" i="1"/>
  <c r="S70" i="1" s="1"/>
  <c r="O66" i="1"/>
  <c r="P66" i="1" s="1"/>
  <c r="L73" i="1"/>
  <c r="M73" i="1" s="1"/>
  <c r="O71" i="1"/>
  <c r="P71" i="1" s="1"/>
  <c r="R63" i="1"/>
  <c r="S63" i="1" s="1"/>
  <c r="R69" i="1"/>
  <c r="S69" i="1" s="1"/>
  <c r="L72" i="1"/>
  <c r="M72" i="1" s="1"/>
  <c r="L63" i="1"/>
  <c r="O69" i="1"/>
  <c r="P69" i="1" s="1"/>
  <c r="O72" i="1"/>
  <c r="P72" i="1" s="1"/>
  <c r="L68" i="1"/>
  <c r="M68" i="1" s="1"/>
  <c r="R75" i="1"/>
  <c r="S75" i="1" s="1"/>
  <c r="O65" i="1"/>
  <c r="P65" i="1" s="1"/>
  <c r="L71" i="1"/>
  <c r="O63" i="1"/>
  <c r="P63" i="1" s="1"/>
  <c r="O64" i="1"/>
  <c r="P64" i="1" s="1"/>
  <c r="R74" i="1"/>
  <c r="S74" i="1" s="1"/>
  <c r="L70" i="1"/>
  <c r="G70" i="1" s="1"/>
  <c r="R64" i="1"/>
  <c r="S64" i="1" s="1"/>
  <c r="O75" i="1"/>
  <c r="P75" i="1" s="1"/>
  <c r="L69" i="1"/>
  <c r="L75" i="1"/>
  <c r="M75" i="1" s="1"/>
  <c r="O68" i="1"/>
  <c r="P68" i="1" s="1"/>
  <c r="R71" i="1"/>
  <c r="S71" i="1" s="1"/>
  <c r="O70" i="1"/>
  <c r="P70" i="1" s="1"/>
  <c r="L67" i="1"/>
  <c r="M67" i="1" s="1"/>
  <c r="R72" i="1"/>
  <c r="S72" i="1" s="1"/>
  <c r="L74" i="1"/>
  <c r="R68" i="1"/>
  <c r="S68" i="1" s="1"/>
  <c r="L64" i="1"/>
  <c r="O74" i="1"/>
  <c r="P74" i="1" s="1"/>
  <c r="O67" i="1"/>
  <c r="P67" i="1" s="1"/>
  <c r="O73" i="1"/>
  <c r="P73" i="1" s="1"/>
  <c r="L65" i="1"/>
  <c r="M65" i="1" s="1"/>
  <c r="L66" i="1"/>
  <c r="M66" i="1" s="1"/>
  <c r="R67" i="1"/>
  <c r="S67" i="1" s="1"/>
  <c r="R66" i="1"/>
  <c r="S66" i="1" s="1"/>
  <c r="R73" i="1"/>
  <c r="S73" i="1" s="1"/>
  <c r="R65" i="1"/>
  <c r="S65" i="1" s="1"/>
  <c r="O56" i="1"/>
  <c r="P56" i="1" s="1"/>
  <c r="R52" i="1"/>
  <c r="S52" i="1" s="1"/>
  <c r="O53" i="1"/>
  <c r="P53" i="1" s="1"/>
  <c r="R57" i="1"/>
  <c r="S57" i="1" s="1"/>
  <c r="O51" i="1"/>
  <c r="P51" i="1" s="1"/>
  <c r="L56" i="1"/>
  <c r="O54" i="1"/>
  <c r="P54" i="1" s="1"/>
  <c r="O58" i="1"/>
  <c r="P58" i="1" s="1"/>
  <c r="O52" i="1"/>
  <c r="P52" i="1" s="1"/>
  <c r="O57" i="1"/>
  <c r="P57" i="1" s="1"/>
  <c r="L52" i="1"/>
  <c r="M52" i="1" s="1"/>
  <c r="R51" i="1"/>
  <c r="S51" i="1" s="1"/>
  <c r="R55" i="1"/>
  <c r="S55" i="1" s="1"/>
  <c r="L54" i="1"/>
  <c r="L58" i="1"/>
  <c r="O55" i="1"/>
  <c r="P55" i="1" s="1"/>
  <c r="R53" i="1"/>
  <c r="S53" i="1" s="1"/>
  <c r="R58" i="1"/>
  <c r="S58" i="1" s="1"/>
  <c r="R56" i="1"/>
  <c r="S56" i="1" s="1"/>
  <c r="L57" i="1"/>
  <c r="M57" i="1" s="1"/>
  <c r="L51" i="1"/>
  <c r="M51" i="1" s="1"/>
  <c r="R54" i="1"/>
  <c r="S54" i="1" s="1"/>
  <c r="L53" i="1"/>
  <c r="G338" i="17"/>
  <c r="G62" i="17"/>
  <c r="G45" i="17"/>
  <c r="G17" i="1"/>
  <c r="J75" i="17" s="1"/>
  <c r="H17" i="1"/>
  <c r="M17" i="1"/>
  <c r="M64" i="1"/>
  <c r="G21" i="17"/>
  <c r="G333" i="17"/>
  <c r="G329" i="17"/>
  <c r="G325" i="17"/>
  <c r="G321" i="17"/>
  <c r="G317" i="17"/>
  <c r="G313" i="17"/>
  <c r="G309" i="17"/>
  <c r="G330" i="17"/>
  <c r="G318" i="17"/>
  <c r="G341" i="17"/>
  <c r="G339" i="17"/>
  <c r="G332" i="17"/>
  <c r="G328" i="17"/>
  <c r="G324" i="17"/>
  <c r="G320" i="17"/>
  <c r="G316" i="17"/>
  <c r="G312" i="17"/>
  <c r="G308" i="17"/>
  <c r="G334" i="17"/>
  <c r="G322" i="17"/>
  <c r="G310" i="17"/>
  <c r="G335" i="17"/>
  <c r="G331" i="17"/>
  <c r="G327" i="17"/>
  <c r="G323" i="17"/>
  <c r="G319" i="17"/>
  <c r="G315" i="17"/>
  <c r="G311" i="17"/>
  <c r="G307" i="17"/>
  <c r="G326" i="17"/>
  <c r="G314" i="17"/>
  <c r="G337" i="17"/>
  <c r="G33" i="17"/>
  <c r="G36" i="17" s="1"/>
  <c r="G340" i="17"/>
  <c r="M26" i="1"/>
  <c r="H26" i="1"/>
  <c r="G26" i="1"/>
  <c r="M25" i="1"/>
  <c r="H25" i="1"/>
  <c r="G25" i="1"/>
  <c r="M12" i="1"/>
  <c r="H12" i="1"/>
  <c r="G12" i="1"/>
  <c r="J70" i="17" s="1"/>
  <c r="G13" i="1"/>
  <c r="J71" i="17" s="1"/>
  <c r="H13" i="1"/>
  <c r="M13" i="1"/>
  <c r="M53" i="1"/>
  <c r="M33" i="1"/>
  <c r="H33" i="1"/>
  <c r="G33" i="1"/>
  <c r="M35" i="1"/>
  <c r="H35" i="1"/>
  <c r="G35" i="1"/>
  <c r="M37" i="1"/>
  <c r="H37" i="1"/>
  <c r="G37" i="1"/>
  <c r="K75" i="17" s="1"/>
  <c r="M39" i="1"/>
  <c r="H39" i="1"/>
  <c r="G39" i="1"/>
  <c r="K77" i="17" s="1"/>
  <c r="M41" i="1"/>
  <c r="H41" i="1"/>
  <c r="G41" i="1"/>
  <c r="K79" i="17" s="1"/>
  <c r="M43" i="1"/>
  <c r="H43" i="1"/>
  <c r="G43" i="1"/>
  <c r="K81" i="17" s="1"/>
  <c r="M45" i="1"/>
  <c r="H45" i="1"/>
  <c r="G45" i="1"/>
  <c r="M69" i="1"/>
  <c r="H69" i="1"/>
  <c r="M70" i="1"/>
  <c r="H70" i="1"/>
  <c r="F15" i="17"/>
  <c r="F29" i="17" s="1"/>
  <c r="I8" i="15"/>
  <c r="M20" i="1"/>
  <c r="H20" i="1"/>
  <c r="G20" i="1"/>
  <c r="J78" i="17" s="1"/>
  <c r="M22" i="1"/>
  <c r="H22" i="1"/>
  <c r="G22" i="1"/>
  <c r="J80" i="17" s="1"/>
  <c r="M16" i="1"/>
  <c r="H16" i="1"/>
  <c r="G16" i="1"/>
  <c r="J74" i="17" s="1"/>
  <c r="D28" i="17"/>
  <c r="D49" i="17" s="1"/>
  <c r="D29" i="17"/>
  <c r="D50" i="17" s="1"/>
  <c r="D25" i="17"/>
  <c r="D27" i="1"/>
  <c r="D16" i="1"/>
  <c r="D12" i="1"/>
  <c r="D26" i="1"/>
  <c r="D25" i="1"/>
  <c r="D24" i="1"/>
  <c r="D23" i="1"/>
  <c r="D22" i="1"/>
  <c r="D21" i="1"/>
  <c r="D20" i="1"/>
  <c r="D19" i="1"/>
  <c r="D15" i="1"/>
  <c r="D17" i="1"/>
  <c r="D27" i="17"/>
  <c r="D48" i="17" s="1"/>
  <c r="D18" i="1"/>
  <c r="D13" i="1"/>
  <c r="D14" i="1"/>
  <c r="D26" i="17"/>
  <c r="D47" i="17" s="1"/>
  <c r="M24" i="1"/>
  <c r="H24" i="1"/>
  <c r="G24" i="1"/>
  <c r="M15" i="1"/>
  <c r="H15" i="1"/>
  <c r="G15" i="1"/>
  <c r="J73" i="17" s="1"/>
  <c r="G18" i="1"/>
  <c r="J76" i="17" s="1"/>
  <c r="M18" i="1"/>
  <c r="H18" i="1"/>
  <c r="M54" i="1"/>
  <c r="H54" i="1"/>
  <c r="G54" i="1"/>
  <c r="L73" i="17" s="1"/>
  <c r="L6" i="15"/>
  <c r="M6" i="15"/>
  <c r="G14" i="1"/>
  <c r="J72" i="17" s="1"/>
  <c r="M14" i="1"/>
  <c r="H14" i="1"/>
  <c r="M58" i="1"/>
  <c r="G43" i="17"/>
  <c r="G336" i="17"/>
  <c r="M21" i="1"/>
  <c r="H21" i="1"/>
  <c r="G21" i="1"/>
  <c r="J79" i="17" s="1"/>
  <c r="M19" i="1"/>
  <c r="H19" i="1"/>
  <c r="G19" i="1"/>
  <c r="J77" i="17" s="1"/>
  <c r="M23" i="1"/>
  <c r="H23" i="1"/>
  <c r="G23" i="1"/>
  <c r="M27" i="1"/>
  <c r="H27" i="1"/>
  <c r="G27" i="1"/>
  <c r="M56" i="1"/>
  <c r="M32" i="1"/>
  <c r="H32" i="1"/>
  <c r="G32" i="1"/>
  <c r="M34" i="1"/>
  <c r="H34" i="1"/>
  <c r="G34" i="1"/>
  <c r="M36" i="1"/>
  <c r="H36" i="1"/>
  <c r="G36" i="1"/>
  <c r="K74" i="17" s="1"/>
  <c r="M38" i="1"/>
  <c r="H38" i="1"/>
  <c r="G38" i="1"/>
  <c r="K76" i="17" s="1"/>
  <c r="M40" i="1"/>
  <c r="H40" i="1"/>
  <c r="G40" i="1"/>
  <c r="K78" i="17" s="1"/>
  <c r="M42" i="1"/>
  <c r="H42" i="1"/>
  <c r="G42" i="1"/>
  <c r="K80" i="17" s="1"/>
  <c r="M44" i="1"/>
  <c r="H44" i="1"/>
  <c r="G44" i="1"/>
  <c r="K82" i="17" s="1"/>
  <c r="M46" i="1"/>
  <c r="H46" i="1"/>
  <c r="G46" i="1"/>
  <c r="M71" i="1"/>
  <c r="E15" i="17"/>
  <c r="E28" i="17" s="1"/>
  <c r="I7" i="15"/>
  <c r="D19" i="17"/>
  <c r="D40" i="17"/>
  <c r="G68" i="1" l="1"/>
  <c r="M75" i="17" s="1"/>
  <c r="G69" i="1"/>
  <c r="M76" i="17" s="1"/>
  <c r="H68" i="1"/>
  <c r="H72" i="1"/>
  <c r="G74" i="1"/>
  <c r="G63" i="1"/>
  <c r="M70" i="17" s="1"/>
  <c r="G51" i="1"/>
  <c r="L70" i="17" s="1"/>
  <c r="H66" i="1"/>
  <c r="G73" i="1"/>
  <c r="H65" i="1"/>
  <c r="G58" i="1"/>
  <c r="L16" i="15"/>
  <c r="K36" i="17"/>
  <c r="G57" i="1"/>
  <c r="G72" i="1"/>
  <c r="H73" i="1"/>
  <c r="G55" i="1"/>
  <c r="L74" i="17" s="1"/>
  <c r="H58" i="1"/>
  <c r="H63" i="1"/>
  <c r="H57" i="1"/>
  <c r="G66" i="1"/>
  <c r="M73" i="17" s="1"/>
  <c r="H64" i="1"/>
  <c r="G65" i="1"/>
  <c r="M72" i="17" s="1"/>
  <c r="G56" i="1"/>
  <c r="L75" i="17" s="1"/>
  <c r="H55" i="1"/>
  <c r="H52" i="1"/>
  <c r="G67" i="1"/>
  <c r="M74" i="17" s="1"/>
  <c r="H51" i="1"/>
  <c r="G53" i="1"/>
  <c r="L72" i="17" s="1"/>
  <c r="H74" i="1"/>
  <c r="G71" i="1"/>
  <c r="H71" i="1"/>
  <c r="H56" i="1"/>
  <c r="M63" i="1"/>
  <c r="I63" i="1" s="1"/>
  <c r="G75" i="1"/>
  <c r="M74" i="1"/>
  <c r="I74" i="1" s="1"/>
  <c r="G64" i="1"/>
  <c r="M71" i="17" s="1"/>
  <c r="G52" i="1"/>
  <c r="L71" i="17" s="1"/>
  <c r="H75" i="1"/>
  <c r="H67" i="1"/>
  <c r="H53" i="1"/>
  <c r="K48" i="17"/>
  <c r="K49" i="17"/>
  <c r="K47" i="17"/>
  <c r="K50" i="17"/>
  <c r="D20" i="17"/>
  <c r="D307" i="17"/>
  <c r="D323" i="17"/>
  <c r="D342" i="17"/>
  <c r="D324" i="17"/>
  <c r="D320" i="17"/>
  <c r="D329" i="17"/>
  <c r="D330" i="17"/>
  <c r="D310" i="17"/>
  <c r="D309" i="17"/>
  <c r="D311" i="17"/>
  <c r="N16" i="15"/>
  <c r="D32" i="1"/>
  <c r="D36" i="1"/>
  <c r="D44" i="1"/>
  <c r="I54" i="1"/>
  <c r="J54" i="1"/>
  <c r="J16" i="1"/>
  <c r="I16" i="1"/>
  <c r="D52" i="1"/>
  <c r="D56" i="1"/>
  <c r="F25" i="17"/>
  <c r="F43" i="17" s="1"/>
  <c r="D57" i="1"/>
  <c r="J38" i="1"/>
  <c r="I38" i="1"/>
  <c r="I21" i="1"/>
  <c r="J21" i="1"/>
  <c r="J58" i="1"/>
  <c r="I58" i="1"/>
  <c r="J55" i="1"/>
  <c r="I55" i="1"/>
  <c r="D33" i="1"/>
  <c r="D37" i="1"/>
  <c r="D41" i="1"/>
  <c r="D45" i="1"/>
  <c r="I24" i="1"/>
  <c r="J24" i="1"/>
  <c r="D335" i="17"/>
  <c r="D339" i="17"/>
  <c r="D338" i="17"/>
  <c r="D328" i="17"/>
  <c r="D325" i="17"/>
  <c r="D327" i="17"/>
  <c r="D332" i="17"/>
  <c r="D321" i="17"/>
  <c r="D326" i="17"/>
  <c r="I75" i="1"/>
  <c r="J75" i="1"/>
  <c r="J41" i="1"/>
  <c r="I41" i="1"/>
  <c r="J33" i="1"/>
  <c r="I33" i="1"/>
  <c r="J53" i="1"/>
  <c r="I53" i="1"/>
  <c r="D53" i="1"/>
  <c r="D58" i="1"/>
  <c r="F27" i="17"/>
  <c r="F48" i="17" s="1"/>
  <c r="J64" i="1"/>
  <c r="I64" i="1"/>
  <c r="J65" i="1"/>
  <c r="I65" i="1"/>
  <c r="J17" i="1"/>
  <c r="I17" i="1"/>
  <c r="E19" i="17"/>
  <c r="E40" i="17"/>
  <c r="J44" i="1"/>
  <c r="I44" i="1"/>
  <c r="J36" i="1"/>
  <c r="I36" i="1"/>
  <c r="J52" i="1"/>
  <c r="I52" i="1"/>
  <c r="F40" i="17"/>
  <c r="F19" i="17"/>
  <c r="J39" i="1"/>
  <c r="I39" i="1"/>
  <c r="J57" i="1"/>
  <c r="I57" i="1"/>
  <c r="I12" i="1"/>
  <c r="J12" i="1"/>
  <c r="F28" i="17"/>
  <c r="F49" i="17" s="1"/>
  <c r="J32" i="1"/>
  <c r="I32" i="1"/>
  <c r="I19" i="1"/>
  <c r="J19" i="1"/>
  <c r="D34" i="1"/>
  <c r="D38" i="1"/>
  <c r="D42" i="1"/>
  <c r="D46" i="1"/>
  <c r="E25" i="17"/>
  <c r="E43" i="17" s="1"/>
  <c r="E29" i="17"/>
  <c r="E50" i="17" s="1"/>
  <c r="J73" i="1"/>
  <c r="I73" i="1"/>
  <c r="I72" i="1"/>
  <c r="J72" i="1"/>
  <c r="J18" i="1"/>
  <c r="I18" i="1"/>
  <c r="I15" i="1"/>
  <c r="J15" i="1"/>
  <c r="D341" i="17"/>
  <c r="D336" i="17"/>
  <c r="D318" i="17"/>
  <c r="D319" i="17"/>
  <c r="D312" i="17"/>
  <c r="D340" i="17"/>
  <c r="D316" i="17"/>
  <c r="D315" i="17"/>
  <c r="D337" i="17"/>
  <c r="I20" i="1"/>
  <c r="J20" i="1"/>
  <c r="J70" i="1"/>
  <c r="I70" i="1"/>
  <c r="J69" i="1"/>
  <c r="I69" i="1"/>
  <c r="J43" i="1"/>
  <c r="I43" i="1"/>
  <c r="J35" i="1"/>
  <c r="I35" i="1"/>
  <c r="I26" i="1"/>
  <c r="J26" i="1"/>
  <c r="D51" i="1"/>
  <c r="F26" i="17"/>
  <c r="F47" i="17" s="1"/>
  <c r="I27" i="1"/>
  <c r="J27" i="1"/>
  <c r="D40" i="1"/>
  <c r="E27" i="17"/>
  <c r="E48" i="17" s="1"/>
  <c r="D45" i="17"/>
  <c r="D62" i="17"/>
  <c r="G225" i="17"/>
  <c r="G224" i="17"/>
  <c r="G223" i="17"/>
  <c r="G222" i="17"/>
  <c r="G221" i="17"/>
  <c r="G220" i="17"/>
  <c r="G219" i="17"/>
  <c r="G218" i="17"/>
  <c r="G217" i="17"/>
  <c r="G216" i="17"/>
  <c r="G215" i="17"/>
  <c r="G214" i="17"/>
  <c r="G213" i="17"/>
  <c r="G212" i="17"/>
  <c r="G211" i="17"/>
  <c r="G210" i="17"/>
  <c r="G209" i="17"/>
  <c r="G208" i="17"/>
  <c r="G207" i="17"/>
  <c r="G206" i="17"/>
  <c r="G205" i="17"/>
  <c r="G204" i="17"/>
  <c r="G203" i="17"/>
  <c r="G202" i="17"/>
  <c r="G201" i="17"/>
  <c r="G200" i="17"/>
  <c r="G199" i="17"/>
  <c r="G198" i="17"/>
  <c r="G197" i="17"/>
  <c r="G196" i="17"/>
  <c r="G195" i="17"/>
  <c r="G194" i="17"/>
  <c r="G193" i="17"/>
  <c r="G192" i="17"/>
  <c r="G191" i="17"/>
  <c r="G190" i="17"/>
  <c r="H6" i="1"/>
  <c r="G30" i="17"/>
  <c r="G60" i="17" s="1"/>
  <c r="I68" i="1"/>
  <c r="J68" i="1"/>
  <c r="J46" i="1"/>
  <c r="I46" i="1"/>
  <c r="J71" i="1"/>
  <c r="I71" i="1"/>
  <c r="J40" i="1"/>
  <c r="I40" i="1"/>
  <c r="M7" i="15"/>
  <c r="E36" i="17" s="1"/>
  <c r="L7" i="15"/>
  <c r="J42" i="1"/>
  <c r="I42" i="1"/>
  <c r="J34" i="1"/>
  <c r="I34" i="1"/>
  <c r="I56" i="1"/>
  <c r="J56" i="1"/>
  <c r="I23" i="1"/>
  <c r="J23" i="1"/>
  <c r="N19" i="15"/>
  <c r="J14" i="1"/>
  <c r="I14" i="1"/>
  <c r="E49" i="17"/>
  <c r="D35" i="1"/>
  <c r="D39" i="1"/>
  <c r="D43" i="1"/>
  <c r="E26" i="17"/>
  <c r="E47" i="17" s="1"/>
  <c r="D333" i="17"/>
  <c r="D308" i="17"/>
  <c r="D334" i="17"/>
  <c r="D314" i="17"/>
  <c r="D313" i="17"/>
  <c r="D322" i="17"/>
  <c r="D317" i="17"/>
  <c r="D331" i="17"/>
  <c r="I22" i="1"/>
  <c r="J22" i="1"/>
  <c r="M8" i="15"/>
  <c r="F36" i="17" s="1"/>
  <c r="L8" i="15"/>
  <c r="J67" i="1"/>
  <c r="I67" i="1"/>
  <c r="J45" i="1"/>
  <c r="I45" i="1"/>
  <c r="J37" i="1"/>
  <c r="I37" i="1"/>
  <c r="J51" i="1"/>
  <c r="I51" i="1"/>
  <c r="J13" i="1"/>
  <c r="I13" i="1"/>
  <c r="I25" i="1"/>
  <c r="J25" i="1"/>
  <c r="D54" i="1"/>
  <c r="D55" i="1"/>
  <c r="F50" i="17"/>
  <c r="I66" i="1"/>
  <c r="J66" i="1"/>
  <c r="D30" i="17" l="1"/>
  <c r="M16" i="15" s="1"/>
  <c r="K43" i="17"/>
  <c r="L43" i="17"/>
  <c r="M43" i="17"/>
  <c r="O18" i="15" s="1"/>
  <c r="J63" i="1"/>
  <c r="M49" i="17"/>
  <c r="L47" i="17"/>
  <c r="M50" i="17"/>
  <c r="M44" i="17"/>
  <c r="M36" i="17"/>
  <c r="L44" i="17"/>
  <c r="L36" i="17"/>
  <c r="K44" i="17"/>
  <c r="J74" i="1"/>
  <c r="D53" i="17"/>
  <c r="D56" i="17" s="1"/>
  <c r="M48" i="17"/>
  <c r="M47" i="17"/>
  <c r="L48" i="17"/>
  <c r="L49" i="17"/>
  <c r="F54" i="17"/>
  <c r="F59" i="17" s="1"/>
  <c r="F160" i="17" s="1"/>
  <c r="F55" i="17"/>
  <c r="F53" i="17"/>
  <c r="F56" i="17" s="1"/>
  <c r="L50" i="17"/>
  <c r="G54" i="17"/>
  <c r="G59" i="17" s="1"/>
  <c r="N60" i="17" s="1"/>
  <c r="AA13" i="1"/>
  <c r="G55" i="17"/>
  <c r="G53" i="17"/>
  <c r="G56" i="17" s="1"/>
  <c r="AA12" i="1"/>
  <c r="AA11" i="1"/>
  <c r="E54" i="17"/>
  <c r="E59" i="17" s="1"/>
  <c r="L61" i="17" s="1"/>
  <c r="E55" i="17"/>
  <c r="E53" i="17"/>
  <c r="E56" i="17" s="1"/>
  <c r="D54" i="17"/>
  <c r="D59" i="17" s="1"/>
  <c r="D94" i="17" s="1"/>
  <c r="D55" i="17"/>
  <c r="Y13" i="1"/>
  <c r="X13" i="1"/>
  <c r="Z11" i="1"/>
  <c r="Z13" i="1"/>
  <c r="Z12" i="1"/>
  <c r="Y11" i="1"/>
  <c r="Y12" i="1"/>
  <c r="X11" i="1"/>
  <c r="X12" i="1"/>
  <c r="O16" i="15"/>
  <c r="Q16" i="15"/>
  <c r="E185" i="17"/>
  <c r="E173" i="17"/>
  <c r="E159" i="17"/>
  <c r="E164" i="17"/>
  <c r="E182" i="17"/>
  <c r="E157" i="17"/>
  <c r="N17" i="15"/>
  <c r="E162" i="17"/>
  <c r="E184" i="17"/>
  <c r="E158" i="17"/>
  <c r="F37" i="17"/>
  <c r="L18" i="15" s="1"/>
  <c r="E62" i="17"/>
  <c r="E45" i="17"/>
  <c r="F21" i="17"/>
  <c r="F338" i="17"/>
  <c r="F309" i="17"/>
  <c r="F342" i="17"/>
  <c r="F310" i="17"/>
  <c r="F321" i="17"/>
  <c r="F319" i="17"/>
  <c r="F332" i="17"/>
  <c r="F331" i="17"/>
  <c r="F312" i="17"/>
  <c r="F334" i="17"/>
  <c r="F324" i="17"/>
  <c r="F315" i="17"/>
  <c r="F328" i="17"/>
  <c r="F340" i="17"/>
  <c r="F337" i="17"/>
  <c r="F341" i="17"/>
  <c r="F316" i="17"/>
  <c r="F339" i="17"/>
  <c r="F323" i="17"/>
  <c r="F325" i="17"/>
  <c r="F330" i="17"/>
  <c r="F314" i="17"/>
  <c r="F317" i="17"/>
  <c r="F308" i="17"/>
  <c r="F322" i="17"/>
  <c r="F329" i="17"/>
  <c r="F320" i="17"/>
  <c r="F307" i="17"/>
  <c r="F313" i="17"/>
  <c r="F333" i="17"/>
  <c r="F327" i="17"/>
  <c r="F318" i="17"/>
  <c r="F335" i="17"/>
  <c r="F336" i="17"/>
  <c r="F311" i="17"/>
  <c r="F326" i="17"/>
  <c r="D225" i="17"/>
  <c r="D221" i="17"/>
  <c r="D220" i="17"/>
  <c r="D219" i="17"/>
  <c r="D218" i="17"/>
  <c r="D217" i="17"/>
  <c r="D216" i="17"/>
  <c r="D215" i="17"/>
  <c r="D214" i="17"/>
  <c r="D213" i="17"/>
  <c r="D212" i="17"/>
  <c r="D211" i="17"/>
  <c r="D210" i="17"/>
  <c r="D209" i="17"/>
  <c r="D208" i="17"/>
  <c r="D207" i="17"/>
  <c r="D206" i="17"/>
  <c r="D205" i="17"/>
  <c r="D204" i="17"/>
  <c r="D203" i="17"/>
  <c r="D202" i="17"/>
  <c r="D201" i="17"/>
  <c r="D200" i="17"/>
  <c r="D199" i="17"/>
  <c r="D198" i="17"/>
  <c r="D197" i="17"/>
  <c r="D196" i="17"/>
  <c r="D195" i="17"/>
  <c r="D194" i="17"/>
  <c r="D193" i="17"/>
  <c r="D192" i="17"/>
  <c r="D191" i="17"/>
  <c r="D190" i="17"/>
  <c r="D222" i="17"/>
  <c r="D224" i="17"/>
  <c r="D223" i="17"/>
  <c r="E6" i="1"/>
  <c r="D60" i="17"/>
  <c r="E20" i="17"/>
  <c r="E337" i="17"/>
  <c r="E308" i="17"/>
  <c r="E331" i="17"/>
  <c r="E336" i="17"/>
  <c r="E334" i="17"/>
  <c r="E338" i="17"/>
  <c r="E335" i="17"/>
  <c r="E326" i="17"/>
  <c r="E315" i="17"/>
  <c r="E341" i="17"/>
  <c r="E340" i="17"/>
  <c r="E339" i="17"/>
  <c r="E342" i="17"/>
  <c r="E313" i="17"/>
  <c r="E327" i="17"/>
  <c r="E310" i="17"/>
  <c r="E312" i="17"/>
  <c r="E323" i="17"/>
  <c r="E333" i="17"/>
  <c r="E328" i="17"/>
  <c r="E319" i="17"/>
  <c r="E325" i="17"/>
  <c r="E318" i="17"/>
  <c r="E324" i="17"/>
  <c r="E330" i="17"/>
  <c r="E311" i="17"/>
  <c r="E309" i="17"/>
  <c r="E314" i="17"/>
  <c r="E307" i="17"/>
  <c r="E322" i="17"/>
  <c r="E317" i="17"/>
  <c r="E332" i="17"/>
  <c r="E329" i="17"/>
  <c r="E321" i="17"/>
  <c r="E320" i="17"/>
  <c r="E316" i="17"/>
  <c r="N18" i="15"/>
  <c r="E37" i="17"/>
  <c r="L17" i="15" s="1"/>
  <c r="O17" i="15"/>
  <c r="F62" i="17"/>
  <c r="F45" i="17"/>
  <c r="D76" i="17" l="1"/>
  <c r="E176" i="17"/>
  <c r="E152" i="17"/>
  <c r="E163" i="17"/>
  <c r="E180" i="17"/>
  <c r="E154" i="17"/>
  <c r="E165" i="17"/>
  <c r="E168" i="17"/>
  <c r="E177" i="17"/>
  <c r="D101" i="17"/>
  <c r="D98" i="17"/>
  <c r="D75" i="17"/>
  <c r="D92" i="17"/>
  <c r="D79" i="17"/>
  <c r="D70" i="17"/>
  <c r="D102" i="17"/>
  <c r="O98" i="17"/>
  <c r="Y98" i="17" s="1"/>
  <c r="O102" i="17"/>
  <c r="Y102" i="17" s="1"/>
  <c r="O78" i="17"/>
  <c r="U100" i="17" s="1"/>
  <c r="O82" i="17"/>
  <c r="U104" i="17" s="1"/>
  <c r="O97" i="17"/>
  <c r="Y97" i="17" s="1"/>
  <c r="O99" i="17"/>
  <c r="Y99" i="17" s="1"/>
  <c r="O103" i="17"/>
  <c r="Y103" i="17" s="1"/>
  <c r="O75" i="17"/>
  <c r="U97" i="17" s="1"/>
  <c r="O79" i="17"/>
  <c r="U101" i="17" s="1"/>
  <c r="O74" i="17"/>
  <c r="U96" i="17" s="1"/>
  <c r="O96" i="17"/>
  <c r="Y96" i="17" s="1"/>
  <c r="Y108" i="17" s="1"/>
  <c r="O77" i="17"/>
  <c r="U99" i="17" s="1"/>
  <c r="O100" i="17"/>
  <c r="Y100" i="17" s="1"/>
  <c r="O104" i="17"/>
  <c r="Y104" i="17" s="1"/>
  <c r="O76" i="17"/>
  <c r="U98" i="17" s="1"/>
  <c r="O80" i="17"/>
  <c r="U102" i="17" s="1"/>
  <c r="O101" i="17"/>
  <c r="Y101" i="17" s="1"/>
  <c r="O81" i="17"/>
  <c r="U103" i="17" s="1"/>
  <c r="D84" i="17"/>
  <c r="D105" i="17"/>
  <c r="D88" i="17"/>
  <c r="D91" i="17"/>
  <c r="D82" i="17"/>
  <c r="Q95" i="17"/>
  <c r="AA95" i="17" s="1"/>
  <c r="Q94" i="17"/>
  <c r="AA94" i="17" s="1"/>
  <c r="Q75" i="17"/>
  <c r="W97" i="17" s="1"/>
  <c r="Q96" i="17"/>
  <c r="AA96" i="17" s="1"/>
  <c r="Q76" i="17"/>
  <c r="W98" i="17" s="1"/>
  <c r="Q74" i="17"/>
  <c r="W96" i="17" s="1"/>
  <c r="Q97" i="17"/>
  <c r="AA97" i="17" s="1"/>
  <c r="Q73" i="17"/>
  <c r="W95" i="17" s="1"/>
  <c r="Q72" i="17"/>
  <c r="W94" i="17" s="1"/>
  <c r="W108" i="17" s="1"/>
  <c r="Q98" i="17"/>
  <c r="AA98" i="17" s="1"/>
  <c r="N93" i="17"/>
  <c r="X93" i="17" s="1"/>
  <c r="N97" i="17"/>
  <c r="X97" i="17" s="1"/>
  <c r="N101" i="17"/>
  <c r="X101" i="17" s="1"/>
  <c r="N73" i="17"/>
  <c r="T95" i="17" s="1"/>
  <c r="N77" i="17"/>
  <c r="T99" i="17" s="1"/>
  <c r="N70" i="17"/>
  <c r="T92" i="17" s="1"/>
  <c r="N96" i="17"/>
  <c r="X96" i="17" s="1"/>
  <c r="N72" i="17"/>
  <c r="T94" i="17" s="1"/>
  <c r="N94" i="17"/>
  <c r="X94" i="17" s="1"/>
  <c r="N98" i="17"/>
  <c r="X98" i="17" s="1"/>
  <c r="N102" i="17"/>
  <c r="X102" i="17" s="1"/>
  <c r="N74" i="17"/>
  <c r="T96" i="17" s="1"/>
  <c r="N78" i="17"/>
  <c r="T100" i="17" s="1"/>
  <c r="N76" i="17"/>
  <c r="T98" i="17" s="1"/>
  <c r="N95" i="17"/>
  <c r="X95" i="17" s="1"/>
  <c r="N99" i="17"/>
  <c r="X99" i="17" s="1"/>
  <c r="N92" i="17"/>
  <c r="X92" i="17" s="1"/>
  <c r="N71" i="17"/>
  <c r="T93" i="17" s="1"/>
  <c r="N75" i="17"/>
  <c r="T97" i="17" s="1"/>
  <c r="N79" i="17"/>
  <c r="T101" i="17" s="1"/>
  <c r="N100" i="17"/>
  <c r="X100" i="17" s="1"/>
  <c r="N80" i="17"/>
  <c r="T102" i="17" s="1"/>
  <c r="D77" i="17"/>
  <c r="D96" i="17"/>
  <c r="D95" i="17"/>
  <c r="D86" i="17"/>
  <c r="P96" i="17"/>
  <c r="Z96" i="17" s="1"/>
  <c r="P72" i="17"/>
  <c r="V94" i="17" s="1"/>
  <c r="P70" i="17"/>
  <c r="V92" i="17" s="1"/>
  <c r="P75" i="17"/>
  <c r="V97" i="17" s="1"/>
  <c r="P93" i="17"/>
  <c r="Z93" i="17" s="1"/>
  <c r="P97" i="17"/>
  <c r="Z97" i="17" s="1"/>
  <c r="P73" i="17"/>
  <c r="V95" i="17" s="1"/>
  <c r="P95" i="17"/>
  <c r="Z95" i="17" s="1"/>
  <c r="P94" i="17"/>
  <c r="Z94" i="17" s="1"/>
  <c r="P92" i="17"/>
  <c r="Z92" i="17" s="1"/>
  <c r="P74" i="17"/>
  <c r="V96" i="17" s="1"/>
  <c r="P71" i="17"/>
  <c r="V93" i="17" s="1"/>
  <c r="D32" i="17"/>
  <c r="D39" i="17" s="1"/>
  <c r="K40" i="17" s="1"/>
  <c r="K60" i="17"/>
  <c r="D73" i="17"/>
  <c r="D104" i="17"/>
  <c r="D99" i="17"/>
  <c r="E161" i="17"/>
  <c r="E153" i="17"/>
  <c r="E150" i="17"/>
  <c r="E170" i="17"/>
  <c r="E174" i="17"/>
  <c r="E156" i="17"/>
  <c r="E151" i="17"/>
  <c r="E167" i="17"/>
  <c r="E179" i="17"/>
  <c r="D81" i="17"/>
  <c r="D85" i="17"/>
  <c r="D72" i="17"/>
  <c r="D83" i="17"/>
  <c r="D74" i="17"/>
  <c r="D90" i="17"/>
  <c r="D100" i="17"/>
  <c r="D97" i="17"/>
  <c r="D89" i="17"/>
  <c r="D93" i="17"/>
  <c r="D80" i="17"/>
  <c r="D71" i="17"/>
  <c r="D87" i="17"/>
  <c r="D103" i="17"/>
  <c r="D78" i="17"/>
  <c r="E172" i="17"/>
  <c r="E169" i="17"/>
  <c r="E166" i="17"/>
  <c r="E178" i="17"/>
  <c r="E160" i="17"/>
  <c r="E155" i="17"/>
  <c r="E171" i="17"/>
  <c r="E181" i="17"/>
  <c r="F167" i="17"/>
  <c r="F164" i="17"/>
  <c r="F183" i="17"/>
  <c r="F173" i="17"/>
  <c r="F153" i="17"/>
  <c r="F178" i="17"/>
  <c r="F168" i="17"/>
  <c r="F175" i="17"/>
  <c r="F170" i="17"/>
  <c r="F176" i="17"/>
  <c r="F171" i="17"/>
  <c r="F185" i="17"/>
  <c r="F165" i="17"/>
  <c r="F184" i="17"/>
  <c r="F166" i="17"/>
  <c r="F179" i="17"/>
  <c r="F169" i="17"/>
  <c r="F152" i="17"/>
  <c r="F150" i="17"/>
  <c r="F158" i="17"/>
  <c r="F151" i="17"/>
  <c r="F177" i="17"/>
  <c r="F154" i="17"/>
  <c r="F157" i="17"/>
  <c r="F172" i="17"/>
  <c r="F180" i="17"/>
  <c r="F156" i="17"/>
  <c r="F163" i="17"/>
  <c r="F155" i="17"/>
  <c r="F159" i="17"/>
  <c r="F181" i="17"/>
  <c r="F162" i="17"/>
  <c r="F161" i="17"/>
  <c r="F174" i="17"/>
  <c r="F182" i="17"/>
  <c r="E175" i="17"/>
  <c r="E183" i="17"/>
  <c r="G32" i="17"/>
  <c r="G39" i="17" s="1"/>
  <c r="G300" i="17"/>
  <c r="G296" i="17"/>
  <c r="G292" i="17"/>
  <c r="G288" i="17"/>
  <c r="G284" i="17"/>
  <c r="G280" i="17"/>
  <c r="G276" i="17"/>
  <c r="G272" i="17"/>
  <c r="G268" i="17"/>
  <c r="G261" i="17"/>
  <c r="G257" i="17"/>
  <c r="G253" i="17"/>
  <c r="G249" i="17"/>
  <c r="G245" i="17"/>
  <c r="G241" i="17"/>
  <c r="G237" i="17"/>
  <c r="G233" i="17"/>
  <c r="G229" i="17"/>
  <c r="G142" i="17"/>
  <c r="G138" i="17"/>
  <c r="G134" i="17"/>
  <c r="G130" i="17"/>
  <c r="G126" i="17"/>
  <c r="G122" i="17"/>
  <c r="G118" i="17"/>
  <c r="G114" i="17"/>
  <c r="G110" i="17"/>
  <c r="G303" i="17"/>
  <c r="G299" i="17"/>
  <c r="G295" i="17"/>
  <c r="G291" i="17"/>
  <c r="G287" i="17"/>
  <c r="G283" i="17"/>
  <c r="G279" i="17"/>
  <c r="G275" i="17"/>
  <c r="G271" i="17"/>
  <c r="G264" i="17"/>
  <c r="G260" i="17"/>
  <c r="G256" i="17"/>
  <c r="G252" i="17"/>
  <c r="G248" i="17"/>
  <c r="G244" i="17"/>
  <c r="G240" i="17"/>
  <c r="G236" i="17"/>
  <c r="G232" i="17"/>
  <c r="G145" i="17"/>
  <c r="G141" i="17"/>
  <c r="G137" i="17"/>
  <c r="G133" i="17"/>
  <c r="G129" i="17"/>
  <c r="G125" i="17"/>
  <c r="G121" i="17"/>
  <c r="G117" i="17"/>
  <c r="G113" i="17"/>
  <c r="G57" i="17"/>
  <c r="G302" i="17"/>
  <c r="G298" i="17"/>
  <c r="G294" i="17"/>
  <c r="G290" i="17"/>
  <c r="G286" i="17"/>
  <c r="G282" i="17"/>
  <c r="G278" i="17"/>
  <c r="G274" i="17"/>
  <c r="G270" i="17"/>
  <c r="G263" i="17"/>
  <c r="G259" i="17"/>
  <c r="G255" i="17"/>
  <c r="G251" i="17"/>
  <c r="G247" i="17"/>
  <c r="G243" i="17"/>
  <c r="G239" i="17"/>
  <c r="G235" i="17"/>
  <c r="G231" i="17"/>
  <c r="G144" i="17"/>
  <c r="G140" i="17"/>
  <c r="G136" i="17"/>
  <c r="G132" i="17"/>
  <c r="G128" i="17"/>
  <c r="G124" i="17"/>
  <c r="G120" i="17"/>
  <c r="G116" i="17"/>
  <c r="G112" i="17"/>
  <c r="G301" i="17"/>
  <c r="G297" i="17"/>
  <c r="G293" i="17"/>
  <c r="G289" i="17"/>
  <c r="G285" i="17"/>
  <c r="G281" i="17"/>
  <c r="G277" i="17"/>
  <c r="G273" i="17"/>
  <c r="G269" i="17"/>
  <c r="G262" i="17"/>
  <c r="G258" i="17"/>
  <c r="G254" i="17"/>
  <c r="G250" i="17"/>
  <c r="G246" i="17"/>
  <c r="G242" i="17"/>
  <c r="G238" i="17"/>
  <c r="G234" i="17"/>
  <c r="G230" i="17"/>
  <c r="G143" i="17"/>
  <c r="G139" i="17"/>
  <c r="G135" i="17"/>
  <c r="G131" i="17"/>
  <c r="G127" i="17"/>
  <c r="G123" i="17"/>
  <c r="G119" i="17"/>
  <c r="G115" i="17"/>
  <c r="G111" i="17"/>
  <c r="F32" i="17"/>
  <c r="F39" i="17" s="1"/>
  <c r="M40" i="17" s="1"/>
  <c r="F249" i="17"/>
  <c r="F299" i="17"/>
  <c r="F127" i="17"/>
  <c r="F122" i="17"/>
  <c r="F301" i="17"/>
  <c r="F285" i="17"/>
  <c r="F269" i="17"/>
  <c r="F250" i="17"/>
  <c r="F234" i="17"/>
  <c r="F294" i="17"/>
  <c r="F278" i="17"/>
  <c r="F259" i="17"/>
  <c r="F243" i="17"/>
  <c r="F296" i="17"/>
  <c r="F261" i="17"/>
  <c r="F229" i="17"/>
  <c r="F132" i="17"/>
  <c r="F116" i="17"/>
  <c r="F287" i="17"/>
  <c r="F252" i="17"/>
  <c r="F141" i="17"/>
  <c r="F125" i="17"/>
  <c r="F292" i="17"/>
  <c r="F142" i="17"/>
  <c r="F110" i="17"/>
  <c r="F275" i="17"/>
  <c r="F131" i="17"/>
  <c r="F135" i="17"/>
  <c r="F143" i="17"/>
  <c r="F138" i="17"/>
  <c r="F297" i="17"/>
  <c r="F281" i="17"/>
  <c r="F262" i="17"/>
  <c r="F246" i="17"/>
  <c r="F230" i="17"/>
  <c r="F290" i="17"/>
  <c r="F274" i="17"/>
  <c r="F255" i="17"/>
  <c r="F239" i="17"/>
  <c r="F288" i="17"/>
  <c r="F253" i="17"/>
  <c r="F144" i="17"/>
  <c r="F128" i="17"/>
  <c r="F112" i="17"/>
  <c r="F279" i="17"/>
  <c r="F244" i="17"/>
  <c r="F137" i="17"/>
  <c r="F121" i="17"/>
  <c r="F276" i="17"/>
  <c r="F134" i="17"/>
  <c r="F300" i="17"/>
  <c r="F256" i="17"/>
  <c r="F123" i="17"/>
  <c r="F248" i="17"/>
  <c r="F232" i="17"/>
  <c r="F233" i="17"/>
  <c r="F293" i="17"/>
  <c r="F277" i="17"/>
  <c r="F258" i="17"/>
  <c r="F242" i="17"/>
  <c r="F302" i="17"/>
  <c r="F286" i="17"/>
  <c r="F270" i="17"/>
  <c r="F251" i="17"/>
  <c r="F235" i="17"/>
  <c r="F280" i="17"/>
  <c r="F245" i="17"/>
  <c r="F140" i="17"/>
  <c r="F124" i="17"/>
  <c r="F303" i="17"/>
  <c r="F271" i="17"/>
  <c r="F236" i="17"/>
  <c r="F133" i="17"/>
  <c r="F117" i="17"/>
  <c r="F257" i="17"/>
  <c r="F126" i="17"/>
  <c r="F284" i="17"/>
  <c r="F240" i="17"/>
  <c r="F115" i="17"/>
  <c r="F283" i="17"/>
  <c r="F130" i="17"/>
  <c r="F111" i="17"/>
  <c r="F264" i="17"/>
  <c r="F268" i="17"/>
  <c r="F289" i="17"/>
  <c r="F273" i="17"/>
  <c r="F254" i="17"/>
  <c r="F238" i="17"/>
  <c r="F298" i="17"/>
  <c r="F282" i="17"/>
  <c r="F263" i="17"/>
  <c r="F247" i="17"/>
  <c r="F231" i="17"/>
  <c r="F272" i="17"/>
  <c r="F237" i="17"/>
  <c r="F136" i="17"/>
  <c r="F120" i="17"/>
  <c r="F295" i="17"/>
  <c r="F260" i="17"/>
  <c r="F145" i="17"/>
  <c r="F129" i="17"/>
  <c r="F113" i="17"/>
  <c r="F241" i="17"/>
  <c r="F118" i="17"/>
  <c r="F291" i="17"/>
  <c r="F139" i="17"/>
  <c r="F119" i="17"/>
  <c r="F57" i="17"/>
  <c r="N61" i="17"/>
  <c r="G103" i="17"/>
  <c r="G99" i="17"/>
  <c r="G95" i="17"/>
  <c r="G91" i="17"/>
  <c r="G87" i="17"/>
  <c r="G83" i="17"/>
  <c r="G79" i="17"/>
  <c r="G75" i="17"/>
  <c r="G71" i="17"/>
  <c r="G184" i="17"/>
  <c r="G180" i="17"/>
  <c r="G176" i="17"/>
  <c r="G172" i="17"/>
  <c r="G168" i="17"/>
  <c r="G164" i="17"/>
  <c r="G160" i="17"/>
  <c r="G156" i="17"/>
  <c r="G152" i="17"/>
  <c r="G102" i="17"/>
  <c r="G98" i="17"/>
  <c r="G94" i="17"/>
  <c r="G90" i="17"/>
  <c r="G86" i="17"/>
  <c r="G82" i="17"/>
  <c r="G78" i="17"/>
  <c r="G74" i="17"/>
  <c r="G70" i="17"/>
  <c r="G183" i="17"/>
  <c r="G179" i="17"/>
  <c r="G175" i="17"/>
  <c r="G171" i="17"/>
  <c r="G167" i="17"/>
  <c r="G163" i="17"/>
  <c r="G159" i="17"/>
  <c r="G155" i="17"/>
  <c r="G151" i="17"/>
  <c r="G105" i="17"/>
  <c r="G101" i="17"/>
  <c r="G97" i="17"/>
  <c r="G93" i="17"/>
  <c r="G89" i="17"/>
  <c r="G85" i="17"/>
  <c r="G81" i="17"/>
  <c r="G77" i="17"/>
  <c r="G73" i="17"/>
  <c r="G182" i="17"/>
  <c r="G178" i="17"/>
  <c r="G174" i="17"/>
  <c r="G170" i="17"/>
  <c r="G166" i="17"/>
  <c r="G162" i="17"/>
  <c r="G158" i="17"/>
  <c r="G154" i="17"/>
  <c r="G150" i="17"/>
  <c r="G104" i="17"/>
  <c r="G100" i="17"/>
  <c r="G96" i="17"/>
  <c r="G92" i="17"/>
  <c r="G88" i="17"/>
  <c r="G84" i="17"/>
  <c r="G80" i="17"/>
  <c r="G76" i="17"/>
  <c r="G72" i="17"/>
  <c r="G185" i="17"/>
  <c r="G181" i="17"/>
  <c r="G177" i="17"/>
  <c r="G173" i="17"/>
  <c r="G169" i="17"/>
  <c r="G165" i="17"/>
  <c r="G161" i="17"/>
  <c r="G157" i="17"/>
  <c r="G153" i="17"/>
  <c r="F114" i="17"/>
  <c r="M61" i="17"/>
  <c r="E260" i="17"/>
  <c r="E296" i="17"/>
  <c r="E280" i="17"/>
  <c r="E261" i="17"/>
  <c r="E245" i="17"/>
  <c r="E229" i="17"/>
  <c r="E289" i="17"/>
  <c r="E273" i="17"/>
  <c r="E254" i="17"/>
  <c r="E238" i="17"/>
  <c r="E299" i="17"/>
  <c r="E264" i="17"/>
  <c r="E232" i="17"/>
  <c r="E131" i="17"/>
  <c r="E115" i="17"/>
  <c r="E282" i="17"/>
  <c r="E247" i="17"/>
  <c r="E140" i="17"/>
  <c r="E124" i="17"/>
  <c r="E303" i="17"/>
  <c r="E236" i="17"/>
  <c r="E121" i="17"/>
  <c r="E286" i="17"/>
  <c r="E142" i="17"/>
  <c r="E110" i="17"/>
  <c r="E279" i="17"/>
  <c r="E294" i="17"/>
  <c r="E122" i="17"/>
  <c r="E292" i="17"/>
  <c r="E276" i="17"/>
  <c r="E257" i="17"/>
  <c r="E241" i="17"/>
  <c r="E301" i="17"/>
  <c r="E285" i="17"/>
  <c r="E269" i="17"/>
  <c r="E250" i="17"/>
  <c r="E234" i="17"/>
  <c r="E291" i="17"/>
  <c r="E256" i="17"/>
  <c r="E143" i="17"/>
  <c r="E127" i="17"/>
  <c r="E111" i="17"/>
  <c r="E274" i="17"/>
  <c r="E239" i="17"/>
  <c r="E136" i="17"/>
  <c r="E120" i="17"/>
  <c r="E287" i="17"/>
  <c r="E145" i="17"/>
  <c r="E113" i="17"/>
  <c r="E270" i="17"/>
  <c r="E134" i="17"/>
  <c r="E259" i="17"/>
  <c r="E244" i="17"/>
  <c r="E278" i="17"/>
  <c r="E141" i="17"/>
  <c r="E300" i="17"/>
  <c r="E284" i="17"/>
  <c r="E268" i="17"/>
  <c r="E249" i="17"/>
  <c r="E233" i="17"/>
  <c r="E293" i="17"/>
  <c r="E258" i="17"/>
  <c r="E242" i="17"/>
  <c r="E275" i="17"/>
  <c r="E135" i="17"/>
  <c r="E290" i="17"/>
  <c r="E144" i="17"/>
  <c r="E112" i="17"/>
  <c r="E129" i="17"/>
  <c r="E235" i="17"/>
  <c r="E114" i="17"/>
  <c r="E138" i="17"/>
  <c r="E125" i="17"/>
  <c r="E288" i="17"/>
  <c r="E272" i="17"/>
  <c r="E253" i="17"/>
  <c r="E237" i="17"/>
  <c r="E297" i="17"/>
  <c r="E281" i="17"/>
  <c r="E262" i="17"/>
  <c r="E246" i="17"/>
  <c r="E230" i="17"/>
  <c r="E283" i="17"/>
  <c r="E248" i="17"/>
  <c r="E139" i="17"/>
  <c r="E123" i="17"/>
  <c r="E298" i="17"/>
  <c r="E263" i="17"/>
  <c r="E231" i="17"/>
  <c r="E132" i="17"/>
  <c r="E116" i="17"/>
  <c r="E271" i="17"/>
  <c r="E137" i="17"/>
  <c r="E295" i="17"/>
  <c r="E251" i="17"/>
  <c r="E126" i="17"/>
  <c r="E130" i="17"/>
  <c r="E133" i="17"/>
  <c r="E243" i="17"/>
  <c r="E277" i="17"/>
  <c r="E32" i="17"/>
  <c r="E39" i="17" s="1"/>
  <c r="L40" i="17" s="1"/>
  <c r="E240" i="17"/>
  <c r="E119" i="17"/>
  <c r="E255" i="17"/>
  <c r="E128" i="17"/>
  <c r="E252" i="17"/>
  <c r="E302" i="17"/>
  <c r="E118" i="17"/>
  <c r="E117" i="17"/>
  <c r="E57" i="17"/>
  <c r="D141" i="17"/>
  <c r="K61" i="17"/>
  <c r="D184" i="17"/>
  <c r="D176" i="17"/>
  <c r="D167" i="17"/>
  <c r="D183" i="17"/>
  <c r="D179" i="17"/>
  <c r="D175" i="17"/>
  <c r="D170" i="17"/>
  <c r="D154" i="17"/>
  <c r="D163" i="17"/>
  <c r="D168" i="17"/>
  <c r="D165" i="17"/>
  <c r="D169" i="17"/>
  <c r="D178" i="17"/>
  <c r="D174" i="17"/>
  <c r="D150" i="17"/>
  <c r="D160" i="17"/>
  <c r="D157" i="17"/>
  <c r="D182" i="17"/>
  <c r="D166" i="17"/>
  <c r="D159" i="17"/>
  <c r="D153" i="17"/>
  <c r="D185" i="17"/>
  <c r="D181" i="17"/>
  <c r="D177" i="17"/>
  <c r="D173" i="17"/>
  <c r="D162" i="17"/>
  <c r="D171" i="17"/>
  <c r="D155" i="17"/>
  <c r="D152" i="17"/>
  <c r="D161" i="17"/>
  <c r="D156" i="17"/>
  <c r="D180" i="17"/>
  <c r="D172" i="17"/>
  <c r="D158" i="17"/>
  <c r="D151" i="17"/>
  <c r="D164" i="17"/>
  <c r="D273" i="17"/>
  <c r="D239" i="17"/>
  <c r="D289" i="17"/>
  <c r="D238" i="17"/>
  <c r="D254" i="17"/>
  <c r="D274" i="17"/>
  <c r="D125" i="17"/>
  <c r="D120" i="17"/>
  <c r="D133" i="17"/>
  <c r="D303" i="17"/>
  <c r="D287" i="17"/>
  <c r="D271" i="17"/>
  <c r="D252" i="17"/>
  <c r="D236" i="17"/>
  <c r="D292" i="17"/>
  <c r="D276" i="17"/>
  <c r="D257" i="17"/>
  <c r="D241" i="17"/>
  <c r="D302" i="17"/>
  <c r="D270" i="17"/>
  <c r="D235" i="17"/>
  <c r="D130" i="17"/>
  <c r="D114" i="17"/>
  <c r="D285" i="17"/>
  <c r="D250" i="17"/>
  <c r="D139" i="17"/>
  <c r="D123" i="17"/>
  <c r="D298" i="17"/>
  <c r="D231" i="17"/>
  <c r="D116" i="17"/>
  <c r="D281" i="17"/>
  <c r="D145" i="17"/>
  <c r="D113" i="17"/>
  <c r="D245" i="17"/>
  <c r="D255" i="17"/>
  <c r="D299" i="17"/>
  <c r="D283" i="17"/>
  <c r="D264" i="17"/>
  <c r="D248" i="17"/>
  <c r="D232" i="17"/>
  <c r="D288" i="17"/>
  <c r="D272" i="17"/>
  <c r="D253" i="17"/>
  <c r="D237" i="17"/>
  <c r="D294" i="17"/>
  <c r="D259" i="17"/>
  <c r="D142" i="17"/>
  <c r="D126" i="17"/>
  <c r="D110" i="17"/>
  <c r="D277" i="17"/>
  <c r="D242" i="17"/>
  <c r="D135" i="17"/>
  <c r="D119" i="17"/>
  <c r="D282" i="17"/>
  <c r="D140" i="17"/>
  <c r="D262" i="17"/>
  <c r="D137" i="17"/>
  <c r="D112" i="17"/>
  <c r="D144" i="17"/>
  <c r="D275" i="17"/>
  <c r="D240" i="17"/>
  <c r="D280" i="17"/>
  <c r="D229" i="17"/>
  <c r="D243" i="17"/>
  <c r="D118" i="17"/>
  <c r="D258" i="17"/>
  <c r="D127" i="17"/>
  <c r="D247" i="17"/>
  <c r="D297" i="17"/>
  <c r="D121" i="17"/>
  <c r="D117" i="17"/>
  <c r="D295" i="17"/>
  <c r="D279" i="17"/>
  <c r="D260" i="17"/>
  <c r="D244" i="17"/>
  <c r="D300" i="17"/>
  <c r="D284" i="17"/>
  <c r="D268" i="17"/>
  <c r="D249" i="17"/>
  <c r="D233" i="17"/>
  <c r="D286" i="17"/>
  <c r="D251" i="17"/>
  <c r="D138" i="17"/>
  <c r="D122" i="17"/>
  <c r="D301" i="17"/>
  <c r="D269" i="17"/>
  <c r="D234" i="17"/>
  <c r="D131" i="17"/>
  <c r="D115" i="17"/>
  <c r="D263" i="17"/>
  <c r="D132" i="17"/>
  <c r="D290" i="17"/>
  <c r="D246" i="17"/>
  <c r="D129" i="17"/>
  <c r="D136" i="17"/>
  <c r="D291" i="17"/>
  <c r="D256" i="17"/>
  <c r="D296" i="17"/>
  <c r="D261" i="17"/>
  <c r="D278" i="17"/>
  <c r="D134" i="17"/>
  <c r="D293" i="17"/>
  <c r="D143" i="17"/>
  <c r="D111" i="17"/>
  <c r="D124" i="17"/>
  <c r="D230" i="17"/>
  <c r="D128" i="17"/>
  <c r="D57" i="17"/>
  <c r="F223" i="17"/>
  <c r="F224" i="17"/>
  <c r="F104" i="17"/>
  <c r="F100" i="17"/>
  <c r="F96" i="17"/>
  <c r="F92" i="17"/>
  <c r="F88" i="17"/>
  <c r="F84" i="17"/>
  <c r="F80" i="17"/>
  <c r="F76" i="17"/>
  <c r="F72" i="17"/>
  <c r="Q18" i="15"/>
  <c r="F225" i="17"/>
  <c r="F220" i="17"/>
  <c r="F218" i="17"/>
  <c r="F216" i="17"/>
  <c r="F214" i="17"/>
  <c r="F212" i="17"/>
  <c r="F210" i="17"/>
  <c r="F208" i="17"/>
  <c r="F206" i="17"/>
  <c r="F204" i="17"/>
  <c r="F202" i="17"/>
  <c r="F200" i="17"/>
  <c r="F198" i="17"/>
  <c r="F196" i="17"/>
  <c r="F194" i="17"/>
  <c r="F192" i="17"/>
  <c r="F190" i="17"/>
  <c r="F105" i="17"/>
  <c r="F101" i="17"/>
  <c r="F97" i="17"/>
  <c r="F93" i="17"/>
  <c r="F89" i="17"/>
  <c r="F85" i="17"/>
  <c r="F81" i="17"/>
  <c r="F77" i="17"/>
  <c r="F73" i="17"/>
  <c r="F222" i="17"/>
  <c r="F98" i="17"/>
  <c r="F90" i="17"/>
  <c r="F82" i="17"/>
  <c r="F74" i="17"/>
  <c r="F221" i="17"/>
  <c r="F217" i="17"/>
  <c r="F213" i="17"/>
  <c r="F209" i="17"/>
  <c r="F205" i="17"/>
  <c r="F201" i="17"/>
  <c r="F197" i="17"/>
  <c r="F193" i="17"/>
  <c r="F103" i="17"/>
  <c r="F95" i="17"/>
  <c r="F87" i="17"/>
  <c r="F79" i="17"/>
  <c r="F71" i="17"/>
  <c r="F215" i="17"/>
  <c r="F207" i="17"/>
  <c r="F199" i="17"/>
  <c r="F191" i="17"/>
  <c r="F99" i="17"/>
  <c r="F83" i="17"/>
  <c r="F102" i="17"/>
  <c r="F86" i="17"/>
  <c r="F70" i="17"/>
  <c r="F219" i="17"/>
  <c r="F211" i="17"/>
  <c r="F203" i="17"/>
  <c r="F195" i="17"/>
  <c r="F91" i="17"/>
  <c r="F75" i="17"/>
  <c r="F94" i="17"/>
  <c r="F78" i="17"/>
  <c r="G6" i="1"/>
  <c r="K18" i="15"/>
  <c r="F30" i="17"/>
  <c r="M18" i="15" s="1"/>
  <c r="E222" i="17"/>
  <c r="E223" i="17"/>
  <c r="E221" i="17"/>
  <c r="E219" i="17"/>
  <c r="E217" i="17"/>
  <c r="E215" i="17"/>
  <c r="E213" i="17"/>
  <c r="E211" i="17"/>
  <c r="E209" i="17"/>
  <c r="E207" i="17"/>
  <c r="E205" i="17"/>
  <c r="E203" i="17"/>
  <c r="E201" i="17"/>
  <c r="E199" i="17"/>
  <c r="E197" i="17"/>
  <c r="E195" i="17"/>
  <c r="E193" i="17"/>
  <c r="E191" i="17"/>
  <c r="E103" i="17"/>
  <c r="E99" i="17"/>
  <c r="E95" i="17"/>
  <c r="E91" i="17"/>
  <c r="E87" i="17"/>
  <c r="E83" i="17"/>
  <c r="E79" i="17"/>
  <c r="E75" i="17"/>
  <c r="E71" i="17"/>
  <c r="E104" i="17"/>
  <c r="E100" i="17"/>
  <c r="E96" i="17"/>
  <c r="E92" i="17"/>
  <c r="E88" i="17"/>
  <c r="E84" i="17"/>
  <c r="E80" i="17"/>
  <c r="E76" i="17"/>
  <c r="E72" i="17"/>
  <c r="Q17" i="15"/>
  <c r="E218" i="17"/>
  <c r="E214" i="17"/>
  <c r="E210" i="17"/>
  <c r="E206" i="17"/>
  <c r="E202" i="17"/>
  <c r="E198" i="17"/>
  <c r="E194" i="17"/>
  <c r="E190" i="17"/>
  <c r="E101" i="17"/>
  <c r="E93" i="17"/>
  <c r="E85" i="17"/>
  <c r="E77" i="17"/>
  <c r="E98" i="17"/>
  <c r="E90" i="17"/>
  <c r="E82" i="17"/>
  <c r="E74" i="17"/>
  <c r="E224" i="17"/>
  <c r="E94" i="17"/>
  <c r="E78" i="17"/>
  <c r="E220" i="17"/>
  <c r="E212" i="17"/>
  <c r="E204" i="17"/>
  <c r="E196" i="17"/>
  <c r="E97" i="17"/>
  <c r="E81" i="17"/>
  <c r="E102" i="17"/>
  <c r="E86" i="17"/>
  <c r="E70" i="17"/>
  <c r="E216" i="17"/>
  <c r="E73" i="17"/>
  <c r="F6" i="1"/>
  <c r="K17" i="15"/>
  <c r="E192" i="17"/>
  <c r="E208" i="17"/>
  <c r="E89" i="17"/>
  <c r="E200" i="17"/>
  <c r="E105" i="17"/>
  <c r="E225" i="17"/>
  <c r="E30" i="17"/>
  <c r="T108" i="17" l="1"/>
  <c r="V108" i="17"/>
  <c r="X108" i="17"/>
  <c r="U108" i="17"/>
  <c r="Z108" i="17"/>
  <c r="AA108" i="17"/>
  <c r="E60" i="17"/>
  <c r="L60" i="17" s="1"/>
  <c r="M17" i="15"/>
  <c r="F60" i="17"/>
  <c r="M60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tc={1327B80E-6C34-4B03-913A-C21008AA8727}</author>
    <author>tc={204B5BC3-D293-4294-986C-C07A3779DEA7}</author>
    <author>tc={F7482195-EBF7-4282-81F0-EBE1BF570344}</author>
    <author>tc={0411DCD2-06EE-4B7B-B528-69B702C06D30}</author>
  </authors>
  <commentList>
    <comment ref="N5" authorId="0" shapeId="0" xr:uid="{1327B80E-6C34-4B03-913A-C21008AA8727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projected area</t>
      </text>
    </comment>
    <comment ref="S5" authorId="1" shapeId="0" xr:uid="{204B5BC3-D293-4294-986C-C07A3779DEA7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projected area</t>
      </text>
    </comment>
    <comment ref="X5" authorId="2" shapeId="0" xr:uid="{F7482195-EBF7-4282-81F0-EBE1BF570344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projected area</t>
      </text>
    </comment>
    <comment ref="AC5" authorId="3" shapeId="0" xr:uid="{0411DCD2-06EE-4B7B-B528-69B702C06D30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projected area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tc={DDD76C5A-0754-4393-86B0-02362214249F}</author>
  </authors>
  <commentList>
    <comment ref="K5" authorId="0" shapeId="0" xr:uid="{DDD76C5A-0754-4393-86B0-02362214249F}">
      <text>
        <t>[Threaded comment]
Your version of Excel allows you to read this threaded comment; however, any edits to it will get removed if the file is opened in a newer version of Excel. Learn more: https://go.microsoft.com/fwlink/?linkid=870924
Comment:
    between reference marks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tc={146488A3-B477-4813-9E04-890856376EF9}</author>
    <author>tc={11AF9D99-5252-41F1-9562-D1C697917184}</author>
    <author>tc={CE314BDF-5190-43D3-8B95-C260E9055772}</author>
    <author>tc={5DC1B042-A5CA-47C0-A8E6-7808A28C6A4E}</author>
  </authors>
  <commentList>
    <comment ref="A11" authorId="0" shapeId="0" xr:uid="{146488A3-B477-4813-9E04-890856376EF9}">
      <text>
        <t>[Threaded comment]
Your version of Excel allows you to read this threaded comment; however, any edits to it will get removed if the file is opened in a newer version of Excel. Learn more: https://go.microsoft.com/fwlink/?linkid=870924
Comment:
    peristaltic pump
calibration:
Q(mL/min)= (RPM*4.1606-0.1126)/60</t>
      </text>
    </comment>
    <comment ref="A31" authorId="1" shapeId="0" xr:uid="{11AF9D99-5252-41F1-9562-D1C697917184}">
      <text>
        <t>[Threaded comment]
Your version of Excel allows you to read this threaded comment; however, any edits to it will get removed if the file is opened in a newer version of Excel. Learn more: https://go.microsoft.com/fwlink/?linkid=870924
Comment:
    calibrated syringe pump</t>
      </text>
    </comment>
    <comment ref="A50" authorId="2" shapeId="0" xr:uid="{CE314BDF-5190-43D3-8B95-C260E9055772}">
      <text>
        <t>[Threaded comment]
Your version of Excel allows you to read this threaded comment; however, any edits to it will get removed if the file is opened in a newer version of Excel. Learn more: https://go.microsoft.com/fwlink/?linkid=870924
Comment:
    calibrated syringe pump</t>
      </text>
    </comment>
    <comment ref="A62" authorId="3" shapeId="0" xr:uid="{5DC1B042-A5CA-47C0-A8E6-7808A28C6A4E}">
      <text>
        <t>[Threaded comment]
Your version of Excel allows you to read this threaded comment; however, any edits to it will get removed if the file is opened in a newer version of Excel. Learn more: https://go.microsoft.com/fwlink/?linkid=870924
Comment:
    calibrated syringe pump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tc={B1DC841C-8242-436F-A4C5-CE59F36B6DA9}</author>
    <author>tc={3AAADB1B-E40C-4744-AD1B-684E8315FF1D}</author>
  </authors>
  <commentList>
    <comment ref="G33" authorId="0" shapeId="0" xr:uid="{B1DC841C-8242-436F-A4C5-CE59F36B6DA9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T-C</t>
      </text>
    </comment>
    <comment ref="G36" authorId="1" shapeId="0" xr:uid="{3AAADB1B-E40C-4744-AD1B-684E8315FF1D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T-C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42044F0-E606-4FD2-A516-E1A3F4A9BFB7}" keepAlive="1" name="Query - Table4" description="Connection to the 'Table4' query in the workbook." type="5" refreshedVersion="0" background="1">
    <dbPr connection="Provider=Microsoft.Mashup.OleDb.1;Data Source=$Workbook$;Location=Table4;Extended Properties=&quot;&quot;" command="SELECT * FROM [Table4]"/>
  </connection>
  <connection id="2" xr16:uid="{22917ED4-AFA1-4B36-9BEB-B5E50DCBFA75}" keepAlive="1" name="Query - Table5" description="Connection to the 'Table5' query in the workbook." type="5" refreshedVersion="0" background="1">
    <dbPr connection="Provider=Microsoft.Mashup.OleDb.1;Data Source=$Workbook$;Location=Table5;Extended Properties=&quot;&quot;" command="SELECT * FROM [Table5]"/>
  </connection>
</connections>
</file>

<file path=xl/sharedStrings.xml><?xml version="1.0" encoding="utf-8"?>
<sst xmlns="http://schemas.openxmlformats.org/spreadsheetml/2006/main" count="892" uniqueCount="330">
  <si>
    <t>e</t>
  </si>
  <si>
    <t>SD</t>
  </si>
  <si>
    <t>ut</t>
  </si>
  <si>
    <t>HL-60</t>
  </si>
  <si>
    <t>mass</t>
  </si>
  <si>
    <t>P</t>
  </si>
  <si>
    <t>Time</t>
  </si>
  <si>
    <t>0 ml/h</t>
  </si>
  <si>
    <t>1 ml/h</t>
  </si>
  <si>
    <t>2 ml/h</t>
  </si>
  <si>
    <t>4 ml/h</t>
  </si>
  <si>
    <t>6 ml/h</t>
  </si>
  <si>
    <t>8 ml/h</t>
  </si>
  <si>
    <t>0.5 ml/h</t>
  </si>
  <si>
    <t>10 ml/h</t>
  </si>
  <si>
    <t>average (cm)</t>
  </si>
  <si>
    <t>mm</t>
  </si>
  <si>
    <t>m</t>
  </si>
  <si>
    <t>ml/min</t>
  </si>
  <si>
    <t>DP AV</t>
  </si>
  <si>
    <t>x</t>
  </si>
  <si>
    <t>FBB OA batch 1</t>
  </si>
  <si>
    <t>FBB OA batch 2</t>
  </si>
  <si>
    <t>FBB OA batch 3</t>
  </si>
  <si>
    <t>background pressure</t>
  </si>
  <si>
    <t>BATCH 1</t>
  </si>
  <si>
    <t>Perim.</t>
  </si>
  <si>
    <t>Mean</t>
  </si>
  <si>
    <t>StanDev</t>
  </si>
  <si>
    <t>Min</t>
  </si>
  <si>
    <t>Mix</t>
  </si>
  <si>
    <t>Area (um2)</t>
  </si>
  <si>
    <t>Circ</t>
  </si>
  <si>
    <t>Feret</t>
  </si>
  <si>
    <t>Median</t>
  </si>
  <si>
    <t>%area</t>
  </si>
  <si>
    <t>FeretX</t>
  </si>
  <si>
    <t>FeretY</t>
  </si>
  <si>
    <t>FeretAngle</t>
  </si>
  <si>
    <t>MinFeret</t>
  </si>
  <si>
    <t>AR</t>
  </si>
  <si>
    <t>Round</t>
  </si>
  <si>
    <t>Solidity</t>
  </si>
  <si>
    <t>AVERAGE</t>
  </si>
  <si>
    <t>BATCH 2</t>
  </si>
  <si>
    <t>Feret (mm)</t>
  </si>
  <si>
    <t>Bin</t>
  </si>
  <si>
    <t>StDev</t>
  </si>
  <si>
    <t>Feret (um)</t>
  </si>
  <si>
    <t>Feret X</t>
  </si>
  <si>
    <t>Feret Y</t>
  </si>
  <si>
    <t>Feret Angle</t>
  </si>
  <si>
    <t>Min Feret</t>
  </si>
  <si>
    <t>d2</t>
  </si>
  <si>
    <t>d3</t>
  </si>
  <si>
    <t>Frequency</t>
  </si>
  <si>
    <t>Cumulative %</t>
  </si>
  <si>
    <t>More</t>
  </si>
  <si>
    <t>total</t>
  </si>
  <si>
    <t>BATCH 3</t>
  </si>
  <si>
    <t>B3</t>
  </si>
  <si>
    <t>Bed height (cm)</t>
  </si>
  <si>
    <t>ml/h</t>
  </si>
  <si>
    <t>C3A spheroids</t>
  </si>
  <si>
    <t>Bed heigh (cm)</t>
  </si>
  <si>
    <t>BACK</t>
  </si>
  <si>
    <t>20181019</t>
  </si>
  <si>
    <t>Sauter</t>
  </si>
  <si>
    <t>j12, j07, j04</t>
  </si>
  <si>
    <t>images used</t>
  </si>
  <si>
    <t>OA beads</t>
  </si>
  <si>
    <t>Circularity</t>
  </si>
  <si>
    <t>d (um)</t>
  </si>
  <si>
    <t>d^3</t>
  </si>
  <si>
    <t>d^2</t>
  </si>
  <si>
    <t>Unit</t>
  </si>
  <si>
    <t>Symbol</t>
  </si>
  <si>
    <t>HL60</t>
  </si>
  <si>
    <t>Comment</t>
  </si>
  <si>
    <t xml:space="preserve">total </t>
  </si>
  <si>
    <t>Physical parameters</t>
  </si>
  <si>
    <r>
      <rPr>
        <sz val="11"/>
        <color theme="1"/>
        <rFont val="Symbol"/>
        <family val="1"/>
        <charset val="2"/>
      </rPr>
      <t>r</t>
    </r>
    <r>
      <rPr>
        <vertAlign val="subscript"/>
        <sz val="11"/>
        <color theme="1"/>
        <rFont val="Calibri"/>
        <family val="2"/>
        <scheme val="minor"/>
      </rPr>
      <t>f</t>
    </r>
  </si>
  <si>
    <r>
      <rPr>
        <sz val="11"/>
        <color theme="1"/>
        <rFont val="Symbol"/>
        <family val="1"/>
        <charset val="2"/>
      </rPr>
      <t>m</t>
    </r>
    <r>
      <rPr>
        <vertAlign val="subscript"/>
        <sz val="11"/>
        <color theme="1"/>
        <rFont val="Calibri"/>
        <family val="2"/>
        <scheme val="minor"/>
      </rPr>
      <t>f</t>
    </r>
  </si>
  <si>
    <r>
      <rPr>
        <sz val="11"/>
        <color theme="1"/>
        <rFont val="Symbol"/>
        <family val="1"/>
        <charset val="2"/>
      </rPr>
      <t>r</t>
    </r>
    <r>
      <rPr>
        <vertAlign val="subscript"/>
        <sz val="11"/>
        <color theme="1"/>
        <rFont val="Calibri"/>
        <family val="2"/>
        <scheme val="minor"/>
      </rPr>
      <t>p</t>
    </r>
  </si>
  <si>
    <r>
      <t>d</t>
    </r>
    <r>
      <rPr>
        <vertAlign val="subscript"/>
        <sz val="11"/>
        <color theme="1"/>
        <rFont val="Calibri"/>
        <family val="2"/>
        <scheme val="minor"/>
      </rPr>
      <t>p</t>
    </r>
  </si>
  <si>
    <t>g</t>
  </si>
  <si>
    <t>Volume of a particle</t>
  </si>
  <si>
    <t>Turton &amp; Clark</t>
  </si>
  <si>
    <t>Dallavalle</t>
  </si>
  <si>
    <t>Happel</t>
  </si>
  <si>
    <t>A beads</t>
  </si>
  <si>
    <t>FBB1</t>
  </si>
  <si>
    <t>FBB2</t>
  </si>
  <si>
    <t>FBB3</t>
  </si>
  <si>
    <t>Background1</t>
  </si>
  <si>
    <t>Background2</t>
  </si>
  <si>
    <t>Background3</t>
  </si>
  <si>
    <t>Alginate beads</t>
  </si>
  <si>
    <t>Alginate</t>
  </si>
  <si>
    <t>a</t>
  </si>
  <si>
    <t>b</t>
  </si>
  <si>
    <t>Re</t>
  </si>
  <si>
    <t>R2</t>
  </si>
  <si>
    <t>mean</t>
  </si>
  <si>
    <t>sd</t>
  </si>
  <si>
    <t>um</t>
  </si>
  <si>
    <t>Dsauter</t>
  </si>
  <si>
    <t xml:space="preserve">area </t>
  </si>
  <si>
    <t>min</t>
  </si>
  <si>
    <t>max</t>
  </si>
  <si>
    <t>perim</t>
  </si>
  <si>
    <t>circ</t>
  </si>
  <si>
    <t>feret</t>
  </si>
  <si>
    <t>feret x</t>
  </si>
  <si>
    <t>feret y</t>
  </si>
  <si>
    <t>feret angle</t>
  </si>
  <si>
    <t>min feret</t>
  </si>
  <si>
    <t>R3</t>
  </si>
  <si>
    <t>D(proj area)</t>
  </si>
  <si>
    <t>D proj area</t>
  </si>
  <si>
    <t>Mean dp</t>
  </si>
  <si>
    <t>proj area</t>
  </si>
  <si>
    <t>kg</t>
  </si>
  <si>
    <r>
      <t>R</t>
    </r>
    <r>
      <rPr>
        <b/>
        <vertAlign val="superscript"/>
        <sz val="12"/>
        <color rgb="FF000000"/>
        <rFont val="Times New Roman"/>
        <family val="1"/>
      </rPr>
      <t>2</t>
    </r>
  </si>
  <si>
    <t>solver=0</t>
  </si>
  <si>
    <t>Ψ</t>
  </si>
  <si>
    <t>Experimental with wall effects</t>
  </si>
  <si>
    <t>oa beads</t>
  </si>
  <si>
    <t>alginate</t>
  </si>
  <si>
    <t>volume (mL)</t>
  </si>
  <si>
    <t>density (g/mL)</t>
  </si>
  <si>
    <t>RPM</t>
  </si>
  <si>
    <t>C3A media</t>
  </si>
  <si>
    <t>HL-60 media</t>
  </si>
  <si>
    <t>R-Z with ut ext n exp</t>
  </si>
  <si>
    <t>Ar</t>
  </si>
  <si>
    <t>Dimensionless number</t>
  </si>
  <si>
    <t xml:space="preserve">Reynolds </t>
  </si>
  <si>
    <t>Experimental extrapolated</t>
  </si>
  <si>
    <t>Fitted</t>
  </si>
  <si>
    <t>uext=10^a</t>
  </si>
  <si>
    <t>umf ext</t>
  </si>
  <si>
    <t>n experimental</t>
  </si>
  <si>
    <t>n theoretical</t>
  </si>
  <si>
    <t>Fitted ut</t>
  </si>
  <si>
    <t>Fitted umf</t>
  </si>
  <si>
    <t>error (%) from exp</t>
  </si>
  <si>
    <t>error (%) from T-C</t>
  </si>
  <si>
    <t xml:space="preserve">Bed expansion parameters </t>
  </si>
  <si>
    <t>HL-60 cells</t>
  </si>
  <si>
    <t>u (m/s)</t>
  </si>
  <si>
    <r>
      <t>m</t>
    </r>
    <r>
      <rPr>
        <vertAlign val="subscript"/>
        <sz val="11"/>
        <color theme="1"/>
        <rFont val="Calibri"/>
        <family val="2"/>
        <scheme val="minor"/>
      </rPr>
      <t>2</t>
    </r>
  </si>
  <si>
    <t>Particles</t>
  </si>
  <si>
    <t>circularity</t>
  </si>
  <si>
    <t>median (µm)</t>
  </si>
  <si>
    <t>mass measured (g)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</si>
  <si>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  <scheme val="minor"/>
      </rPr>
      <t xml:space="preserve"> (µm)</t>
    </r>
  </si>
  <si>
    <r>
      <rPr>
        <b/>
        <sz val="11"/>
        <color theme="1"/>
        <rFont val="Calibri"/>
        <family val="2"/>
      </rPr>
      <t>±</t>
    </r>
    <r>
      <rPr>
        <b/>
        <sz val="11"/>
        <color theme="1"/>
        <rFont val="Calibri"/>
        <family val="2"/>
        <scheme val="minor"/>
      </rPr>
      <t>σ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</si>
  <si>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23</t>
    </r>
    <r>
      <rPr>
        <b/>
        <sz val="11"/>
        <color theme="1"/>
        <rFont val="Calibri"/>
        <family val="2"/>
        <scheme val="minor"/>
      </rPr>
      <t xml:space="preserve"> (µm)</t>
    </r>
  </si>
  <si>
    <r>
      <t>ρ</t>
    </r>
    <r>
      <rPr>
        <b/>
        <vertAlign val="subscript"/>
        <sz val="11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  <scheme val="minor"/>
      </rPr>
      <t xml:space="preserve"> (kg.m</t>
    </r>
    <r>
      <rPr>
        <b/>
        <vertAlign val="superscript"/>
        <sz val="11"/>
        <color theme="1"/>
        <rFont val="Calibri"/>
        <family val="2"/>
        <scheme val="minor"/>
      </rPr>
      <t>-3</t>
    </r>
    <r>
      <rPr>
        <b/>
        <sz val="11"/>
        <color theme="1"/>
        <rFont val="Calibri"/>
        <family val="2"/>
        <scheme val="minor"/>
      </rPr>
      <t>)</t>
    </r>
  </si>
  <si>
    <r>
      <t>ρ</t>
    </r>
    <r>
      <rPr>
        <b/>
        <vertAlign val="subscript"/>
        <sz val="11"/>
        <color theme="1"/>
        <rFont val="Calibri"/>
        <family val="2"/>
        <scheme val="minor"/>
      </rPr>
      <t>f</t>
    </r>
    <r>
      <rPr>
        <b/>
        <sz val="11"/>
        <color theme="1"/>
        <rFont val="Calibri"/>
        <family val="2"/>
        <scheme val="minor"/>
      </rPr>
      <t xml:space="preserve"> (kg.m</t>
    </r>
    <r>
      <rPr>
        <b/>
        <vertAlign val="superscript"/>
        <sz val="11"/>
        <color theme="1"/>
        <rFont val="Calibri"/>
        <family val="2"/>
        <scheme val="minor"/>
      </rPr>
      <t>-3</t>
    </r>
    <r>
      <rPr>
        <b/>
        <sz val="11"/>
        <color theme="1"/>
        <rFont val="Calibri"/>
        <family val="2"/>
        <scheme val="minor"/>
      </rPr>
      <t>)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</si>
  <si>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p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</si>
  <si>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p</t>
    </r>
  </si>
  <si>
    <r>
      <t>R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</si>
  <si>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R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</si>
  <si>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 xml:space="preserve">Density measurements </t>
  </si>
  <si>
    <t>Particle diameter measurements</t>
  </si>
  <si>
    <t>Table 1: Physical properties</t>
  </si>
  <si>
    <t>distance (cm)</t>
  </si>
  <si>
    <r>
      <t>u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(m/s)</t>
    </r>
  </si>
  <si>
    <t>t (s)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</si>
  <si>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 xml:space="preserve">p </t>
    </r>
    <r>
      <rPr>
        <b/>
        <sz val="11"/>
        <color theme="1"/>
        <rFont val="Calibri"/>
        <family val="2"/>
        <scheme val="minor"/>
      </rPr>
      <t xml:space="preserve">(cm) 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</si>
  <si>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 xml:space="preserve">c </t>
    </r>
    <r>
      <rPr>
        <b/>
        <sz val="11"/>
        <color theme="1"/>
        <rFont val="Calibri"/>
        <family val="2"/>
        <scheme val="minor"/>
      </rPr>
      <t xml:space="preserve">(cm) 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</si>
  <si>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/d</t>
    </r>
    <r>
      <rPr>
        <b/>
        <vertAlign val="subscript"/>
        <sz val="11"/>
        <color theme="1"/>
        <rFont val="Calibri"/>
        <family val="2"/>
        <scheme val="minor"/>
      </rPr>
      <t>p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</si>
  <si>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  <scheme val="minor"/>
      </rPr>
      <t>/d</t>
    </r>
    <r>
      <rPr>
        <b/>
        <vertAlign val="subscript"/>
        <sz val="11"/>
        <color theme="1"/>
        <rFont val="Calibri"/>
        <family val="2"/>
        <scheme val="minor"/>
      </rPr>
      <t>c</t>
    </r>
  </si>
  <si>
    <t>Terminal velocity measurements</t>
  </si>
  <si>
    <t>n/a</t>
  </si>
  <si>
    <t xml:space="preserve">obteined by measuring the time that the particles passed a fixed distance between two consecutive marks in the column 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</si>
  <si>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(m/s)</t>
    </r>
  </si>
  <si>
    <t xml:space="preserve">Column properties </t>
  </si>
  <si>
    <t>Wall effects</t>
  </si>
  <si>
    <t xml:space="preserve">Properties </t>
  </si>
  <si>
    <t>Terminal velocity</t>
  </si>
  <si>
    <t>measured</t>
  </si>
  <si>
    <t xml:space="preserve">corrected * </t>
  </si>
  <si>
    <t xml:space="preserve">* Corrected for wall effects using Di Felice (Eq.2). </t>
  </si>
  <si>
    <t>OA</t>
  </si>
  <si>
    <t>C3A</t>
  </si>
  <si>
    <t>Experimental</t>
  </si>
  <si>
    <t>Theoretical</t>
  </si>
  <si>
    <t>Turton &amp; Clark (Eq.4)</t>
  </si>
  <si>
    <t>Dallavalle (Eq.5)</t>
  </si>
  <si>
    <t>deviation (%)</t>
  </si>
  <si>
    <t>approximately</t>
  </si>
  <si>
    <r>
      <t>V</t>
    </r>
    <r>
      <rPr>
        <vertAlign val="subscript"/>
        <sz val="11"/>
        <color theme="1"/>
        <rFont val="Calibri"/>
        <family val="2"/>
        <scheme val="minor"/>
      </rPr>
      <t>p</t>
    </r>
  </si>
  <si>
    <r>
      <t>m</t>
    </r>
    <r>
      <rPr>
        <vertAlign val="subscript"/>
        <sz val="11"/>
        <color theme="1"/>
        <rFont val="Calibri"/>
        <family val="2"/>
        <scheme val="minor"/>
      </rPr>
      <t>p</t>
    </r>
  </si>
  <si>
    <t>ε</t>
  </si>
  <si>
    <t>h</t>
  </si>
  <si>
    <t>from tab "Physical properties"</t>
  </si>
  <si>
    <r>
      <t>Ar (d</t>
    </r>
    <r>
      <rPr>
        <vertAlign val="subscript"/>
        <sz val="11"/>
        <color theme="1"/>
        <rFont val="Calibri"/>
        <family val="2"/>
        <scheme val="minor"/>
      </rPr>
      <t>p,min</t>
    </r>
    <r>
      <rPr>
        <sz val="11"/>
        <color theme="1"/>
        <rFont val="Calibri"/>
        <family val="2"/>
        <scheme val="minor"/>
      </rPr>
      <t>)</t>
    </r>
  </si>
  <si>
    <r>
      <t>Ar (d</t>
    </r>
    <r>
      <rPr>
        <vertAlign val="subscript"/>
        <sz val="11"/>
        <color theme="1"/>
        <rFont val="Calibri"/>
        <family val="2"/>
        <scheme val="minor"/>
      </rPr>
      <t>p,max</t>
    </r>
    <r>
      <rPr>
        <sz val="11"/>
        <color theme="1"/>
        <rFont val="Calibri"/>
        <family val="2"/>
        <scheme val="minor"/>
      </rPr>
      <t>)</t>
    </r>
  </si>
  <si>
    <r>
      <t>Ar (</t>
    </r>
    <r>
      <rPr>
        <sz val="11"/>
        <color theme="1"/>
        <rFont val="Calibri"/>
        <family val="2"/>
      </rPr>
      <t>ρ</t>
    </r>
    <r>
      <rPr>
        <vertAlign val="subscript"/>
        <sz val="11"/>
        <color theme="1"/>
        <rFont val="Calibri"/>
        <family val="2"/>
        <scheme val="minor"/>
      </rPr>
      <t>p,max</t>
    </r>
    <r>
      <rPr>
        <sz val="11"/>
        <color theme="1"/>
        <rFont val="Calibri"/>
        <family val="2"/>
        <scheme val="minor"/>
      </rPr>
      <t>)</t>
    </r>
  </si>
  <si>
    <r>
      <t>Ar (</t>
    </r>
    <r>
      <rPr>
        <sz val="11"/>
        <color theme="1"/>
        <rFont val="Calibri"/>
        <family val="2"/>
      </rPr>
      <t>ρ</t>
    </r>
    <r>
      <rPr>
        <vertAlign val="subscript"/>
        <sz val="11"/>
        <color theme="1"/>
        <rFont val="Calibri"/>
        <family val="2"/>
        <scheme val="minor"/>
      </rPr>
      <t>p,min</t>
    </r>
    <r>
      <rPr>
        <sz val="11"/>
        <color theme="1"/>
        <rFont val="Calibri"/>
        <family val="2"/>
        <scheme val="minor"/>
      </rPr>
      <t>)</t>
    </r>
  </si>
  <si>
    <t>-</t>
  </si>
  <si>
    <t>particles</t>
  </si>
  <si>
    <r>
      <t>d</t>
    </r>
    <r>
      <rPr>
        <vertAlign val="subscript"/>
        <sz val="11"/>
        <color theme="1"/>
        <rFont val="Calibri"/>
        <family val="2"/>
        <scheme val="minor"/>
      </rPr>
      <t>c</t>
    </r>
  </si>
  <si>
    <r>
      <t>H</t>
    </r>
    <r>
      <rPr>
        <vertAlign val="subscript"/>
        <sz val="11"/>
        <color theme="1"/>
        <rFont val="Calibri"/>
        <family val="2"/>
        <scheme val="minor"/>
      </rPr>
      <t>c</t>
    </r>
  </si>
  <si>
    <t>FBB dimensions</t>
  </si>
  <si>
    <t>N=1</t>
  </si>
  <si>
    <t>N=2</t>
  </si>
  <si>
    <t>N=3</t>
  </si>
  <si>
    <t>Q (ml/min)</t>
  </si>
  <si>
    <t>h (cm)</t>
  </si>
  <si>
    <t xml:space="preserve">log (u) </t>
  </si>
  <si>
    <r>
      <t>Log (</t>
    </r>
    <r>
      <rPr>
        <b/>
        <sz val="11"/>
        <rFont val="Symbol"/>
        <family val="1"/>
        <charset val="2"/>
      </rPr>
      <t>e</t>
    </r>
    <r>
      <rPr>
        <b/>
        <sz val="11"/>
        <rFont val="Calibri"/>
        <family val="2"/>
        <scheme val="minor"/>
      </rPr>
      <t>)</t>
    </r>
  </si>
  <si>
    <t>bed expansion</t>
  </si>
  <si>
    <t>for ref.</t>
  </si>
  <si>
    <r>
      <t>Q (</t>
    </r>
    <r>
      <rPr>
        <b/>
        <sz val="11"/>
        <color theme="1"/>
        <rFont val="Calibri"/>
        <family val="2"/>
      </rPr>
      <t>µL</t>
    </r>
    <r>
      <rPr>
        <b/>
        <sz val="11"/>
        <color theme="1"/>
        <rFont val="Calibri"/>
        <family val="2"/>
        <scheme val="minor"/>
      </rPr>
      <t>/h)</t>
    </r>
  </si>
  <si>
    <t>h (m)</t>
  </si>
  <si>
    <r>
      <t xml:space="preserve">e </t>
    </r>
    <r>
      <rPr>
        <b/>
        <sz val="11"/>
        <rFont val="Calibri Light"/>
        <family val="2"/>
        <scheme val="major"/>
      </rPr>
      <t>measured</t>
    </r>
  </si>
  <si>
    <r>
      <t>d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 xml:space="preserve"> (mm)</t>
    </r>
  </si>
  <si>
    <r>
      <t>A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 xml:space="preserve"> (m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)</t>
    </r>
  </si>
  <si>
    <t>Q (mL/min)</t>
  </si>
  <si>
    <t>±σ</t>
  </si>
  <si>
    <r>
      <t>for d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(+10%)</t>
    </r>
  </si>
  <si>
    <r>
      <t>for d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(-10%)</t>
    </r>
  </si>
  <si>
    <r>
      <t xml:space="preserve">for </t>
    </r>
    <r>
      <rPr>
        <sz val="11"/>
        <color theme="1"/>
        <rFont val="Symbol"/>
        <family val="1"/>
        <charset val="2"/>
      </rPr>
      <t>r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(-10%)</t>
    </r>
  </si>
  <si>
    <r>
      <t xml:space="preserve">for </t>
    </r>
    <r>
      <rPr>
        <sz val="11"/>
        <color theme="1"/>
        <rFont val="Symbol"/>
        <family val="1"/>
        <charset val="2"/>
      </rPr>
      <t>r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(+10%)</t>
    </r>
  </si>
  <si>
    <r>
      <t>Re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or Re</t>
    </r>
    <r>
      <rPr>
        <vertAlign val="subscript"/>
        <sz val="11"/>
        <color theme="1"/>
        <rFont val="Calibri"/>
        <family val="2"/>
        <scheme val="minor"/>
      </rPr>
      <t>t∞</t>
    </r>
  </si>
  <si>
    <t>Bed cross sectional area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</si>
  <si>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>i</t>
    </r>
  </si>
  <si>
    <t xml:space="preserve">Gravitational acceleration </t>
  </si>
  <si>
    <t>Archimedes number</t>
  </si>
  <si>
    <t>C</t>
  </si>
  <si>
    <t>Particle circularity</t>
  </si>
  <si>
    <t xml:space="preserve">assumed approximately equal to sphericity </t>
  </si>
  <si>
    <r>
      <t>kg.m</t>
    </r>
    <r>
      <rPr>
        <vertAlign val="superscript"/>
        <sz val="11"/>
        <color theme="1"/>
        <rFont val="Calibri"/>
        <family val="2"/>
        <scheme val="minor"/>
      </rPr>
      <t>-3</t>
    </r>
  </si>
  <si>
    <r>
      <t>N.s.m</t>
    </r>
    <r>
      <rPr>
        <vertAlign val="superscript"/>
        <sz val="11"/>
        <color theme="1"/>
        <rFont val="Calibri"/>
        <family val="2"/>
        <scheme val="minor"/>
      </rPr>
      <t>-2</t>
    </r>
  </si>
  <si>
    <r>
      <t>m.s</t>
    </r>
    <r>
      <rPr>
        <vertAlign val="superscript"/>
        <sz val="11"/>
        <color theme="1"/>
        <rFont val="Calibri"/>
        <family val="2"/>
        <scheme val="minor"/>
      </rPr>
      <t>-2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</si>
  <si>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</si>
  <si>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m.s</t>
    </r>
    <r>
      <rPr>
        <vertAlign val="superscript"/>
        <sz val="11"/>
        <color theme="1"/>
        <rFont val="Calibri"/>
        <family val="2"/>
        <scheme val="minor"/>
      </rPr>
      <t>-1</t>
    </r>
  </si>
  <si>
    <t xml:space="preserve">±σ </t>
  </si>
  <si>
    <t>k</t>
  </si>
  <si>
    <r>
      <t>k(=u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/u</t>
    </r>
    <r>
      <rPr>
        <vertAlign val="subscript"/>
        <sz val="11"/>
        <color theme="1"/>
        <rFont val="Calibri"/>
        <family val="2"/>
        <scheme val="minor"/>
      </rPr>
      <t>t∞</t>
    </r>
    <r>
      <rPr>
        <sz val="11"/>
        <color theme="1"/>
        <rFont val="Calibri"/>
        <family val="2"/>
        <scheme val="minor"/>
      </rPr>
      <t>)</t>
    </r>
  </si>
  <si>
    <r>
      <t>Experimental k (=u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/u</t>
    </r>
    <r>
      <rPr>
        <vertAlign val="subscript"/>
        <sz val="11"/>
        <color theme="1"/>
        <rFont val="Calibri"/>
        <family val="2"/>
        <scheme val="minor"/>
      </rPr>
      <t>t∞</t>
    </r>
    <r>
      <rPr>
        <sz val="11"/>
        <color theme="1"/>
        <rFont val="Calibri"/>
        <family val="2"/>
        <scheme val="minor"/>
      </rPr>
      <t>)</t>
    </r>
  </si>
  <si>
    <r>
      <t>Theoretical k (=u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/u</t>
    </r>
    <r>
      <rPr>
        <vertAlign val="subscript"/>
        <sz val="11"/>
        <color theme="1"/>
        <rFont val="Calibri"/>
        <family val="2"/>
        <scheme val="minor"/>
      </rPr>
      <t>t∞</t>
    </r>
    <r>
      <rPr>
        <sz val="11"/>
        <color theme="1"/>
        <rFont val="Calibri"/>
        <family val="2"/>
        <scheme val="minor"/>
      </rPr>
      <t>)</t>
    </r>
  </si>
  <si>
    <r>
      <t xml:space="preserve">corrected for wall effect using Di Felice 1996. For Rep&lt;1, </t>
    </r>
    <r>
      <rPr>
        <sz val="11"/>
        <color theme="1"/>
        <rFont val="Calibri"/>
        <family val="2"/>
      </rPr>
      <t xml:space="preserve">α=2.7; </t>
    </r>
  </si>
  <si>
    <r>
      <t>m.s</t>
    </r>
    <r>
      <rPr>
        <vertAlign val="superscript"/>
        <sz val="11"/>
        <rFont val="Calibri"/>
        <family val="2"/>
        <scheme val="minor"/>
      </rPr>
      <t>-1</t>
    </r>
  </si>
  <si>
    <r>
      <t>for d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(-10%)</t>
    </r>
  </si>
  <si>
    <r>
      <t>for d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(+10%)</t>
    </r>
  </si>
  <si>
    <r>
      <t xml:space="preserve">for </t>
    </r>
    <r>
      <rPr>
        <sz val="11"/>
        <rFont val="Symbol"/>
        <family val="1"/>
        <charset val="2"/>
      </rPr>
      <t>r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(-10%)</t>
    </r>
  </si>
  <si>
    <r>
      <t xml:space="preserve">for </t>
    </r>
    <r>
      <rPr>
        <sz val="11"/>
        <rFont val="Symbol"/>
        <family val="1"/>
        <charset val="2"/>
      </rPr>
      <t>r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(+10%)</t>
    </r>
  </si>
  <si>
    <r>
      <t>Re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&lt; 2.6x10</t>
    </r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, Spherical particles</t>
    </r>
  </si>
  <si>
    <t>n=b, fit</t>
  </si>
  <si>
    <t>n (exp)</t>
  </si>
  <si>
    <t>error(%) from exp</t>
  </si>
  <si>
    <t>→</t>
  </si>
  <si>
    <r>
      <rPr>
        <sz val="11"/>
        <color theme="1"/>
        <rFont val="Symbol"/>
        <family val="1"/>
        <charset val="2"/>
      </rPr>
      <t>e</t>
    </r>
    <r>
      <rPr>
        <vertAlign val="subscript"/>
        <sz val="11"/>
        <color theme="1"/>
        <rFont val="Calibri"/>
        <family val="2"/>
        <scheme val="minor"/>
      </rPr>
      <t>mf</t>
    </r>
  </si>
  <si>
    <t>n (Eq.Ro)</t>
  </si>
  <si>
    <t>n (Eq.K&amp;R)</t>
  </si>
  <si>
    <t>Theoretical terminal velocity:</t>
  </si>
  <si>
    <t>Correction for wall effect:</t>
  </si>
  <si>
    <t>Di Felice</t>
  </si>
  <si>
    <t>Correction factor:</t>
  </si>
  <si>
    <t>extrapolated from bed expansion graphs (tab "Bed expansion data")</t>
  </si>
  <si>
    <t>Sphericity</t>
  </si>
  <si>
    <t>Number of particles</t>
  </si>
  <si>
    <t>Mass of particles</t>
  </si>
  <si>
    <t>Loose-packed bed</t>
  </si>
  <si>
    <t>Loose-packed porosity</t>
  </si>
  <si>
    <r>
      <t>N</t>
    </r>
    <r>
      <rPr>
        <vertAlign val="subscript"/>
        <sz val="11"/>
        <color theme="1"/>
        <rFont val="Calibri"/>
        <family val="2"/>
        <scheme val="minor"/>
      </rPr>
      <t>p</t>
    </r>
  </si>
  <si>
    <r>
      <t>A</t>
    </r>
    <r>
      <rPr>
        <vertAlign val="subscript"/>
        <sz val="11"/>
        <color theme="1"/>
        <rFont val="Calibri"/>
        <family val="2"/>
        <scheme val="minor"/>
      </rPr>
      <t>b</t>
    </r>
  </si>
  <si>
    <r>
      <t>=d</t>
    </r>
    <r>
      <rPr>
        <vertAlign val="subscript"/>
        <sz val="11"/>
        <color theme="1"/>
        <rFont val="Calibri"/>
        <family val="2"/>
        <scheme val="minor"/>
      </rPr>
      <t>32</t>
    </r>
    <r>
      <rPr>
        <sz val="11"/>
        <color theme="1"/>
        <rFont val="Calibri"/>
        <family val="2"/>
        <scheme val="minor"/>
      </rPr>
      <t>, from tab "Physical properties"</t>
    </r>
  </si>
  <si>
    <t>Column height</t>
  </si>
  <si>
    <t>Column diameter</t>
  </si>
  <si>
    <t>Fluid density</t>
  </si>
  <si>
    <t>Fluid viscosity</t>
  </si>
  <si>
    <t>Particle density</t>
  </si>
  <si>
    <t>Particle diameter</t>
  </si>
  <si>
    <r>
      <t>u</t>
    </r>
    <r>
      <rPr>
        <vertAlign val="subscript"/>
        <sz val="11"/>
        <rFont val="Calibri"/>
        <family val="2"/>
        <scheme val="minor"/>
      </rPr>
      <t>t,∞</t>
    </r>
    <r>
      <rPr>
        <sz val="11"/>
        <rFont val="Calibri"/>
        <family val="2"/>
        <scheme val="minor"/>
      </rPr>
      <t xml:space="preserve"> (d</t>
    </r>
    <r>
      <rPr>
        <vertAlign val="subscript"/>
        <sz val="11"/>
        <rFont val="Calibri"/>
        <family val="2"/>
        <scheme val="minor"/>
      </rPr>
      <t>p,min</t>
    </r>
    <r>
      <rPr>
        <sz val="11"/>
        <rFont val="Calibri"/>
        <family val="2"/>
        <scheme val="minor"/>
      </rPr>
      <t>)</t>
    </r>
  </si>
  <si>
    <r>
      <t>u</t>
    </r>
    <r>
      <rPr>
        <vertAlign val="subscript"/>
        <sz val="11"/>
        <rFont val="Calibri"/>
        <family val="2"/>
        <scheme val="minor"/>
      </rPr>
      <t>t,∞</t>
    </r>
    <r>
      <rPr>
        <sz val="11"/>
        <rFont val="Calibri"/>
        <family val="2"/>
        <scheme val="minor"/>
      </rPr>
      <t xml:space="preserve"> (d</t>
    </r>
    <r>
      <rPr>
        <vertAlign val="subscript"/>
        <sz val="11"/>
        <rFont val="Calibri"/>
        <family val="2"/>
        <scheme val="minor"/>
      </rPr>
      <t>p,max</t>
    </r>
    <r>
      <rPr>
        <sz val="11"/>
        <rFont val="Calibri"/>
        <family val="2"/>
        <scheme val="minor"/>
      </rPr>
      <t>)</t>
    </r>
  </si>
  <si>
    <r>
      <t>u</t>
    </r>
    <r>
      <rPr>
        <vertAlign val="subscript"/>
        <sz val="11"/>
        <rFont val="Calibri"/>
        <family val="2"/>
        <scheme val="minor"/>
      </rPr>
      <t>t,∞</t>
    </r>
    <r>
      <rPr>
        <sz val="11"/>
        <rFont val="Calibri"/>
        <family val="2"/>
        <scheme val="minor"/>
      </rPr>
      <t xml:space="preserve"> (</t>
    </r>
    <r>
      <rPr>
        <sz val="11"/>
        <rFont val="Calibri"/>
        <family val="2"/>
      </rPr>
      <t>ρ</t>
    </r>
    <r>
      <rPr>
        <vertAlign val="subscript"/>
        <sz val="11"/>
        <rFont val="Calibri"/>
        <family val="2"/>
        <scheme val="minor"/>
      </rPr>
      <t>p,min</t>
    </r>
    <r>
      <rPr>
        <sz val="11"/>
        <rFont val="Calibri"/>
        <family val="2"/>
        <scheme val="minor"/>
      </rPr>
      <t>)</t>
    </r>
  </si>
  <si>
    <r>
      <t>u</t>
    </r>
    <r>
      <rPr>
        <vertAlign val="subscript"/>
        <sz val="11"/>
        <rFont val="Calibri"/>
        <family val="2"/>
        <scheme val="minor"/>
      </rPr>
      <t>t,∞</t>
    </r>
    <r>
      <rPr>
        <sz val="11"/>
        <rFont val="Calibri"/>
        <family val="2"/>
        <scheme val="minor"/>
      </rPr>
      <t xml:space="preserve"> (</t>
    </r>
    <r>
      <rPr>
        <sz val="11"/>
        <rFont val="Calibri"/>
        <family val="2"/>
      </rPr>
      <t>ρ</t>
    </r>
    <r>
      <rPr>
        <vertAlign val="subscript"/>
        <sz val="11"/>
        <rFont val="Calibri"/>
        <family val="2"/>
        <scheme val="minor"/>
      </rPr>
      <t>p,max</t>
    </r>
    <r>
      <rPr>
        <sz val="11"/>
        <rFont val="Calibri"/>
        <family val="2"/>
        <scheme val="minor"/>
      </rPr>
      <t>)</t>
    </r>
  </si>
  <si>
    <r>
      <t>u(m.s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)</t>
    </r>
  </si>
  <si>
    <t>Foscolo - with ut exp</t>
  </si>
  <si>
    <t>Foscolo - with ut ext</t>
  </si>
  <si>
    <t>Theoretical equations</t>
  </si>
  <si>
    <t>R-Z with ut T&amp;C, n exp</t>
  </si>
  <si>
    <t>This dataset was used to generate Figure 4.</t>
  </si>
  <si>
    <t>R-Z, ut exp, n exp</t>
  </si>
  <si>
    <t>ut ext</t>
  </si>
  <si>
    <t>(Eq.8)</t>
  </si>
  <si>
    <t>(Eq.9)</t>
  </si>
  <si>
    <t>Extrapolated from bed expansion graphs (tab "Bed expansion data")</t>
  </si>
  <si>
    <r>
      <t>u</t>
    </r>
    <r>
      <rPr>
        <vertAlign val="subscript"/>
        <sz val="11"/>
        <color theme="1"/>
        <rFont val="Calibri"/>
        <family val="2"/>
        <scheme val="minor"/>
      </rPr>
      <t>t</t>
    </r>
  </si>
  <si>
    <r>
      <t>u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or ut</t>
    </r>
    <r>
      <rPr>
        <vertAlign val="subscript"/>
        <sz val="11"/>
        <color theme="1"/>
        <rFont val="Calibri"/>
        <family val="2"/>
        <scheme val="minor"/>
      </rPr>
      <t>ext</t>
    </r>
  </si>
  <si>
    <r>
      <t>u</t>
    </r>
    <r>
      <rPr>
        <vertAlign val="subscript"/>
        <sz val="11"/>
        <color theme="1"/>
        <rFont val="Calibri"/>
        <family val="2"/>
        <scheme val="minor"/>
      </rPr>
      <t>t,</t>
    </r>
    <r>
      <rPr>
        <vertAlign val="subscript"/>
        <sz val="11"/>
        <color theme="1"/>
        <rFont val="Calibri"/>
        <family val="2"/>
      </rPr>
      <t>∞</t>
    </r>
    <r>
      <rPr>
        <sz val="11"/>
        <color theme="1"/>
        <rFont val="Calibri"/>
        <family val="2"/>
        <scheme val="minor"/>
      </rPr>
      <t xml:space="preserve"> or ut</t>
    </r>
    <r>
      <rPr>
        <vertAlign val="subscript"/>
        <sz val="11"/>
        <color theme="1"/>
        <rFont val="Calibri"/>
        <family val="2"/>
        <scheme val="minor"/>
      </rPr>
      <t>exp</t>
    </r>
  </si>
  <si>
    <r>
      <t>u</t>
    </r>
    <r>
      <rPr>
        <vertAlign val="subscript"/>
        <sz val="11"/>
        <color theme="1"/>
        <rFont val="Calibri"/>
        <family val="2"/>
        <scheme val="minor"/>
      </rPr>
      <t>t,</t>
    </r>
    <r>
      <rPr>
        <vertAlign val="subscript"/>
        <sz val="11"/>
        <color theme="1"/>
        <rFont val="Calibri"/>
        <family val="2"/>
      </rPr>
      <t>∞</t>
    </r>
    <r>
      <rPr>
        <sz val="11"/>
        <color theme="1"/>
        <rFont val="Calibri"/>
        <family val="2"/>
        <scheme val="minor"/>
      </rPr>
      <t xml:space="preserve"> (Eq.T&amp;C)</t>
    </r>
    <r>
      <rPr>
        <sz val="11"/>
        <rFont val="Calibri"/>
        <family val="2"/>
        <scheme val="minor"/>
      </rPr>
      <t xml:space="preserve"> or ut</t>
    </r>
    <r>
      <rPr>
        <vertAlign val="subscript"/>
        <sz val="11"/>
        <rFont val="Calibri"/>
        <family val="2"/>
        <scheme val="minor"/>
      </rPr>
      <t>T&amp;C</t>
    </r>
  </si>
  <si>
    <r>
      <t>u</t>
    </r>
    <r>
      <rPr>
        <vertAlign val="subscript"/>
        <sz val="11"/>
        <color theme="1"/>
        <rFont val="Calibri"/>
        <family val="2"/>
        <scheme val="minor"/>
      </rPr>
      <t>t,</t>
    </r>
    <r>
      <rPr>
        <vertAlign val="subscript"/>
        <sz val="11"/>
        <color theme="1"/>
        <rFont val="Calibri"/>
        <family val="2"/>
      </rPr>
      <t>∞</t>
    </r>
    <r>
      <rPr>
        <sz val="11"/>
        <color theme="1"/>
        <rFont val="Calibri"/>
        <family val="2"/>
        <scheme val="minor"/>
      </rPr>
      <t xml:space="preserve"> (Eq.T&amp;C)</t>
    </r>
    <r>
      <rPr>
        <sz val="11"/>
        <rFont val="Calibri"/>
        <family val="2"/>
        <scheme val="minor"/>
      </rPr>
      <t xml:space="preserve"> or ut</t>
    </r>
    <r>
      <rPr>
        <vertAlign val="subscript"/>
        <sz val="11"/>
        <rFont val="Calibri"/>
        <family val="2"/>
        <scheme val="minor"/>
      </rPr>
      <t>Da</t>
    </r>
  </si>
  <si>
    <r>
      <t xml:space="preserve">Sensitive analysis </t>
    </r>
    <r>
      <rPr>
        <b/>
        <sz val="11"/>
        <rFont val="Calibri"/>
        <family val="2"/>
        <scheme val="minor"/>
      </rPr>
      <t>(TABLE 3)</t>
    </r>
  </si>
  <si>
    <t>from tab "Terminal velocity"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</si>
  <si>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(mm/s)</t>
    </r>
  </si>
  <si>
    <r>
      <t>Re</t>
    </r>
    <r>
      <rPr>
        <b/>
        <vertAlign val="subscript"/>
        <sz val="11"/>
        <color theme="1"/>
        <rFont val="Calibri"/>
        <family val="2"/>
        <scheme val="minor"/>
      </rPr>
      <t>t,</t>
    </r>
    <r>
      <rPr>
        <b/>
        <vertAlign val="subscript"/>
        <sz val="11"/>
        <color theme="1"/>
        <rFont val="Calibri"/>
        <family val="2"/>
      </rPr>
      <t>∞</t>
    </r>
  </si>
  <si>
    <t>n/.a</t>
  </si>
  <si>
    <t>error(%) from measure</t>
  </si>
  <si>
    <t>slope</t>
  </si>
  <si>
    <t>intercept</t>
  </si>
  <si>
    <t>(a) Alginate Beads</t>
  </si>
  <si>
    <t>(b) OA Beads</t>
  </si>
  <si>
    <t>(c) C3A spheroids</t>
  </si>
  <si>
    <t>(d) HL-60 cells</t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</si>
  <si>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</si>
  <si>
    <t>HL60 cells</t>
  </si>
  <si>
    <t>y=a+bx</t>
  </si>
  <si>
    <t>TABLE 3:</t>
  </si>
  <si>
    <t>This dataset was used to generate Table 1 and Figure 3.</t>
  </si>
  <si>
    <t>This dataset was also used in Figure 5 to generate experimental plots to be compared to the models (find models in tab "Summary and Models")</t>
  </si>
  <si>
    <t>This dataset was used to generate Table 3, Table 4, Table 5 and Figure 5.</t>
  </si>
  <si>
    <t>Data used to generate Figure 5:</t>
  </si>
  <si>
    <t>considered Voidade at Min Fluidisation</t>
  </si>
  <si>
    <t>u</t>
  </si>
  <si>
    <t>predicted</t>
  </si>
  <si>
    <t>u pred/u exp =1</t>
  </si>
  <si>
    <r>
      <rPr>
        <b/>
        <sz val="11"/>
        <color theme="1"/>
        <rFont val="Calibri"/>
        <family val="2"/>
      </rPr>
      <t>ε</t>
    </r>
    <r>
      <rPr>
        <b/>
        <sz val="11"/>
        <color theme="1"/>
        <rFont val="Calibri"/>
        <family val="2"/>
        <scheme val="minor"/>
      </rPr>
      <t xml:space="preserve"> pred/ε exp =1</t>
    </r>
  </si>
  <si>
    <t>ERROR</t>
  </si>
  <si>
    <t>u (mm/s)</t>
  </si>
  <si>
    <t>absolute deviation (%)</t>
  </si>
  <si>
    <t>Table 5:</t>
  </si>
  <si>
    <t>New model:</t>
  </si>
  <si>
    <t>This dataset was used to generate Table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</si>
</sst>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E+00"/>
    <numFmt numFmtId="166" formatCode="0.0"/>
    <numFmt numFmtId="167" formatCode="0.000"/>
    <numFmt numFmtId="168" formatCode="0.00000"/>
    <numFmt numFmtId="169" formatCode="0.000000"/>
  </numFmts>
  <fonts count="37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name val="Symbol"/>
      <family val="1"/>
      <charset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2"/>
      <color rgb="FF000000"/>
      <name val="Times New Roman"/>
      <family val="1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name val="Symbol"/>
      <family val="1"/>
      <charset val="2"/>
    </font>
    <font>
      <b/>
      <sz val="16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 Light"/>
      <family val="2"/>
      <scheme val="major"/>
    </font>
    <font>
      <b/>
      <vertAlign val="subscript"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bscript"/>
      <sz val="11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trike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theme="1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3" fillId="0" borderId="0"/>
  </cellStyleXfs>
  <cellXfs count="342">
    <xf numFmtId="0" fontId="0" fillId="0" borderId="0" xfId="0"/>
    <xf numFmtId="0" fontId="0" fillId="2" borderId="0" xfId="0" applyFill="1"/>
    <xf numFmtId="0" fontId="0" fillId="0" borderId="0" xfId="0" applyBorder="1"/>
    <xf numFmtId="0" fontId="0" fillId="0" borderId="4" xfId="0" applyFill="1" applyBorder="1"/>
    <xf numFmtId="2" fontId="0" fillId="0" borderId="0" xfId="0" applyNumberFormat="1" applyBorder="1"/>
    <xf numFmtId="2" fontId="0" fillId="0" borderId="0" xfId="0" applyNumberFormat="1"/>
    <xf numFmtId="1" fontId="0" fillId="0" borderId="0" xfId="0" applyNumberFormat="1"/>
    <xf numFmtId="2" fontId="0" fillId="0" borderId="0" xfId="0" applyNumberFormat="1" applyFill="1" applyBorder="1"/>
    <xf numFmtId="0" fontId="0" fillId="0" borderId="5" xfId="0" applyBorder="1"/>
    <xf numFmtId="2" fontId="0" fillId="0" borderId="5" xfId="0" applyNumberFormat="1" applyBorder="1"/>
    <xf numFmtId="166" fontId="0" fillId="0" borderId="0" xfId="0" applyNumberFormat="1"/>
    <xf numFmtId="1" fontId="0" fillId="0" borderId="0" xfId="0" applyNumberFormat="1" applyBorder="1"/>
    <xf numFmtId="1" fontId="2" fillId="0" borderId="0" xfId="0" applyNumberFormat="1" applyFont="1" applyBorder="1"/>
    <xf numFmtId="1" fontId="2" fillId="0" borderId="0" xfId="0" applyNumberFormat="1" applyFont="1"/>
    <xf numFmtId="0" fontId="0" fillId="0" borderId="0" xfId="0" applyFill="1" applyBorder="1"/>
    <xf numFmtId="2" fontId="2" fillId="0" borderId="0" xfId="0" applyNumberFormat="1" applyFont="1"/>
    <xf numFmtId="167" fontId="0" fillId="0" borderId="0" xfId="0" applyNumberFormat="1"/>
    <xf numFmtId="11" fontId="0" fillId="0" borderId="0" xfId="0" applyNumberFormat="1"/>
    <xf numFmtId="1" fontId="0" fillId="0" borderId="5" xfId="0" applyNumberFormat="1" applyBorder="1"/>
    <xf numFmtId="0" fontId="2" fillId="0" borderId="0" xfId="0" applyFont="1"/>
    <xf numFmtId="0" fontId="0" fillId="0" borderId="7" xfId="0" applyBorder="1"/>
    <xf numFmtId="1" fontId="0" fillId="0" borderId="7" xfId="0" applyNumberFormat="1" applyBorder="1"/>
    <xf numFmtId="0" fontId="2" fillId="0" borderId="5" xfId="0" applyFont="1" applyBorder="1"/>
    <xf numFmtId="1" fontId="2" fillId="0" borderId="5" xfId="0" applyNumberFormat="1" applyFont="1" applyBorder="1"/>
    <xf numFmtId="0" fontId="2" fillId="0" borderId="0" xfId="0" applyFont="1" applyBorder="1"/>
    <xf numFmtId="2" fontId="0" fillId="0" borderId="7" xfId="0" applyNumberFormat="1" applyBorder="1"/>
    <xf numFmtId="2" fontId="0" fillId="2" borderId="0" xfId="0" applyNumberFormat="1" applyFill="1"/>
    <xf numFmtId="2" fontId="0" fillId="3" borderId="0" xfId="0" applyNumberFormat="1" applyFill="1"/>
    <xf numFmtId="0" fontId="0" fillId="4" borderId="4" xfId="0" applyFill="1" applyBorder="1"/>
    <xf numFmtId="0" fontId="6" fillId="0" borderId="8" xfId="0" applyFont="1" applyFill="1" applyBorder="1" applyAlignment="1">
      <alignment horizontal="center"/>
    </xf>
    <xf numFmtId="0" fontId="0" fillId="0" borderId="0" xfId="0" applyNumberFormat="1" applyFill="1" applyBorder="1" applyAlignment="1"/>
    <xf numFmtId="0" fontId="0" fillId="0" borderId="0" xfId="0" applyFill="1" applyBorder="1" applyAlignment="1"/>
    <xf numFmtId="1" fontId="0" fillId="0" borderId="0" xfId="0" applyNumberFormat="1" applyFill="1" applyBorder="1" applyAlignment="1"/>
    <xf numFmtId="0" fontId="0" fillId="0" borderId="9" xfId="0" applyFill="1" applyBorder="1" applyAlignment="1"/>
    <xf numFmtId="0" fontId="0" fillId="2" borderId="4" xfId="0" applyFill="1" applyBorder="1"/>
    <xf numFmtId="0" fontId="2" fillId="0" borderId="7" xfId="0" applyFont="1" applyBorder="1"/>
    <xf numFmtId="0" fontId="0" fillId="0" borderId="11" xfId="0" applyBorder="1"/>
    <xf numFmtId="0" fontId="9" fillId="0" borderId="0" xfId="1"/>
    <xf numFmtId="1" fontId="0" fillId="2" borderId="0" xfId="0" applyNumberFormat="1" applyFill="1"/>
    <xf numFmtId="0" fontId="0" fillId="5" borderId="4" xfId="0" applyFill="1" applyBorder="1"/>
    <xf numFmtId="0" fontId="0" fillId="0" borderId="0" xfId="0" applyFill="1"/>
    <xf numFmtId="1" fontId="0" fillId="0" borderId="0" xfId="0" applyNumberFormat="1" applyFill="1"/>
    <xf numFmtId="49" fontId="0" fillId="5" borderId="0" xfId="0" applyNumberFormat="1" applyFill="1"/>
    <xf numFmtId="164" fontId="0" fillId="0" borderId="0" xfId="0" applyNumberFormat="1"/>
    <xf numFmtId="1" fontId="0" fillId="2" borderId="4" xfId="0" applyNumberFormat="1" applyFill="1" applyBorder="1"/>
    <xf numFmtId="0" fontId="10" fillId="2" borderId="0" xfId="0" applyFont="1" applyFill="1"/>
    <xf numFmtId="0" fontId="10" fillId="0" borderId="0" xfId="0" applyFont="1"/>
    <xf numFmtId="11" fontId="0" fillId="0" borderId="0" xfId="0" applyNumberFormat="1" applyFill="1" applyBorder="1"/>
    <xf numFmtId="168" fontId="0" fillId="0" borderId="0" xfId="0" applyNumberFormat="1"/>
    <xf numFmtId="0" fontId="0" fillId="0" borderId="0" xfId="0" applyBorder="1" applyAlignment="1">
      <alignment horizontal="center"/>
    </xf>
    <xf numFmtId="2" fontId="0" fillId="0" borderId="0" xfId="0" applyNumberFormat="1" applyFill="1" applyBorder="1" applyAlignment="1"/>
    <xf numFmtId="2" fontId="0" fillId="2" borderId="4" xfId="0" applyNumberFormat="1" applyFill="1" applyBorder="1"/>
    <xf numFmtId="1" fontId="10" fillId="2" borderId="0" xfId="0" applyNumberFormat="1" applyFont="1" applyFill="1"/>
    <xf numFmtId="0" fontId="6" fillId="0" borderId="0" xfId="0" applyFont="1" applyFill="1" applyBorder="1"/>
    <xf numFmtId="0" fontId="10" fillId="0" borderId="0" xfId="0" applyFont="1" applyBorder="1"/>
    <xf numFmtId="0" fontId="8" fillId="0" borderId="0" xfId="0" applyFont="1"/>
    <xf numFmtId="0" fontId="0" fillId="3" borderId="0" xfId="0" applyFill="1"/>
    <xf numFmtId="0" fontId="0" fillId="0" borderId="0" xfId="0" applyFont="1"/>
    <xf numFmtId="0" fontId="18" fillId="0" borderId="0" xfId="0" applyFont="1"/>
    <xf numFmtId="0" fontId="0" fillId="0" borderId="0" xfId="0" applyFont="1" applyFill="1"/>
    <xf numFmtId="2" fontId="2" fillId="0" borderId="0" xfId="0" applyNumberFormat="1" applyFont="1" applyFill="1" applyBorder="1"/>
    <xf numFmtId="167" fontId="2" fillId="0" borderId="0" xfId="0" applyNumberFormat="1" applyFont="1" applyFill="1" applyBorder="1"/>
    <xf numFmtId="167" fontId="0" fillId="0" borderId="0" xfId="0" applyNumberFormat="1" applyFill="1" applyBorder="1"/>
    <xf numFmtId="11" fontId="3" fillId="0" borderId="4" xfId="0" applyNumberFormat="1" applyFont="1" applyFill="1" applyBorder="1"/>
    <xf numFmtId="165" fontId="0" fillId="0" borderId="0" xfId="0" applyNumberFormat="1" applyFill="1" applyBorder="1"/>
    <xf numFmtId="0" fontId="13" fillId="0" borderId="0" xfId="2" applyFill="1" applyBorder="1"/>
    <xf numFmtId="0" fontId="10" fillId="0" borderId="0" xfId="0" applyFont="1" applyFill="1" applyBorder="1"/>
    <xf numFmtId="2" fontId="10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/>
    <xf numFmtId="2" fontId="0" fillId="0" borderId="4" xfId="0" applyNumberFormat="1" applyFill="1" applyBorder="1"/>
    <xf numFmtId="0" fontId="3" fillId="3" borderId="4" xfId="0" applyFont="1" applyFill="1" applyBorder="1"/>
    <xf numFmtId="0" fontId="0" fillId="6" borderId="0" xfId="0" applyFill="1"/>
    <xf numFmtId="2" fontId="0" fillId="6" borderId="0" xfId="0" applyNumberFormat="1" applyFill="1" applyBorder="1" applyAlignment="1">
      <alignment horizontal="center"/>
    </xf>
    <xf numFmtId="11" fontId="0" fillId="6" borderId="0" xfId="0" applyNumberFormat="1" applyFill="1"/>
    <xf numFmtId="2" fontId="0" fillId="6" borderId="0" xfId="0" applyNumberFormat="1" applyFill="1"/>
    <xf numFmtId="0" fontId="0" fillId="0" borderId="0" xfId="0" applyFont="1" applyAlignment="1">
      <alignment horizontal="center"/>
    </xf>
    <xf numFmtId="11" fontId="0" fillId="0" borderId="0" xfId="0" applyNumberFormat="1" applyFont="1"/>
    <xf numFmtId="2" fontId="0" fillId="0" borderId="0" xfId="0" applyNumberFormat="1" applyFont="1" applyFill="1"/>
    <xf numFmtId="1" fontId="0" fillId="0" borderId="0" xfId="0" applyNumberFormat="1" applyFont="1" applyFill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Border="1"/>
    <xf numFmtId="0" fontId="0" fillId="3" borderId="0" xfId="0" applyFont="1" applyFill="1"/>
    <xf numFmtId="11" fontId="0" fillId="3" borderId="11" xfId="0" applyNumberFormat="1" applyFont="1" applyFill="1" applyBorder="1"/>
    <xf numFmtId="11" fontId="0" fillId="3" borderId="0" xfId="0" applyNumberFormat="1" applyFont="1" applyFill="1" applyBorder="1"/>
    <xf numFmtId="2" fontId="0" fillId="3" borderId="10" xfId="0" applyNumberFormat="1" applyFont="1" applyFill="1" applyBorder="1"/>
    <xf numFmtId="11" fontId="0" fillId="3" borderId="0" xfId="0" applyNumberFormat="1" applyFont="1" applyFill="1"/>
    <xf numFmtId="11" fontId="0" fillId="3" borderId="6" xfId="0" applyNumberFormat="1" applyFont="1" applyFill="1" applyBorder="1"/>
    <xf numFmtId="11" fontId="0" fillId="3" borderId="5" xfId="0" applyNumberFormat="1" applyFont="1" applyFill="1" applyBorder="1"/>
    <xf numFmtId="2" fontId="0" fillId="3" borderId="12" xfId="0" applyNumberFormat="1" applyFont="1" applyFill="1" applyBorder="1"/>
    <xf numFmtId="0" fontId="0" fillId="0" borderId="0" xfId="0" applyFont="1" applyFill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1" fontId="0" fillId="3" borderId="3" xfId="0" applyNumberFormat="1" applyFont="1" applyFill="1" applyBorder="1" applyAlignment="1">
      <alignment horizontal="center" vertical="center"/>
    </xf>
    <xf numFmtId="1" fontId="0" fillId="3" borderId="4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3" borderId="4" xfId="0" applyFill="1" applyBorder="1"/>
    <xf numFmtId="167" fontId="0" fillId="3" borderId="15" xfId="0" applyNumberFormat="1" applyFill="1" applyBorder="1"/>
    <xf numFmtId="167" fontId="0" fillId="3" borderId="17" xfId="0" applyNumberFormat="1" applyFill="1" applyBorder="1"/>
    <xf numFmtId="167" fontId="0" fillId="3" borderId="16" xfId="0" applyNumberFormat="1" applyFill="1" applyBorder="1"/>
    <xf numFmtId="167" fontId="0" fillId="3" borderId="10" xfId="0" applyNumberFormat="1" applyFill="1" applyBorder="1"/>
    <xf numFmtId="167" fontId="0" fillId="3" borderId="12" xfId="0" applyNumberFormat="1" applyFill="1" applyBorder="1"/>
    <xf numFmtId="0" fontId="3" fillId="3" borderId="4" xfId="0" applyFont="1" applyFill="1" applyBorder="1" applyAlignment="1">
      <alignment horizontal="center"/>
    </xf>
    <xf numFmtId="1" fontId="0" fillId="3" borderId="10" xfId="0" applyNumberFormat="1" applyFont="1" applyFill="1" applyBorder="1" applyAlignment="1">
      <alignment horizontal="center" vertical="center"/>
    </xf>
    <xf numFmtId="1" fontId="0" fillId="3" borderId="11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/>
    <xf numFmtId="0" fontId="10" fillId="3" borderId="3" xfId="0" applyFont="1" applyFill="1" applyBorder="1"/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2" fontId="0" fillId="3" borderId="11" xfId="0" applyNumberFormat="1" applyFill="1" applyBorder="1" applyAlignment="1">
      <alignment horizontal="center" vertical="center"/>
    </xf>
    <xf numFmtId="11" fontId="0" fillId="3" borderId="10" xfId="0" applyNumberFormat="1" applyFill="1" applyBorder="1" applyAlignment="1">
      <alignment horizontal="center" vertical="center"/>
    </xf>
    <xf numFmtId="2" fontId="0" fillId="3" borderId="13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1" fontId="0" fillId="3" borderId="12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0" fontId="22" fillId="3" borderId="0" xfId="0" applyFont="1" applyFill="1"/>
    <xf numFmtId="0" fontId="0" fillId="3" borderId="5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7" fontId="0" fillId="3" borderId="7" xfId="0" applyNumberFormat="1" applyFill="1" applyBorder="1" applyAlignment="1">
      <alignment horizontal="center" vertical="center"/>
    </xf>
    <xf numFmtId="1" fontId="0" fillId="3" borderId="7" xfId="0" applyNumberFormat="1" applyFill="1" applyBorder="1" applyAlignment="1">
      <alignment horizontal="center" vertical="center"/>
    </xf>
    <xf numFmtId="167" fontId="0" fillId="3" borderId="14" xfId="0" applyNumberFormat="1" applyFill="1" applyBorder="1" applyAlignment="1">
      <alignment horizontal="center" vertical="center"/>
    </xf>
    <xf numFmtId="167" fontId="0" fillId="3" borderId="0" xfId="0" applyNumberFormat="1" applyFill="1" applyBorder="1" applyAlignment="1">
      <alignment horizontal="center" vertical="center"/>
    </xf>
    <xf numFmtId="1" fontId="0" fillId="3" borderId="0" xfId="0" applyNumberFormat="1" applyFill="1" applyBorder="1" applyAlignment="1">
      <alignment horizontal="center" vertical="center"/>
    </xf>
    <xf numFmtId="167" fontId="0" fillId="3" borderId="10" xfId="0" applyNumberFormat="1" applyFill="1" applyBorder="1" applyAlignment="1">
      <alignment horizontal="center" vertical="center"/>
    </xf>
    <xf numFmtId="0" fontId="10" fillId="3" borderId="17" xfId="0" applyFont="1" applyFill="1" applyBorder="1"/>
    <xf numFmtId="0" fontId="0" fillId="3" borderId="15" xfId="0" applyFont="1" applyFill="1" applyBorder="1" applyAlignment="1">
      <alignment horizontal="left" vertical="center"/>
    </xf>
    <xf numFmtId="1" fontId="0" fillId="3" borderId="13" xfId="0" applyNumberFormat="1" applyFont="1" applyFill="1" applyBorder="1" applyAlignment="1">
      <alignment vertical="center"/>
    </xf>
    <xf numFmtId="1" fontId="0" fillId="3" borderId="6" xfId="0" applyNumberFormat="1" applyFont="1" applyFill="1" applyBorder="1" applyAlignment="1">
      <alignment vertical="center"/>
    </xf>
    <xf numFmtId="1" fontId="0" fillId="3" borderId="14" xfId="0" applyNumberFormat="1" applyFont="1" applyFill="1" applyBorder="1" applyAlignment="1">
      <alignment vertical="center"/>
    </xf>
    <xf numFmtId="1" fontId="0" fillId="3" borderId="12" xfId="0" applyNumberFormat="1" applyFont="1" applyFill="1" applyBorder="1" applyAlignment="1">
      <alignment vertical="center"/>
    </xf>
    <xf numFmtId="2" fontId="0" fillId="0" borderId="0" xfId="0" applyNumberForma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0" fillId="0" borderId="0" xfId="0" quotePrefix="1" applyNumberFormat="1" applyFill="1" applyBorder="1"/>
    <xf numFmtId="11" fontId="0" fillId="0" borderId="0" xfId="0" quotePrefix="1" applyNumberFormat="1" applyFill="1" applyBorder="1"/>
    <xf numFmtId="0" fontId="7" fillId="3" borderId="4" xfId="0" applyFont="1" applyFill="1" applyBorder="1"/>
    <xf numFmtId="0" fontId="24" fillId="3" borderId="4" xfId="0" applyFont="1" applyFill="1" applyBorder="1"/>
    <xf numFmtId="2" fontId="0" fillId="3" borderId="0" xfId="0" applyNumberFormat="1" applyFont="1" applyFill="1" applyBorder="1"/>
    <xf numFmtId="11" fontId="0" fillId="3" borderId="0" xfId="0" applyNumberFormat="1" applyFill="1" applyBorder="1"/>
    <xf numFmtId="2" fontId="0" fillId="3" borderId="0" xfId="0" applyNumberFormat="1" applyFill="1" applyBorder="1"/>
    <xf numFmtId="164" fontId="0" fillId="3" borderId="0" xfId="0" applyNumberFormat="1" applyFill="1" applyBorder="1"/>
    <xf numFmtId="166" fontId="0" fillId="3" borderId="0" xfId="0" applyNumberFormat="1" applyFill="1" applyBorder="1"/>
    <xf numFmtId="2" fontId="0" fillId="3" borderId="17" xfId="0" applyNumberFormat="1" applyFont="1" applyFill="1" applyBorder="1"/>
    <xf numFmtId="2" fontId="0" fillId="3" borderId="15" xfId="0" applyNumberFormat="1" applyFont="1" applyFill="1" applyBorder="1"/>
    <xf numFmtId="11" fontId="0" fillId="3" borderId="13" xfId="0" applyNumberFormat="1" applyFill="1" applyBorder="1"/>
    <xf numFmtId="2" fontId="0" fillId="3" borderId="7" xfId="0" applyNumberFormat="1" applyFill="1" applyBorder="1"/>
    <xf numFmtId="2" fontId="0" fillId="3" borderId="14" xfId="0" applyNumberFormat="1" applyFill="1" applyBorder="1"/>
    <xf numFmtId="11" fontId="0" fillId="3" borderId="11" xfId="0" applyNumberFormat="1" applyFill="1" applyBorder="1"/>
    <xf numFmtId="2" fontId="0" fillId="3" borderId="10" xfId="0" applyNumberFormat="1" applyFill="1" applyBorder="1"/>
    <xf numFmtId="164" fontId="0" fillId="3" borderId="13" xfId="0" applyNumberFormat="1" applyFill="1" applyBorder="1"/>
    <xf numFmtId="164" fontId="0" fillId="3" borderId="7" xfId="0" applyNumberFormat="1" applyFill="1" applyBorder="1"/>
    <xf numFmtId="164" fontId="0" fillId="3" borderId="11" xfId="0" applyNumberFormat="1" applyFill="1" applyBorder="1"/>
    <xf numFmtId="2" fontId="0" fillId="3" borderId="13" xfId="0" applyNumberFormat="1" applyFill="1" applyBorder="1"/>
    <xf numFmtId="2" fontId="0" fillId="3" borderId="11" xfId="0" applyNumberFormat="1" applyFill="1" applyBorder="1"/>
    <xf numFmtId="166" fontId="0" fillId="3" borderId="17" xfId="0" applyNumberFormat="1" applyFill="1" applyBorder="1"/>
    <xf numFmtId="166" fontId="0" fillId="3" borderId="15" xfId="0" applyNumberFormat="1" applyFill="1" applyBorder="1"/>
    <xf numFmtId="0" fontId="0" fillId="3" borderId="0" xfId="0" applyFill="1" applyBorder="1"/>
    <xf numFmtId="11" fontId="3" fillId="3" borderId="1" xfId="0" applyNumberFormat="1" applyFont="1" applyFill="1" applyBorder="1"/>
    <xf numFmtId="0" fontId="3" fillId="3" borderId="0" xfId="0" applyFont="1" applyFill="1" applyBorder="1"/>
    <xf numFmtId="167" fontId="3" fillId="3" borderId="1" xfId="0" applyNumberFormat="1" applyFont="1" applyFill="1" applyBorder="1"/>
    <xf numFmtId="11" fontId="7" fillId="3" borderId="1" xfId="0" applyNumberFormat="1" applyFont="1" applyFill="1" applyBorder="1"/>
    <xf numFmtId="0" fontId="10" fillId="3" borderId="0" xfId="0" applyFont="1" applyFill="1" applyBorder="1"/>
    <xf numFmtId="11" fontId="23" fillId="3" borderId="0" xfId="0" applyNumberFormat="1" applyFont="1" applyFill="1" applyBorder="1"/>
    <xf numFmtId="11" fontId="3" fillId="3" borderId="0" xfId="0" applyNumberFormat="1" applyFont="1" applyFill="1" applyBorder="1"/>
    <xf numFmtId="0" fontId="7" fillId="7" borderId="0" xfId="0" applyFont="1" applyFill="1" applyBorder="1"/>
    <xf numFmtId="0" fontId="10" fillId="3" borderId="13" xfId="0" applyFont="1" applyFill="1" applyBorder="1"/>
    <xf numFmtId="0" fontId="10" fillId="3" borderId="14" xfId="0" applyFont="1" applyFill="1" applyBorder="1"/>
    <xf numFmtId="0" fontId="0" fillId="3" borderId="11" xfId="0" applyFill="1" applyBorder="1"/>
    <xf numFmtId="0" fontId="0" fillId="3" borderId="10" xfId="0" applyFill="1" applyBorder="1"/>
    <xf numFmtId="0" fontId="10" fillId="3" borderId="11" xfId="0" applyFont="1" applyFill="1" applyBorder="1"/>
    <xf numFmtId="0" fontId="10" fillId="3" borderId="10" xfId="0" applyFont="1" applyFill="1" applyBorder="1"/>
    <xf numFmtId="0" fontId="8" fillId="3" borderId="10" xfId="0" applyFont="1" applyFill="1" applyBorder="1"/>
    <xf numFmtId="0" fontId="0" fillId="3" borderId="11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0" xfId="0" applyFont="1" applyFill="1" applyBorder="1"/>
    <xf numFmtId="0" fontId="3" fillId="3" borderId="11" xfId="0" applyFont="1" applyFill="1" applyBorder="1"/>
    <xf numFmtId="0" fontId="3" fillId="3" borderId="10" xfId="0" applyFont="1" applyFill="1" applyBorder="1"/>
    <xf numFmtId="0" fontId="3" fillId="3" borderId="10" xfId="0" applyFont="1" applyFill="1" applyBorder="1" applyAlignment="1">
      <alignment horizontal="left"/>
    </xf>
    <xf numFmtId="0" fontId="7" fillId="3" borderId="11" xfId="0" applyFont="1" applyFill="1" applyBorder="1"/>
    <xf numFmtId="0" fontId="7" fillId="3" borderId="10" xfId="0" applyFont="1" applyFill="1" applyBorder="1"/>
    <xf numFmtId="0" fontId="0" fillId="3" borderId="11" xfId="0" applyFont="1" applyFill="1" applyBorder="1"/>
    <xf numFmtId="0" fontId="10" fillId="3" borderId="7" xfId="0" applyFont="1" applyFill="1" applyBorder="1"/>
    <xf numFmtId="11" fontId="0" fillId="3" borderId="10" xfId="0" applyNumberFormat="1" applyFill="1" applyBorder="1"/>
    <xf numFmtId="1" fontId="0" fillId="3" borderId="11" xfId="0" applyNumberFormat="1" applyFill="1" applyBorder="1"/>
    <xf numFmtId="1" fontId="0" fillId="3" borderId="0" xfId="0" applyNumberFormat="1" applyFill="1" applyBorder="1"/>
    <xf numFmtId="1" fontId="3" fillId="3" borderId="10" xfId="0" applyNumberFormat="1" applyFont="1" applyFill="1" applyBorder="1"/>
    <xf numFmtId="11" fontId="3" fillId="3" borderId="11" xfId="0" applyNumberFormat="1" applyFont="1" applyFill="1" applyBorder="1"/>
    <xf numFmtId="11" fontId="3" fillId="3" borderId="10" xfId="0" applyNumberFormat="1" applyFont="1" applyFill="1" applyBorder="1"/>
    <xf numFmtId="11" fontId="23" fillId="3" borderId="11" xfId="0" applyNumberFormat="1" applyFont="1" applyFill="1" applyBorder="1"/>
    <xf numFmtId="11" fontId="17" fillId="3" borderId="0" xfId="0" applyNumberFormat="1" applyFont="1" applyFill="1" applyBorder="1"/>
    <xf numFmtId="11" fontId="17" fillId="3" borderId="10" xfId="0" applyNumberFormat="1" applyFont="1" applyFill="1" applyBorder="1"/>
    <xf numFmtId="166" fontId="0" fillId="3" borderId="11" xfId="0" applyNumberFormat="1" applyFill="1" applyBorder="1"/>
    <xf numFmtId="11" fontId="23" fillId="3" borderId="10" xfId="0" applyNumberFormat="1" applyFont="1" applyFill="1" applyBorder="1"/>
    <xf numFmtId="0" fontId="7" fillId="7" borderId="11" xfId="0" applyFont="1" applyFill="1" applyBorder="1"/>
    <xf numFmtId="0" fontId="7" fillId="7" borderId="10" xfId="0" applyFont="1" applyFill="1" applyBorder="1"/>
    <xf numFmtId="2" fontId="0" fillId="3" borderId="11" xfId="0" applyNumberFormat="1" applyFont="1" applyFill="1" applyBorder="1"/>
    <xf numFmtId="0" fontId="34" fillId="3" borderId="10" xfId="0" applyFont="1" applyFill="1" applyBorder="1"/>
    <xf numFmtId="167" fontId="34" fillId="3" borderId="11" xfId="0" applyNumberFormat="1" applyFont="1" applyFill="1" applyBorder="1"/>
    <xf numFmtId="167" fontId="34" fillId="3" borderId="0" xfId="0" applyNumberFormat="1" applyFont="1" applyFill="1" applyBorder="1"/>
    <xf numFmtId="167" fontId="34" fillId="3" borderId="10" xfId="0" applyNumberFormat="1" applyFont="1" applyFill="1" applyBorder="1"/>
    <xf numFmtId="0" fontId="22" fillId="3" borderId="11" xfId="0" applyFont="1" applyFill="1" applyBorder="1"/>
    <xf numFmtId="0" fontId="2" fillId="3" borderId="10" xfId="0" applyFont="1" applyFill="1" applyBorder="1"/>
    <xf numFmtId="0" fontId="23" fillId="3" borderId="10" xfId="0" applyFont="1" applyFill="1" applyBorder="1"/>
    <xf numFmtId="0" fontId="32" fillId="3" borderId="11" xfId="0" applyFont="1" applyFill="1" applyBorder="1"/>
    <xf numFmtId="0" fontId="33" fillId="3" borderId="11" xfId="0" applyFont="1" applyFill="1" applyBorder="1"/>
    <xf numFmtId="0" fontId="0" fillId="3" borderId="15" xfId="0" applyFill="1" applyBorder="1"/>
    <xf numFmtId="0" fontId="19" fillId="3" borderId="10" xfId="0" applyFont="1" applyFill="1" applyBorder="1"/>
    <xf numFmtId="11" fontId="0" fillId="3" borderId="10" xfId="0" applyNumberFormat="1" applyFont="1" applyFill="1" applyBorder="1" applyAlignment="1">
      <alignment horizontal="right"/>
    </xf>
    <xf numFmtId="0" fontId="0" fillId="3" borderId="10" xfId="0" quotePrefix="1" applyFill="1" applyBorder="1"/>
    <xf numFmtId="11" fontId="3" fillId="3" borderId="11" xfId="0" applyNumberFormat="1" applyFont="1" applyFill="1" applyBorder="1" applyAlignment="1">
      <alignment horizontal="center" vertical="center"/>
    </xf>
    <xf numFmtId="11" fontId="3" fillId="3" borderId="0" xfId="0" applyNumberFormat="1" applyFont="1" applyFill="1" applyBorder="1" applyAlignment="1">
      <alignment horizontal="center" vertical="center"/>
    </xf>
    <xf numFmtId="11" fontId="3" fillId="3" borderId="10" xfId="0" applyNumberFormat="1" applyFont="1" applyFill="1" applyBorder="1" applyAlignment="1">
      <alignment horizontal="center" vertical="center"/>
    </xf>
    <xf numFmtId="11" fontId="7" fillId="3" borderId="22" xfId="0" applyNumberFormat="1" applyFont="1" applyFill="1" applyBorder="1" applyAlignment="1">
      <alignment horizontal="center" vertical="center"/>
    </xf>
    <xf numFmtId="11" fontId="7" fillId="3" borderId="23" xfId="0" applyNumberFormat="1" applyFont="1" applyFill="1" applyBorder="1" applyAlignment="1">
      <alignment horizontal="center" vertical="center"/>
    </xf>
    <xf numFmtId="11" fontId="7" fillId="3" borderId="21" xfId="0" applyNumberFormat="1" applyFont="1" applyFill="1" applyBorder="1" applyAlignment="1">
      <alignment horizontal="center" vertical="center"/>
    </xf>
    <xf numFmtId="0" fontId="33" fillId="3" borderId="24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11" fontId="3" fillId="3" borderId="6" xfId="0" applyNumberFormat="1" applyFont="1" applyFill="1" applyBorder="1" applyAlignment="1">
      <alignment horizontal="center" vertical="center"/>
    </xf>
    <xf numFmtId="11" fontId="3" fillId="3" borderId="5" xfId="0" applyNumberFormat="1" applyFont="1" applyFill="1" applyBorder="1" applyAlignment="1">
      <alignment horizontal="center" vertical="center"/>
    </xf>
    <xf numFmtId="11" fontId="3" fillId="3" borderId="12" xfId="0" applyNumberFormat="1" applyFont="1" applyFill="1" applyBorder="1" applyAlignment="1">
      <alignment horizontal="center" vertical="center"/>
    </xf>
    <xf numFmtId="2" fontId="0" fillId="3" borderId="15" xfId="0" applyNumberFormat="1" applyFont="1" applyFill="1" applyBorder="1" applyAlignment="1">
      <alignment horizontal="center" vertical="center"/>
    </xf>
    <xf numFmtId="2" fontId="0" fillId="3" borderId="16" xfId="0" applyNumberFormat="1" applyFont="1" applyFill="1" applyBorder="1" applyAlignment="1">
      <alignment horizontal="center" vertical="center"/>
    </xf>
    <xf numFmtId="2" fontId="0" fillId="3" borderId="0" xfId="0" applyNumberFormat="1" applyFont="1" applyFill="1" applyBorder="1" applyAlignment="1">
      <alignment horizontal="center" vertical="center"/>
    </xf>
    <xf numFmtId="0" fontId="3" fillId="0" borderId="11" xfId="0" applyFont="1" applyFill="1" applyBorder="1"/>
    <xf numFmtId="166" fontId="0" fillId="0" borderId="4" xfId="0" applyNumberFormat="1" applyFill="1" applyBorder="1"/>
    <xf numFmtId="0" fontId="10" fillId="3" borderId="4" xfId="0" applyFont="1" applyFill="1" applyBorder="1" applyAlignment="1">
      <alignment horizontal="center"/>
    </xf>
    <xf numFmtId="2" fontId="0" fillId="3" borderId="7" xfId="0" applyNumberFormat="1" applyFill="1" applyBorder="1" applyAlignment="1">
      <alignment horizontal="center" vertical="center"/>
    </xf>
    <xf numFmtId="2" fontId="0" fillId="3" borderId="14" xfId="0" applyNumberFormat="1" applyFill="1" applyBorder="1" applyAlignment="1">
      <alignment horizontal="center" vertical="center"/>
    </xf>
    <xf numFmtId="2" fontId="0" fillId="3" borderId="0" xfId="0" applyNumberFormat="1" applyFill="1" applyBorder="1" applyAlignment="1">
      <alignment horizontal="center" vertical="center"/>
    </xf>
    <xf numFmtId="2" fontId="0" fillId="3" borderId="10" xfId="0" applyNumberFormat="1" applyFill="1" applyBorder="1" applyAlignment="1">
      <alignment horizontal="center" vertical="center"/>
    </xf>
    <xf numFmtId="169" fontId="3" fillId="3" borderId="11" xfId="0" applyNumberFormat="1" applyFont="1" applyFill="1" applyBorder="1"/>
    <xf numFmtId="169" fontId="3" fillId="3" borderId="0" xfId="0" applyNumberFormat="1" applyFont="1" applyFill="1" applyBorder="1"/>
    <xf numFmtId="169" fontId="3" fillId="3" borderId="10" xfId="0" applyNumberFormat="1" applyFont="1" applyFill="1" applyBorder="1"/>
    <xf numFmtId="11" fontId="0" fillId="3" borderId="5" xfId="0" applyNumberFormat="1" applyFill="1" applyBorder="1" applyAlignment="1">
      <alignment horizontal="center" vertical="center"/>
    </xf>
    <xf numFmtId="2" fontId="0" fillId="3" borderId="17" xfId="0" applyNumberFormat="1" applyFill="1" applyBorder="1" applyAlignment="1">
      <alignment horizontal="center" vertical="center"/>
    </xf>
    <xf numFmtId="2" fontId="0" fillId="3" borderId="15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66" fontId="0" fillId="3" borderId="14" xfId="0" applyNumberFormat="1" applyFill="1" applyBorder="1" applyAlignment="1">
      <alignment horizontal="center" vertical="center"/>
    </xf>
    <xf numFmtId="166" fontId="0" fillId="3" borderId="10" xfId="0" applyNumberFormat="1" applyFill="1" applyBorder="1" applyAlignment="1">
      <alignment horizontal="center" vertical="center"/>
    </xf>
    <xf numFmtId="11" fontId="7" fillId="3" borderId="4" xfId="0" applyNumberFormat="1" applyFont="1" applyFill="1" applyBorder="1"/>
    <xf numFmtId="11" fontId="3" fillId="3" borderId="4" xfId="0" applyNumberFormat="1" applyFont="1" applyFill="1" applyBorder="1"/>
    <xf numFmtId="167" fontId="3" fillId="3" borderId="4" xfId="0" applyNumberFormat="1" applyFont="1" applyFill="1" applyBorder="1"/>
    <xf numFmtId="2" fontId="36" fillId="3" borderId="15" xfId="0" applyNumberFormat="1" applyFont="1" applyFill="1" applyBorder="1"/>
    <xf numFmtId="11" fontId="36" fillId="3" borderId="11" xfId="0" applyNumberFormat="1" applyFont="1" applyFill="1" applyBorder="1"/>
    <xf numFmtId="2" fontId="36" fillId="3" borderId="0" xfId="0" applyNumberFormat="1" applyFont="1" applyFill="1" applyBorder="1"/>
    <xf numFmtId="2" fontId="36" fillId="3" borderId="10" xfId="0" applyNumberFormat="1" applyFont="1" applyFill="1" applyBorder="1"/>
    <xf numFmtId="164" fontId="36" fillId="3" borderId="11" xfId="0" applyNumberFormat="1" applyFont="1" applyFill="1" applyBorder="1"/>
    <xf numFmtId="164" fontId="36" fillId="3" borderId="0" xfId="0" applyNumberFormat="1" applyFont="1" applyFill="1" applyBorder="1"/>
    <xf numFmtId="2" fontId="36" fillId="3" borderId="11" xfId="0" applyNumberFormat="1" applyFont="1" applyFill="1" applyBorder="1"/>
    <xf numFmtId="166" fontId="36" fillId="3" borderId="15" xfId="0" applyNumberFormat="1" applyFont="1" applyFill="1" applyBorder="1"/>
    <xf numFmtId="2" fontId="36" fillId="3" borderId="16" xfId="0" applyNumberFormat="1" applyFont="1" applyFill="1" applyBorder="1"/>
    <xf numFmtId="11" fontId="36" fillId="3" borderId="6" xfId="0" applyNumberFormat="1" applyFont="1" applyFill="1" applyBorder="1"/>
    <xf numFmtId="2" fontId="36" fillId="3" borderId="5" xfId="0" applyNumberFormat="1" applyFont="1" applyFill="1" applyBorder="1"/>
    <xf numFmtId="2" fontId="36" fillId="3" borderId="12" xfId="0" applyNumberFormat="1" applyFont="1" applyFill="1" applyBorder="1"/>
    <xf numFmtId="164" fontId="36" fillId="3" borderId="6" xfId="0" applyNumberFormat="1" applyFont="1" applyFill="1" applyBorder="1"/>
    <xf numFmtId="164" fontId="36" fillId="3" borderId="5" xfId="0" applyNumberFormat="1" applyFont="1" applyFill="1" applyBorder="1"/>
    <xf numFmtId="2" fontId="36" fillId="3" borderId="6" xfId="0" applyNumberFormat="1" applyFont="1" applyFill="1" applyBorder="1"/>
    <xf numFmtId="166" fontId="36" fillId="3" borderId="16" xfId="0" applyNumberFormat="1" applyFont="1" applyFill="1" applyBorder="1"/>
    <xf numFmtId="2" fontId="36" fillId="3" borderId="17" xfId="0" applyNumberFormat="1" applyFont="1" applyFill="1" applyBorder="1"/>
    <xf numFmtId="11" fontId="36" fillId="3" borderId="13" xfId="0" applyNumberFormat="1" applyFont="1" applyFill="1" applyBorder="1"/>
    <xf numFmtId="2" fontId="36" fillId="3" borderId="7" xfId="0" applyNumberFormat="1" applyFont="1" applyFill="1" applyBorder="1"/>
    <xf numFmtId="2" fontId="36" fillId="3" borderId="14" xfId="0" applyNumberFormat="1" applyFont="1" applyFill="1" applyBorder="1"/>
    <xf numFmtId="164" fontId="36" fillId="3" borderId="13" xfId="0" applyNumberFormat="1" applyFont="1" applyFill="1" applyBorder="1"/>
    <xf numFmtId="164" fontId="36" fillId="3" borderId="7" xfId="0" applyNumberFormat="1" applyFont="1" applyFill="1" applyBorder="1"/>
    <xf numFmtId="2" fontId="36" fillId="3" borderId="13" xfId="0" applyNumberFormat="1" applyFont="1" applyFill="1" applyBorder="1"/>
    <xf numFmtId="165" fontId="36" fillId="0" borderId="0" xfId="0" applyNumberFormat="1" applyFont="1" applyFill="1" applyBorder="1"/>
    <xf numFmtId="0" fontId="2" fillId="0" borderId="0" xfId="0" applyFont="1" applyBorder="1" applyAlignment="1">
      <alignment horizontal="center"/>
    </xf>
    <xf numFmtId="0" fontId="0" fillId="0" borderId="0" xfId="0" quotePrefix="1" applyBorder="1"/>
    <xf numFmtId="11" fontId="0" fillId="0" borderId="0" xfId="0" applyNumberFormat="1" applyBorder="1"/>
    <xf numFmtId="11" fontId="24" fillId="3" borderId="1" xfId="0" applyNumberFormat="1" applyFont="1" applyFill="1" applyBorder="1"/>
    <xf numFmtId="11" fontId="0" fillId="3" borderId="14" xfId="0" applyNumberFormat="1" applyFill="1" applyBorder="1"/>
    <xf numFmtId="11" fontId="36" fillId="3" borderId="10" xfId="0" applyNumberFormat="1" applyFont="1" applyFill="1" applyBorder="1"/>
    <xf numFmtId="11" fontId="36" fillId="3" borderId="12" xfId="0" applyNumberFormat="1" applyFont="1" applyFill="1" applyBorder="1"/>
    <xf numFmtId="11" fontId="36" fillId="3" borderId="14" xfId="0" applyNumberFormat="1" applyFont="1" applyFill="1" applyBorder="1"/>
    <xf numFmtId="11" fontId="13" fillId="0" borderId="0" xfId="2" applyNumberFormat="1" applyFill="1" applyBorder="1"/>
    <xf numFmtId="11" fontId="13" fillId="0" borderId="0" xfId="2" applyNumberFormat="1" applyBorder="1"/>
    <xf numFmtId="0" fontId="10" fillId="3" borderId="18" xfId="0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167" fontId="0" fillId="3" borderId="11" xfId="0" applyNumberFormat="1" applyFont="1" applyFill="1" applyBorder="1"/>
    <xf numFmtId="167" fontId="0" fillId="3" borderId="0" xfId="0" applyNumberFormat="1" applyFont="1" applyFill="1" applyBorder="1"/>
    <xf numFmtId="167" fontId="0" fillId="3" borderId="10" xfId="0" applyNumberFormat="1" applyFont="1" applyFill="1" applyBorder="1"/>
    <xf numFmtId="167" fontId="0" fillId="3" borderId="26" xfId="0" applyNumberFormat="1" applyFont="1" applyFill="1" applyBorder="1"/>
    <xf numFmtId="167" fontId="0" fillId="3" borderId="28" xfId="0" applyNumberFormat="1" applyFont="1" applyFill="1" applyBorder="1"/>
    <xf numFmtId="167" fontId="0" fillId="3" borderId="27" xfId="0" applyNumberFormat="1" applyFont="1" applyFill="1" applyBorder="1"/>
    <xf numFmtId="0" fontId="10" fillId="0" borderId="0" xfId="0" applyFont="1" applyAlignment="1">
      <alignment horizontal="center"/>
    </xf>
    <xf numFmtId="0" fontId="7" fillId="3" borderId="1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11" fontId="7" fillId="3" borderId="4" xfId="0" applyNumberFormat="1" applyFont="1" applyFill="1" applyBorder="1" applyAlignment="1">
      <alignment horizontal="center" vertical="center"/>
    </xf>
    <xf numFmtId="0" fontId="10" fillId="0" borderId="4" xfId="0" applyFont="1" applyBorder="1"/>
    <xf numFmtId="0" fontId="10" fillId="0" borderId="4" xfId="0" applyFont="1" applyFill="1" applyBorder="1"/>
    <xf numFmtId="166" fontId="0" fillId="0" borderId="4" xfId="0" applyNumberFormat="1" applyBorder="1"/>
    <xf numFmtId="0" fontId="7" fillId="3" borderId="18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wrapText="1"/>
    </xf>
    <xf numFmtId="0" fontId="25" fillId="3" borderId="5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3" fillId="3" borderId="18" xfId="0" applyFont="1" applyFill="1" applyBorder="1" applyAlignment="1">
      <alignment horizontal="center" vertical="center"/>
    </xf>
    <xf numFmtId="0" fontId="33" fillId="3" borderId="20" xfId="0" applyFont="1" applyFill="1" applyBorder="1" applyAlignment="1">
      <alignment horizontal="center" vertical="center"/>
    </xf>
    <xf numFmtId="0" fontId="33" fillId="3" borderId="19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Hyperlink" xfId="1" builtinId="8"/>
    <cellStyle name="Normal" xfId="0" builtinId="0"/>
    <cellStyle name="Normal 2" xfId="2" xr:uid="{00000000-0005-0000-0000-000031000000}"/>
  </cellStyles>
  <dxfs count="50">
    <dxf>
      <fill>
        <patternFill>
          <bgColor theme="0"/>
        </patternFill>
      </fill>
    </dxf>
    <dxf>
      <fill>
        <patternFill>
          <bgColor theme="0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ill>
        <patternFill>
          <bgColor theme="0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ill>
        <patternFill>
          <bgColor theme="0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theme="0"/>
        </patternFill>
      </fill>
    </dxf>
    <dxf>
      <fill>
        <patternFill patternType="none">
          <fgColor indexed="64"/>
          <bgColor theme="0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ill>
        <patternFill patternType="none">
          <fgColor indexed="64"/>
          <bgColor theme="0"/>
        </patternFill>
      </fill>
    </dxf>
    <dxf>
      <fill>
        <patternFill patternType="none">
          <fgColor indexed="64"/>
          <bgColor theme="0"/>
        </patternFill>
      </fill>
    </dxf>
    <dxf>
      <fill>
        <patternFill patternType="none"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theme="0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ill>
        <patternFill patternType="none"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theme="0"/>
        </patternFill>
      </fill>
    </dxf>
    <dxf>
      <fill>
        <patternFill patternType="none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numFmt numFmtId="15" formatCode="0.00E+00"/>
      <fill>
        <patternFill>
          <fgColor indexed="64"/>
          <bgColor theme="0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6" formatCode="0.0"/>
      <fill>
        <patternFill>
          <fgColor indexed="64"/>
          <bgColor theme="0"/>
        </patternFill>
      </fill>
    </dxf>
    <dxf>
      <numFmt numFmtId="166" formatCode="0.0"/>
      <fill>
        <patternFill>
          <fgColor indexed="64"/>
          <bgColor theme="0"/>
        </patternFill>
      </fill>
    </dxf>
    <dxf>
      <numFmt numFmtId="166" formatCode="0.0"/>
      <fill>
        <patternFill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ill>
        <patternFill>
          <fgColor indexed="64"/>
          <bgColor theme="0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numFmt numFmtId="166" formatCode="0.0"/>
      <fill>
        <patternFill>
          <fgColor indexed="64"/>
          <bgColor theme="0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6" formatCode="0.0"/>
      <fill>
        <patternFill>
          <fgColor indexed="64"/>
          <bgColor theme="0"/>
        </patternFill>
      </fill>
    </dxf>
    <dxf>
      <numFmt numFmtId="166" formatCode="0.0"/>
      <fill>
        <patternFill>
          <fgColor indexed="64"/>
          <bgColor theme="0"/>
        </patternFill>
      </fill>
    </dxf>
    <dxf>
      <numFmt numFmtId="166" formatCode="0.0"/>
      <fill>
        <patternFill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ill>
        <patternFill>
          <fgColor indexed="64"/>
          <bgColor theme="0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ill>
        <patternFill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ill>
        <patternFill>
          <fgColor indexed="64"/>
          <bgColor theme="0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'Bed expansion data'!$A$30:$B$30</c:f>
              <c:strCache>
                <c:ptCount val="1"/>
                <c:pt idx="0">
                  <c:v>(b) OA Beads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'Bed expansion data'!$J$32:$J$35</c:f>
                <c:numCache>
                  <c:formatCode>General</c:formatCode>
                  <c:ptCount val="4"/>
                  <c:pt idx="0">
                    <c:v>6.81579061701391E-3</c:v>
                  </c:pt>
                  <c:pt idx="1">
                    <c:v>4.7604659460990578E-3</c:v>
                  </c:pt>
                  <c:pt idx="2">
                    <c:v>4.495803858387922E-3</c:v>
                  </c:pt>
                  <c:pt idx="3">
                    <c:v>1.5633135936387918E-2</c:v>
                  </c:pt>
                </c:numCache>
              </c:numRef>
            </c:plus>
            <c:minus>
              <c:numRef>
                <c:f>'Bed expansion data'!$J$32:$J$35</c:f>
                <c:numCache>
                  <c:formatCode>General</c:formatCode>
                  <c:ptCount val="4"/>
                  <c:pt idx="0">
                    <c:v>6.81579061701391E-3</c:v>
                  </c:pt>
                  <c:pt idx="1">
                    <c:v>4.7604659460990578E-3</c:v>
                  </c:pt>
                  <c:pt idx="2">
                    <c:v>4.495803858387922E-3</c:v>
                  </c:pt>
                  <c:pt idx="3">
                    <c:v>1.5633135936387918E-2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'Bed expansion data'!$I$32:$I$35</c:f>
              <c:numCache>
                <c:formatCode>0.00</c:formatCode>
                <c:ptCount val="4"/>
                <c:pt idx="0">
                  <c:v>-3.6650947850201392E-2</c:v>
                </c:pt>
                <c:pt idx="1">
                  <c:v>-3.5303312282637882E-2</c:v>
                </c:pt>
                <c:pt idx="2">
                  <c:v>-4.4481619127540707E-2</c:v>
                </c:pt>
                <c:pt idx="3">
                  <c:v>-9.1277440776603394E-2</c:v>
                </c:pt>
              </c:numCache>
            </c:numRef>
          </c:xVal>
          <c:yVal>
            <c:numRef>
              <c:f>'Bed expansion data'!$C$32:$C$35</c:f>
              <c:numCache>
                <c:formatCode>0.00</c:formatCode>
                <c:ptCount val="4"/>
                <c:pt idx="0">
                  <c:v>-3.0711811404218525</c:v>
                </c:pt>
                <c:pt idx="1">
                  <c:v>-3.1961198770301524</c:v>
                </c:pt>
                <c:pt idx="2">
                  <c:v>-3.3722111360858338</c:v>
                </c:pt>
                <c:pt idx="3">
                  <c:v>-3.4971498726941337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BD-46B2-A32D-22FE10E0DC13}"/>
            </c:ext>
          </c:extLst>
        </c:ser>
        <c:ser>
          <c:idx val="0"/>
          <c:order val="1"/>
          <c:tx>
            <c:strRef>
              <c:f>'Bed expansion data'!$A$30:$B$30</c:f>
              <c:strCache>
                <c:ptCount val="1"/>
                <c:pt idx="0">
                  <c:v>(b) OA Beads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errBars>
            <c:errDir val="x"/>
            <c:errBarType val="both"/>
            <c:errValType val="cust"/>
            <c:noEndCap val="0"/>
            <c:plus>
              <c:numRef>
                <c:f>'Bed expansion data'!$J$36:$J$44</c:f>
                <c:numCache>
                  <c:formatCode>General</c:formatCode>
                  <c:ptCount val="9"/>
                  <c:pt idx="0">
                    <c:v>6.9541413056581156E-3</c:v>
                  </c:pt>
                  <c:pt idx="1">
                    <c:v>6.728083707417289E-3</c:v>
                  </c:pt>
                  <c:pt idx="2">
                    <c:v>4.437798954148536E-3</c:v>
                  </c:pt>
                  <c:pt idx="3">
                    <c:v>5.7374284718472923E-3</c:v>
                  </c:pt>
                  <c:pt idx="4">
                    <c:v>4.4396671420625089E-3</c:v>
                  </c:pt>
                  <c:pt idx="5">
                    <c:v>5.8204042289578574E-3</c:v>
                  </c:pt>
                  <c:pt idx="6">
                    <c:v>9.9559866922641922E-3</c:v>
                  </c:pt>
                  <c:pt idx="7">
                    <c:v>8.5016350946707647E-3</c:v>
                  </c:pt>
                  <c:pt idx="8">
                    <c:v>1.5413283095294699E-2</c:v>
                  </c:pt>
                </c:numCache>
              </c:numRef>
            </c:plus>
            <c:minus>
              <c:numRef>
                <c:f>'Bed expansion data'!$J$36:$J$44</c:f>
                <c:numCache>
                  <c:formatCode>General</c:formatCode>
                  <c:ptCount val="9"/>
                  <c:pt idx="0">
                    <c:v>6.9541413056581156E-3</c:v>
                  </c:pt>
                  <c:pt idx="1">
                    <c:v>6.728083707417289E-3</c:v>
                  </c:pt>
                  <c:pt idx="2">
                    <c:v>4.437798954148536E-3</c:v>
                  </c:pt>
                  <c:pt idx="3">
                    <c:v>5.7374284718472923E-3</c:v>
                  </c:pt>
                  <c:pt idx="4">
                    <c:v>4.4396671420625089E-3</c:v>
                  </c:pt>
                  <c:pt idx="5">
                    <c:v>5.8204042289578574E-3</c:v>
                  </c:pt>
                  <c:pt idx="6">
                    <c:v>9.9559866922641922E-3</c:v>
                  </c:pt>
                  <c:pt idx="7">
                    <c:v>8.5016350946707647E-3</c:v>
                  </c:pt>
                  <c:pt idx="8">
                    <c:v>1.5413283095294699E-2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'Bed expansion data'!$I$36:$I$44</c:f>
              <c:numCache>
                <c:formatCode>0.00</c:formatCode>
                <c:ptCount val="9"/>
                <c:pt idx="0">
                  <c:v>-0.17051948540777784</c:v>
                </c:pt>
                <c:pt idx="1">
                  <c:v>-0.2007762080728078</c:v>
                </c:pt>
                <c:pt idx="2">
                  <c:v>-0.2146198497676485</c:v>
                </c:pt>
                <c:pt idx="3">
                  <c:v>-0.23127620908071389</c:v>
                </c:pt>
                <c:pt idx="4">
                  <c:v>-0.25210285479333472</c:v>
                </c:pt>
                <c:pt idx="5">
                  <c:v>-0.27475742991554569</c:v>
                </c:pt>
                <c:pt idx="6">
                  <c:v>-0.304809065557129</c:v>
                </c:pt>
                <c:pt idx="7">
                  <c:v>-0.33755029809734244</c:v>
                </c:pt>
                <c:pt idx="8">
                  <c:v>-0.41530229336857288</c:v>
                </c:pt>
              </c:numCache>
            </c:numRef>
          </c:xVal>
          <c:yVal>
            <c:numRef>
              <c:f>'Bed expansion data'!$C$36:$C$44</c:f>
              <c:numCache>
                <c:formatCode>0.00</c:formatCode>
                <c:ptCount val="9"/>
                <c:pt idx="0">
                  <c:v>-3.673241131749815</c:v>
                </c:pt>
                <c:pt idx="1">
                  <c:v>-3.7701511447578717</c:v>
                </c:pt>
                <c:pt idx="2">
                  <c:v>-3.8281430917355581</c:v>
                </c:pt>
                <c:pt idx="3">
                  <c:v>-3.8950898813661716</c:v>
                </c:pt>
                <c:pt idx="4">
                  <c:v>-3.9742711274137963</c:v>
                </c:pt>
                <c:pt idx="5">
                  <c:v>-4.071181140421853</c:v>
                </c:pt>
                <c:pt idx="6">
                  <c:v>-4.1961198770301529</c:v>
                </c:pt>
                <c:pt idx="7">
                  <c:v>-4.3722111360858342</c:v>
                </c:pt>
                <c:pt idx="8">
                  <c:v>-4.6732411317498155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4BD-46B2-A32D-22FE10E0D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496176"/>
        <c:axId val="469487976"/>
      </c:scatterChart>
      <c:valAx>
        <c:axId val="469496176"/>
        <c:scaling>
          <c:orientation val="minMax"/>
          <c:min val="-0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"/>
                    <a:ea typeface="+mn-ea"/>
                    <a:cs typeface="+mn-cs"/>
                  </a:defRPr>
                </a:pPr>
                <a:r>
                  <a:rPr lang="en-GB"/>
                  <a:t>log(</a:t>
                </a:r>
                <a:r>
                  <a:rPr lang="el-GR"/>
                  <a:t>ε</a:t>
                </a:r>
                <a:r>
                  <a:rPr lang="en-GB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 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"/>
                <a:ea typeface="+mn-ea"/>
                <a:cs typeface="+mn-cs"/>
              </a:defRPr>
            </a:pPr>
            <a:endParaRPr lang="en-US"/>
          </a:p>
        </c:txPr>
        <c:crossAx val="469487976"/>
        <c:crossesAt val="-4.8"/>
        <c:crossBetween val="midCat"/>
      </c:valAx>
      <c:valAx>
        <c:axId val="469487976"/>
        <c:scaling>
          <c:orientation val="minMax"/>
          <c:max val="-2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"/>
                    <a:ea typeface="+mn-ea"/>
                    <a:cs typeface="+mn-cs"/>
                  </a:defRPr>
                </a:pPr>
                <a:r>
                  <a:rPr lang="en-GB"/>
                  <a:t>log(u)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 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"/>
                <a:ea typeface="+mn-ea"/>
                <a:cs typeface="+mn-cs"/>
              </a:defRPr>
            </a:pPr>
            <a:endParaRPr lang="en-US"/>
          </a:p>
        </c:txPr>
        <c:crossAx val="469496176"/>
        <c:crossesAt val="-0.60000000000000009"/>
        <c:crossBetween val="midCat"/>
        <c:majorUnit val="0.5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 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'Bed expansion data'!$A$10:$B$10</c:f>
              <c:strCache>
                <c:ptCount val="1"/>
                <c:pt idx="0">
                  <c:v>(a) Alginate Beads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'Bed expansion data'!$J$70:$J$75</c:f>
                <c:numCache>
                  <c:formatCode>General</c:formatCode>
                  <c:ptCount val="6"/>
                  <c:pt idx="0">
                    <c:v>1.3980861140419586E-2</c:v>
                  </c:pt>
                  <c:pt idx="1">
                    <c:v>1.4789416861829765E-2</c:v>
                  </c:pt>
                  <c:pt idx="2">
                    <c:v>1.2913052460572554E-2</c:v>
                  </c:pt>
                  <c:pt idx="3">
                    <c:v>1.289885243607177E-2</c:v>
                  </c:pt>
                  <c:pt idx="4">
                    <c:v>5.648961316790063E-3</c:v>
                  </c:pt>
                  <c:pt idx="5">
                    <c:v>5.8186226712955164E-3</c:v>
                  </c:pt>
                </c:numCache>
              </c:numRef>
            </c:plus>
            <c:minus>
              <c:numRef>
                <c:f>'Bed expansion data'!$J$70:$J$75</c:f>
                <c:numCache>
                  <c:formatCode>General</c:formatCode>
                  <c:ptCount val="6"/>
                  <c:pt idx="0">
                    <c:v>1.3980861140419586E-2</c:v>
                  </c:pt>
                  <c:pt idx="1">
                    <c:v>1.4789416861829765E-2</c:v>
                  </c:pt>
                  <c:pt idx="2">
                    <c:v>1.2913052460572554E-2</c:v>
                  </c:pt>
                  <c:pt idx="3">
                    <c:v>1.289885243607177E-2</c:v>
                  </c:pt>
                  <c:pt idx="4">
                    <c:v>5.648961316790063E-3</c:v>
                  </c:pt>
                  <c:pt idx="5">
                    <c:v>5.8186226712955164E-3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'Bed expansion data'!$I$70:$I$75</c:f>
              <c:numCache>
                <c:formatCode>0.00</c:formatCode>
                <c:ptCount val="6"/>
                <c:pt idx="0">
                  <c:v>-5.898463243866723E-2</c:v>
                </c:pt>
                <c:pt idx="1">
                  <c:v>-5.123607022779475E-2</c:v>
                </c:pt>
                <c:pt idx="2">
                  <c:v>-4.9146163224632881E-2</c:v>
                </c:pt>
                <c:pt idx="3">
                  <c:v>-4.3804338159504214E-2</c:v>
                </c:pt>
                <c:pt idx="4">
                  <c:v>-4.0423390425859233E-2</c:v>
                </c:pt>
                <c:pt idx="5">
                  <c:v>-3.8564625698558869E-2</c:v>
                </c:pt>
              </c:numCache>
            </c:numRef>
          </c:xVal>
          <c:yVal>
            <c:numRef>
              <c:f>'Bed expansion data'!$C$70:$C$75</c:f>
              <c:numCache>
                <c:formatCode>0.00</c:formatCode>
                <c:ptCount val="6"/>
                <c:pt idx="0">
                  <c:v>-5.7792945241977414</c:v>
                </c:pt>
                <c:pt idx="1">
                  <c:v>-5.7524223777974397</c:v>
                </c:pt>
                <c:pt idx="2">
                  <c:v>-5.7353890384986599</c:v>
                </c:pt>
                <c:pt idx="3">
                  <c:v>-5.7110296926392152</c:v>
                </c:pt>
                <c:pt idx="4">
                  <c:v>-5.695517526460967</c:v>
                </c:pt>
                <c:pt idx="5">
                  <c:v>-5.6732411317498155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8F-4AEF-8533-863305294987}"/>
            </c:ext>
          </c:extLst>
        </c:ser>
        <c:ser>
          <c:idx val="0"/>
          <c:order val="1"/>
          <c:tx>
            <c:strRef>
              <c:f>'Bed expansion data'!$A$10:$B$10</c:f>
              <c:strCache>
                <c:ptCount val="1"/>
                <c:pt idx="0">
                  <c:v>(a) Alginate Beads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errBars>
            <c:errDir val="x"/>
            <c:errBarType val="both"/>
            <c:errValType val="cust"/>
            <c:noEndCap val="0"/>
            <c:plus>
              <c:numRef>
                <c:f>'Bed expansion data'!$J$65:$J$69</c:f>
                <c:numCache>
                  <c:formatCode>General</c:formatCode>
                  <c:ptCount val="5"/>
                  <c:pt idx="0">
                    <c:v>4.946701834142847E-2</c:v>
                  </c:pt>
                  <c:pt idx="1">
                    <c:v>8.6813457284096077E-2</c:v>
                  </c:pt>
                  <c:pt idx="2">
                    <c:v>2.635471345390146E-2</c:v>
                  </c:pt>
                  <c:pt idx="3">
                    <c:v>3.0152112037257772E-2</c:v>
                  </c:pt>
                  <c:pt idx="4">
                    <c:v>2.0883814912915782E-2</c:v>
                  </c:pt>
                </c:numCache>
              </c:numRef>
            </c:plus>
            <c:minus>
              <c:numRef>
                <c:f>'Bed expansion data'!$J$65:$J$69</c:f>
                <c:numCache>
                  <c:formatCode>General</c:formatCode>
                  <c:ptCount val="5"/>
                  <c:pt idx="0">
                    <c:v>4.946701834142847E-2</c:v>
                  </c:pt>
                  <c:pt idx="1">
                    <c:v>8.6813457284096077E-2</c:v>
                  </c:pt>
                  <c:pt idx="2">
                    <c:v>2.635471345390146E-2</c:v>
                  </c:pt>
                  <c:pt idx="3">
                    <c:v>3.0152112037257772E-2</c:v>
                  </c:pt>
                  <c:pt idx="4">
                    <c:v>2.0883814912915782E-2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'Bed expansion data'!$I$64:$I$69</c:f>
              <c:numCache>
                <c:formatCode>0.00</c:formatCode>
                <c:ptCount val="6"/>
                <c:pt idx="0">
                  <c:v>-0.19050492562814061</c:v>
                </c:pt>
                <c:pt idx="1">
                  <c:v>-0.18203012890151379</c:v>
                </c:pt>
                <c:pt idx="2">
                  <c:v>-0.12972143900306862</c:v>
                </c:pt>
                <c:pt idx="3">
                  <c:v>-8.0224122306274126E-2</c:v>
                </c:pt>
                <c:pt idx="4">
                  <c:v>-8.6554531324664577E-2</c:v>
                </c:pt>
                <c:pt idx="5">
                  <c:v>-6.1722739686378258E-2</c:v>
                </c:pt>
              </c:numCache>
            </c:numRef>
          </c:xVal>
          <c:yVal>
            <c:numRef>
              <c:f>'Bed expansion data'!$C$64:$C$69</c:f>
              <c:numCache>
                <c:formatCode>0.00</c:formatCode>
                <c:ptCount val="6"/>
                <c:pt idx="0">
                  <c:v>-5.9462424038135531</c:v>
                </c:pt>
                <c:pt idx="1">
                  <c:v>-5.9073243377831828</c:v>
                </c:pt>
                <c:pt idx="2">
                  <c:v>-5.8831906580664635</c:v>
                </c:pt>
                <c:pt idx="3">
                  <c:v>-5.8493323908054959</c:v>
                </c:pt>
                <c:pt idx="4">
                  <c:v>-5.8281430917355586</c:v>
                </c:pt>
                <c:pt idx="5">
                  <c:v>-5.7981798683581154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8F-4AEF-8533-863305294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496176"/>
        <c:axId val="469487976"/>
      </c:scatterChart>
      <c:valAx>
        <c:axId val="469496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log(</a:t>
                </a:r>
                <a:r>
                  <a:rPr lang="el-GR"/>
                  <a:t>ε</a:t>
                </a:r>
                <a:r>
                  <a:rPr lang="en-GB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9487976"/>
        <c:crossesAt val="-6"/>
        <c:crossBetween val="midCat"/>
      </c:valAx>
      <c:valAx>
        <c:axId val="4694879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log(u)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9496176"/>
        <c:crossesAt val="-0.4"/>
        <c:crossBetween val="midCat"/>
        <c:majorUnit val="0.1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'Bed expansion data'!$A$49:$B$49</c:f>
              <c:strCache>
                <c:ptCount val="1"/>
                <c:pt idx="0">
                  <c:v>(c) C3A spheroids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errBars>
            <c:errDir val="x"/>
            <c:errBarType val="both"/>
            <c:errValType val="cust"/>
            <c:noEndCap val="0"/>
            <c:plus>
              <c:numRef>
                <c:f>'Bed expansion data'!$J$51:$J$56</c:f>
                <c:numCache>
                  <c:formatCode>General</c:formatCode>
                  <c:ptCount val="6"/>
                  <c:pt idx="0">
                    <c:v>3.8868783185430612E-2</c:v>
                  </c:pt>
                  <c:pt idx="1">
                    <c:v>3.0215457148724739E-2</c:v>
                  </c:pt>
                  <c:pt idx="2">
                    <c:v>3.9717479701854769E-2</c:v>
                  </c:pt>
                  <c:pt idx="3">
                    <c:v>1.7939833119579699E-2</c:v>
                  </c:pt>
                  <c:pt idx="4">
                    <c:v>4.7429603806059262E-3</c:v>
                  </c:pt>
                  <c:pt idx="5">
                    <c:v>1.0159517050976716E-2</c:v>
                  </c:pt>
                </c:numCache>
              </c:numRef>
            </c:plus>
            <c:minus>
              <c:numRef>
                <c:f>'Bed expansion data'!$J$51:$J$56</c:f>
                <c:numCache>
                  <c:formatCode>General</c:formatCode>
                  <c:ptCount val="6"/>
                  <c:pt idx="0">
                    <c:v>3.8868783185430612E-2</c:v>
                  </c:pt>
                  <c:pt idx="1">
                    <c:v>3.0215457148724739E-2</c:v>
                  </c:pt>
                  <c:pt idx="2">
                    <c:v>3.9717479701854769E-2</c:v>
                  </c:pt>
                  <c:pt idx="3">
                    <c:v>1.7939833119579699E-2</c:v>
                  </c:pt>
                  <c:pt idx="4">
                    <c:v>4.7429603806059262E-3</c:v>
                  </c:pt>
                  <c:pt idx="5">
                    <c:v>1.0159517050976716E-2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'Bed expansion data'!$I$51:$I$56</c:f>
              <c:numCache>
                <c:formatCode>0.00</c:formatCode>
                <c:ptCount val="6"/>
                <c:pt idx="0">
                  <c:v>-0.14961611914879083</c:v>
                </c:pt>
                <c:pt idx="1">
                  <c:v>-0.16066661778968935</c:v>
                </c:pt>
                <c:pt idx="2">
                  <c:v>-0.20816415117624912</c:v>
                </c:pt>
                <c:pt idx="3">
                  <c:v>-0.24413789006493322</c:v>
                </c:pt>
                <c:pt idx="4">
                  <c:v>-0.26684651499831147</c:v>
                </c:pt>
                <c:pt idx="5">
                  <c:v>-0.30895424785352704</c:v>
                </c:pt>
              </c:numCache>
            </c:numRef>
          </c:xVal>
          <c:yVal>
            <c:numRef>
              <c:f>'Bed expansion data'!$C$51:$C$56</c:f>
              <c:numCache>
                <c:formatCode>0.00</c:formatCode>
                <c:ptCount val="6"/>
                <c:pt idx="0">
                  <c:v>-3.0711811404218525</c:v>
                </c:pt>
                <c:pt idx="1">
                  <c:v>-3.1961198770301524</c:v>
                </c:pt>
                <c:pt idx="2">
                  <c:v>-3.3722111360858338</c:v>
                </c:pt>
                <c:pt idx="3">
                  <c:v>-3.673241131749815</c:v>
                </c:pt>
                <c:pt idx="4">
                  <c:v>-3.8281430917355581</c:v>
                </c:pt>
                <c:pt idx="5">
                  <c:v>-3.9742711274137963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0E-4506-BFD3-0A1573680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496176"/>
        <c:axId val="469487976"/>
      </c:scatterChart>
      <c:valAx>
        <c:axId val="469496176"/>
        <c:scaling>
          <c:orientation val="minMax"/>
          <c:max val="-0.1"/>
          <c:min val="-0.3500000000000000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log(</a:t>
                </a:r>
                <a:r>
                  <a:rPr lang="el-GR"/>
                  <a:t>ε</a:t>
                </a:r>
                <a:r>
                  <a:rPr lang="en-GB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9487976"/>
        <c:crossesAt val="-4.5"/>
        <c:crossBetween val="midCat"/>
      </c:valAx>
      <c:valAx>
        <c:axId val="469487976"/>
        <c:scaling>
          <c:orientation val="minMax"/>
          <c:max val="-2.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log(u)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9496176"/>
        <c:crossesAt val="-0.4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'Bed expansion data'!$A$10:$B$10</c:f>
              <c:strCache>
                <c:ptCount val="1"/>
                <c:pt idx="0">
                  <c:v>(a) Alginate Beads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errBars>
            <c:errDir val="x"/>
            <c:errBarType val="both"/>
            <c:errValType val="cust"/>
            <c:noEndCap val="0"/>
            <c:plus>
              <c:numRef>
                <c:f>'Bed expansion data'!$J$12:$J$22</c:f>
                <c:numCache>
                  <c:formatCode>General</c:formatCode>
                  <c:ptCount val="11"/>
                  <c:pt idx="0">
                    <c:v>3.0427054087473872E-3</c:v>
                  </c:pt>
                  <c:pt idx="1">
                    <c:v>3.9904473815986245E-3</c:v>
                  </c:pt>
                  <c:pt idx="2">
                    <c:v>4.7496429655860348E-3</c:v>
                  </c:pt>
                  <c:pt idx="3">
                    <c:v>3.3372816114157068E-3</c:v>
                  </c:pt>
                  <c:pt idx="4">
                    <c:v>4.9274423470216594E-3</c:v>
                  </c:pt>
                  <c:pt idx="5">
                    <c:v>4.3436619956054561E-3</c:v>
                  </c:pt>
                  <c:pt idx="6">
                    <c:v>3.8748105434106062E-3</c:v>
                  </c:pt>
                  <c:pt idx="7">
                    <c:v>5.6454861140300292E-3</c:v>
                  </c:pt>
                  <c:pt idx="8">
                    <c:v>2.7596517488666377E-3</c:v>
                  </c:pt>
                  <c:pt idx="9">
                    <c:v>7.0168953476008487E-3</c:v>
                  </c:pt>
                  <c:pt idx="10">
                    <c:v>4.1396949752745679E-3</c:v>
                  </c:pt>
                </c:numCache>
              </c:numRef>
            </c:plus>
            <c:minus>
              <c:numRef>
                <c:f>'Bed expansion data'!$J$12:$J$22</c:f>
                <c:numCache>
                  <c:formatCode>General</c:formatCode>
                  <c:ptCount val="11"/>
                  <c:pt idx="0">
                    <c:v>3.0427054087473872E-3</c:v>
                  </c:pt>
                  <c:pt idx="1">
                    <c:v>3.9904473815986245E-3</c:v>
                  </c:pt>
                  <c:pt idx="2">
                    <c:v>4.7496429655860348E-3</c:v>
                  </c:pt>
                  <c:pt idx="3">
                    <c:v>3.3372816114157068E-3</c:v>
                  </c:pt>
                  <c:pt idx="4">
                    <c:v>4.9274423470216594E-3</c:v>
                  </c:pt>
                  <c:pt idx="5">
                    <c:v>4.3436619956054561E-3</c:v>
                  </c:pt>
                  <c:pt idx="6">
                    <c:v>3.8748105434106062E-3</c:v>
                  </c:pt>
                  <c:pt idx="7">
                    <c:v>5.6454861140300292E-3</c:v>
                  </c:pt>
                  <c:pt idx="8">
                    <c:v>2.7596517488666377E-3</c:v>
                  </c:pt>
                  <c:pt idx="9">
                    <c:v>7.0168953476008487E-3</c:v>
                  </c:pt>
                  <c:pt idx="10">
                    <c:v>4.1396949752745679E-3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'Bed expansion data'!$I$12:$I$22</c:f>
              <c:numCache>
                <c:formatCode>0.00</c:formatCode>
                <c:ptCount val="11"/>
                <c:pt idx="0">
                  <c:v>-5.5716398967015496E-2</c:v>
                </c:pt>
                <c:pt idx="1">
                  <c:v>-6.3945203677354887E-2</c:v>
                </c:pt>
                <c:pt idx="2">
                  <c:v>-7.4758291268638075E-2</c:v>
                </c:pt>
                <c:pt idx="3">
                  <c:v>-9.0141901409392489E-2</c:v>
                </c:pt>
                <c:pt idx="4">
                  <c:v>-0.10541039714204901</c:v>
                </c:pt>
                <c:pt idx="5">
                  <c:v>-0.12178676556271199</c:v>
                </c:pt>
                <c:pt idx="6">
                  <c:v>-0.13255016539358019</c:v>
                </c:pt>
                <c:pt idx="7">
                  <c:v>-0.14589602446350527</c:v>
                </c:pt>
                <c:pt idx="8">
                  <c:v>-0.15631572106856703</c:v>
                </c:pt>
                <c:pt idx="9">
                  <c:v>-0.17197100848213209</c:v>
                </c:pt>
                <c:pt idx="10">
                  <c:v>-0.18623844865403658</c:v>
                </c:pt>
              </c:numCache>
            </c:numRef>
          </c:xVal>
          <c:yVal>
            <c:numRef>
              <c:f>'Bed expansion data'!$C$12:$C$22</c:f>
              <c:numCache>
                <c:formatCode>0.00</c:formatCode>
                <c:ptCount val="11"/>
                <c:pt idx="0">
                  <c:v>-3.1792851707965122</c:v>
                </c:pt>
                <c:pt idx="1">
                  <c:v>-3.2304703626950255</c:v>
                </c:pt>
                <c:pt idx="2">
                  <c:v>-3.2885043168641319</c:v>
                </c:pt>
                <c:pt idx="3">
                  <c:v>-3.355507122404509</c:v>
                </c:pt>
                <c:pt idx="4">
                  <c:v>-3.4347668028658043</c:v>
                </c:pt>
                <c:pt idx="5">
                  <c:v>-3.5317944940608985</c:v>
                </c:pt>
                <c:pt idx="6">
                  <c:v>-3.5898705164131344</c:v>
                </c:pt>
                <c:pt idx="7">
                  <c:v>-3.6569294318676886</c:v>
                </c:pt>
                <c:pt idx="8">
                  <c:v>-3.7362677027183246</c:v>
                </c:pt>
                <c:pt idx="9">
                  <c:v>-3.8334133594341577</c:v>
                </c:pt>
                <c:pt idx="10">
                  <c:v>-3.9587451199068417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74-4C01-B79E-5459688E2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496176"/>
        <c:axId val="469487976"/>
      </c:scatterChart>
      <c:valAx>
        <c:axId val="469496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log(</a:t>
                </a:r>
                <a:r>
                  <a:rPr lang="el-GR"/>
                  <a:t>ε</a:t>
                </a:r>
                <a:r>
                  <a:rPr lang="en-GB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9487976"/>
        <c:crossesAt val="-4.5"/>
        <c:crossBetween val="midCat"/>
      </c:valAx>
      <c:valAx>
        <c:axId val="469487976"/>
        <c:scaling>
          <c:orientation val="minMax"/>
          <c:max val="-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log(u)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9496176"/>
        <c:crossesAt val="-0.2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'Summary and Models'!$N$68</c:f>
              <c:strCache>
                <c:ptCount val="1"/>
                <c:pt idx="0">
                  <c:v>Alginate beads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'Summary and Models'!$N$70:$N$80</c:f>
              <c:numCache>
                <c:formatCode>0.00</c:formatCode>
                <c:ptCount val="11"/>
                <c:pt idx="0">
                  <c:v>0.68147200665271168</c:v>
                </c:pt>
                <c:pt idx="1">
                  <c:v>0.61144673117984505</c:v>
                </c:pt>
                <c:pt idx="2">
                  <c:v>0.53023258502529458</c:v>
                </c:pt>
                <c:pt idx="3">
                  <c:v>0.43278924903836791</c:v>
                </c:pt>
                <c:pt idx="4">
                  <c:v>0.35392160683324286</c:v>
                </c:pt>
                <c:pt idx="5">
                  <c:v>0.28514802280514928</c:v>
                </c:pt>
                <c:pt idx="6">
                  <c:v>0.24739676208024644</c:v>
                </c:pt>
                <c:pt idx="7">
                  <c:v>0.20752075779161119</c:v>
                </c:pt>
                <c:pt idx="8">
                  <c:v>0.18080877483229113</c:v>
                </c:pt>
                <c:pt idx="9">
                  <c:v>0.14717090960384871</c:v>
                </c:pt>
                <c:pt idx="10">
                  <c:v>0.12186800565613393</c:v>
                </c:pt>
              </c:numCache>
            </c:numRef>
          </c:xVal>
          <c:yVal>
            <c:numRef>
              <c:f>'Summary and Models'!$J$92:$J$102</c:f>
              <c:numCache>
                <c:formatCode>0.00</c:formatCode>
                <c:ptCount val="11"/>
                <c:pt idx="0">
                  <c:v>0.66178181519275847</c:v>
                </c:pt>
                <c:pt idx="1">
                  <c:v>0.58820625338963206</c:v>
                </c:pt>
                <c:pt idx="2">
                  <c:v>0.51463069158650532</c:v>
                </c:pt>
                <c:pt idx="3">
                  <c:v>0.44105512978337863</c:v>
                </c:pt>
                <c:pt idx="4">
                  <c:v>0.36747956798025211</c:v>
                </c:pt>
                <c:pt idx="5">
                  <c:v>0.29390400617712542</c:v>
                </c:pt>
                <c:pt idx="6">
                  <c:v>0.25711622527556216</c:v>
                </c:pt>
                <c:pt idx="7">
                  <c:v>0.22032844437399882</c:v>
                </c:pt>
                <c:pt idx="8">
                  <c:v>0.18354066347243553</c:v>
                </c:pt>
                <c:pt idx="9">
                  <c:v>0.14675288257087221</c:v>
                </c:pt>
                <c:pt idx="10">
                  <c:v>0.10996510166930885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368-43E7-A6CF-82BF9B092097}"/>
            </c:ext>
          </c:extLst>
        </c:ser>
        <c:ser>
          <c:idx val="0"/>
          <c:order val="1"/>
          <c:tx>
            <c:strRef>
              <c:f>'Summary and Models'!$O$68</c:f>
              <c:strCache>
                <c:ptCount val="1"/>
                <c:pt idx="0">
                  <c:v>OA beads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'Summary and Models'!$O$74:$O$82</c:f>
              <c:numCache>
                <c:formatCode>0.00</c:formatCode>
                <c:ptCount val="9"/>
                <c:pt idx="0">
                  <c:v>0.22525865308601412</c:v>
                </c:pt>
                <c:pt idx="1">
                  <c:v>0.16832231450351201</c:v>
                </c:pt>
                <c:pt idx="2">
                  <c:v>0.14727508719878052</c:v>
                </c:pt>
                <c:pt idx="3">
                  <c:v>0.12547032021462792</c:v>
                </c:pt>
                <c:pt idx="4">
                  <c:v>0.10265660697336465</c:v>
                </c:pt>
                <c:pt idx="5">
                  <c:v>8.2550685635920426E-2</c:v>
                </c:pt>
                <c:pt idx="6">
                  <c:v>6.185425918510206E-2</c:v>
                </c:pt>
                <c:pt idx="7">
                  <c:v>4.5115257670873397E-2</c:v>
                </c:pt>
                <c:pt idx="8">
                  <c:v>2.1379005739211681E-2</c:v>
                </c:pt>
              </c:numCache>
            </c:numRef>
          </c:xVal>
          <c:yVal>
            <c:numRef>
              <c:f>'Summary and Models'!$K$96:$K$104</c:f>
              <c:numCache>
                <c:formatCode>0.00</c:formatCode>
                <c:ptCount val="9"/>
                <c:pt idx="0">
                  <c:v>0.21220659078919379</c:v>
                </c:pt>
                <c:pt idx="1">
                  <c:v>0.16976527263135502</c:v>
                </c:pt>
                <c:pt idx="2">
                  <c:v>0.14854461355243564</c:v>
                </c:pt>
                <c:pt idx="3">
                  <c:v>0.12732395447351627</c:v>
                </c:pt>
                <c:pt idx="4">
                  <c:v>0.1061032953945969</c:v>
                </c:pt>
                <c:pt idx="5">
                  <c:v>8.4882636315677509E-2</c:v>
                </c:pt>
                <c:pt idx="6">
                  <c:v>6.3661977236758135E-2</c:v>
                </c:pt>
                <c:pt idx="7">
                  <c:v>4.2441318157838755E-2</c:v>
                </c:pt>
                <c:pt idx="8">
                  <c:v>2.1220659078919377E-2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368-43E7-A6CF-82BF9B092097}"/>
            </c:ext>
          </c:extLst>
        </c:ser>
        <c:ser>
          <c:idx val="3"/>
          <c:order val="2"/>
          <c:tx>
            <c:strRef>
              <c:f>'Summary and Models'!$P$68</c:f>
              <c:strCache>
                <c:ptCount val="1"/>
                <c:pt idx="0">
                  <c:v>C3A spheroids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'Summary and Models'!$P$70:$P$75</c:f>
              <c:numCache>
                <c:formatCode>0.00</c:formatCode>
                <c:ptCount val="6"/>
                <c:pt idx="0">
                  <c:v>0.82163291286522599</c:v>
                </c:pt>
                <c:pt idx="1">
                  <c:v>0.7033053971161769</c:v>
                </c:pt>
                <c:pt idx="2">
                  <c:v>0.37774540074566354</c:v>
                </c:pt>
                <c:pt idx="3">
                  <c:v>0.22977057694661776</c:v>
                </c:pt>
                <c:pt idx="4">
                  <c:v>0.16912683613521109</c:v>
                </c:pt>
                <c:pt idx="5">
                  <c:v>9.6754957812724113E-2</c:v>
                </c:pt>
              </c:numCache>
            </c:numRef>
          </c:xVal>
          <c:yVal>
            <c:numRef>
              <c:f>'Summary and Models'!$L$92:$L$97</c:f>
              <c:numCache>
                <c:formatCode>0.00</c:formatCode>
                <c:ptCount val="6"/>
                <c:pt idx="0">
                  <c:v>0.84882636315677518</c:v>
                </c:pt>
                <c:pt idx="1">
                  <c:v>0.63661977236758138</c:v>
                </c:pt>
                <c:pt idx="2">
                  <c:v>0.42441318157838759</c:v>
                </c:pt>
                <c:pt idx="3">
                  <c:v>0.21220659078919379</c:v>
                </c:pt>
                <c:pt idx="4">
                  <c:v>0.14854461355243564</c:v>
                </c:pt>
                <c:pt idx="5">
                  <c:v>0.1061032953945969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368-43E7-A6CF-82BF9B092097}"/>
            </c:ext>
          </c:extLst>
        </c:ser>
        <c:ser>
          <c:idx val="2"/>
          <c:order val="3"/>
          <c:tx>
            <c:strRef>
              <c:f>'Summary and Models'!$Q$68</c:f>
              <c:strCache>
                <c:ptCount val="1"/>
                <c:pt idx="0">
                  <c:v>HL60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'Summary and Models'!$Q$72:$Q$76</c:f>
              <c:numCache>
                <c:formatCode>0.00</c:formatCode>
                <c:ptCount val="5"/>
                <c:pt idx="0">
                  <c:v>1.1930118366131606E-3</c:v>
                </c:pt>
                <c:pt idx="1">
                  <c:v>1.3538357866426716E-3</c:v>
                </c:pt>
                <c:pt idx="2">
                  <c:v>1.4842737645238779E-3</c:v>
                </c:pt>
                <c:pt idx="3">
                  <c:v>1.4646813195720605E-3</c:v>
                </c:pt>
                <c:pt idx="4">
                  <c:v>1.5445642679708692E-3</c:v>
                </c:pt>
              </c:numCache>
            </c:numRef>
          </c:xVal>
          <c:yVal>
            <c:numRef>
              <c:f>'Summary and Models'!$M$94:$M$98</c:f>
              <c:numCache>
                <c:formatCode>0.00</c:formatCode>
                <c:ptCount val="5"/>
                <c:pt idx="0">
                  <c:v>1.2378717796036305E-3</c:v>
                </c:pt>
                <c:pt idx="1">
                  <c:v>1.3086073098666951E-3</c:v>
                </c:pt>
                <c:pt idx="2">
                  <c:v>1.4147106052612921E-3</c:v>
                </c:pt>
                <c:pt idx="3">
                  <c:v>1.4854461355243568E-3</c:v>
                </c:pt>
                <c:pt idx="4">
                  <c:v>1.5915494309189536E-3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368-43E7-A6CF-82BF9B092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496176"/>
        <c:axId val="469487976"/>
      </c:scatterChart>
      <c:scatterChart>
        <c:scatterStyle val="smoothMarker"/>
        <c:varyColors val="0"/>
        <c:ser>
          <c:idx val="4"/>
          <c:order val="4"/>
          <c:tx>
            <c:strRef>
              <c:f>'Summary and Models'!$R$69</c:f>
              <c:strCache>
                <c:ptCount val="1"/>
                <c:pt idx="0">
                  <c:v>u pred/u exp =1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'Summary and Models'!$R$70:$R$80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'Summary and Models'!$R$70:$R$80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F368-43E7-A6CF-82BF9B092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496176"/>
        <c:axId val="469487976"/>
      </c:scatterChart>
      <c:valAx>
        <c:axId val="46949617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solidFill>
                      <a:sysClr val="windowText" lastClr="000000"/>
                    </a:solidFill>
                  </a:rPr>
                  <a:t>u experimental (mm.s</a:t>
                </a:r>
                <a:r>
                  <a:rPr lang="en-GB" baseline="30000">
                    <a:solidFill>
                      <a:sysClr val="windowText" lastClr="000000"/>
                    </a:solidFill>
                  </a:rPr>
                  <a:t>-1</a:t>
                </a:r>
                <a:r>
                  <a:rPr lang="en-GB">
                    <a:solidFill>
                      <a:sysClr val="windowText" lastClr="000000"/>
                    </a:solidFill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487976"/>
        <c:crossesAt val="-4.5"/>
        <c:crossBetween val="midCat"/>
      </c:valAx>
      <c:valAx>
        <c:axId val="469487976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dirty="0">
                    <a:solidFill>
                      <a:sysClr val="windowText" lastClr="000000"/>
                    </a:solidFill>
                  </a:rPr>
                  <a:t>u predicted (mm.s</a:t>
                </a:r>
                <a:r>
                  <a:rPr lang="en-GB" baseline="30000" dirty="0">
                    <a:solidFill>
                      <a:sysClr val="windowText" lastClr="000000"/>
                    </a:solidFill>
                  </a:rPr>
                  <a:t>-1</a:t>
                </a:r>
                <a:r>
                  <a:rPr lang="en-GB" dirty="0">
                    <a:solidFill>
                      <a:sysClr val="windowText" lastClr="000000"/>
                    </a:solidFill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496176"/>
        <c:crossesAt val="-0.2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'Summary and Models'!$N$90</c:f>
              <c:strCache>
                <c:ptCount val="1"/>
                <c:pt idx="0">
                  <c:v>Alginate beads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'Summary and Models'!$N$92:$N$102</c:f>
              <c:numCache>
                <c:formatCode>0.00</c:formatCode>
                <c:ptCount val="11"/>
                <c:pt idx="0">
                  <c:v>0.87512725653342327</c:v>
                </c:pt>
                <c:pt idx="1">
                  <c:v>0.85730432177938398</c:v>
                </c:pt>
                <c:pt idx="2">
                  <c:v>0.8375352997139337</c:v>
                </c:pt>
                <c:pt idx="3">
                  <c:v>0.81527738458350019</c:v>
                </c:pt>
                <c:pt idx="4">
                  <c:v>0.78971028919101449</c:v>
                </c:pt>
                <c:pt idx="5">
                  <c:v>0.75950066565368268</c:v>
                </c:pt>
                <c:pt idx="6">
                  <c:v>0.74197440060336195</c:v>
                </c:pt>
                <c:pt idx="7">
                  <c:v>0.72223977257987571</c:v>
                </c:pt>
                <c:pt idx="8">
                  <c:v>0.69956823436838578</c:v>
                </c:pt>
                <c:pt idx="9">
                  <c:v>0.6727750052186503</c:v>
                </c:pt>
                <c:pt idx="10">
                  <c:v>0.63971823109698678</c:v>
                </c:pt>
              </c:numCache>
            </c:numRef>
          </c:xVal>
          <c:yVal>
            <c:numRef>
              <c:f>'Summary and Models'!$J$70:$J$80</c:f>
              <c:numCache>
                <c:formatCode>0.00</c:formatCode>
                <c:ptCount val="11"/>
                <c:pt idx="0">
                  <c:v>0.87961827229228151</c:v>
                </c:pt>
                <c:pt idx="1">
                  <c:v>0.86312384035394007</c:v>
                </c:pt>
                <c:pt idx="2">
                  <c:v>0.84191379010836209</c:v>
                </c:pt>
                <c:pt idx="3">
                  <c:v>0.81258897913964123</c:v>
                </c:pt>
                <c:pt idx="4">
                  <c:v>0.78454433538214541</c:v>
                </c:pt>
                <c:pt idx="5">
                  <c:v>0.75550084130564887</c:v>
                </c:pt>
                <c:pt idx="6">
                  <c:v>0.73699942522644779</c:v>
                </c:pt>
                <c:pt idx="7">
                  <c:v>0.71472767650481972</c:v>
                </c:pt>
                <c:pt idx="8">
                  <c:v>0.69773906833992838</c:v>
                </c:pt>
                <c:pt idx="9">
                  <c:v>0.67310918950251608</c:v>
                </c:pt>
                <c:pt idx="10">
                  <c:v>0.65130037047526923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0C-486C-81EF-1397CDA1AE51}"/>
            </c:ext>
          </c:extLst>
        </c:ser>
        <c:ser>
          <c:idx val="0"/>
          <c:order val="1"/>
          <c:tx>
            <c:strRef>
              <c:f>'Summary and Models'!$O$90</c:f>
              <c:strCache>
                <c:ptCount val="1"/>
                <c:pt idx="0">
                  <c:v>OA beads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'Summary and Models'!$O$96:$O$104</c:f>
              <c:numCache>
                <c:formatCode>0.00</c:formatCode>
                <c:ptCount val="9"/>
                <c:pt idx="0">
                  <c:v>0.66578967347435747</c:v>
                </c:pt>
                <c:pt idx="1">
                  <c:v>0.63119309739416518</c:v>
                </c:pt>
                <c:pt idx="2">
                  <c:v>0.61135602158615088</c:v>
                </c:pt>
                <c:pt idx="3">
                  <c:v>0.58922980845473494</c:v>
                </c:pt>
                <c:pt idx="4">
                  <c:v>0.56409143737567169</c:v>
                </c:pt>
                <c:pt idx="5">
                  <c:v>0.53477942923425348</c:v>
                </c:pt>
                <c:pt idx="6">
                  <c:v>0.49922596104762884</c:v>
                </c:pt>
                <c:pt idx="7">
                  <c:v>0.45309278430451627</c:v>
                </c:pt>
                <c:pt idx="8">
                  <c:v>0.38388363494604955</c:v>
                </c:pt>
              </c:numCache>
            </c:numRef>
          </c:xVal>
          <c:yVal>
            <c:numRef>
              <c:f>'Summary and Models'!$K$74:$K$82</c:f>
              <c:numCache>
                <c:formatCode>0.00</c:formatCode>
                <c:ptCount val="9"/>
                <c:pt idx="0">
                  <c:v>0.67536122573837087</c:v>
                </c:pt>
                <c:pt idx="1">
                  <c:v>0.62990596329211357</c:v>
                </c:pt>
                <c:pt idx="2">
                  <c:v>0.61010246639865129</c:v>
                </c:pt>
                <c:pt idx="3">
                  <c:v>0.58716696826614301</c:v>
                </c:pt>
                <c:pt idx="4">
                  <c:v>0.55965424975451528</c:v>
                </c:pt>
                <c:pt idx="5">
                  <c:v>0.53122874472783921</c:v>
                </c:pt>
                <c:pt idx="6">
                  <c:v>0.49579875218318969</c:v>
                </c:pt>
                <c:pt idx="7">
                  <c:v>0.45976145385763062</c:v>
                </c:pt>
                <c:pt idx="8">
                  <c:v>0.38456670937385745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60C-486C-81EF-1397CDA1AE51}"/>
            </c:ext>
          </c:extLst>
        </c:ser>
        <c:ser>
          <c:idx val="3"/>
          <c:order val="2"/>
          <c:tx>
            <c:strRef>
              <c:f>'Summary and Models'!$P$90</c:f>
              <c:strCache>
                <c:ptCount val="1"/>
                <c:pt idx="0">
                  <c:v>C3A spheroids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'Summary and Models'!$P$92:$P$97</c:f>
              <c:numCache>
                <c:formatCode>0.00</c:formatCode>
                <c:ptCount val="6"/>
                <c:pt idx="0">
                  <c:v>0.71539280424841534</c:v>
                </c:pt>
                <c:pt idx="1">
                  <c:v>0.68061510307458895</c:v>
                </c:pt>
                <c:pt idx="2">
                  <c:v>0.63445015411831496</c:v>
                </c:pt>
                <c:pt idx="3">
                  <c:v>0.5626657071056852</c:v>
                </c:pt>
                <c:pt idx="4">
                  <c:v>0.52895285878590359</c:v>
                </c:pt>
                <c:pt idx="5">
                  <c:v>0.49900326431901398</c:v>
                </c:pt>
              </c:numCache>
            </c:numRef>
          </c:xVal>
          <c:yVal>
            <c:numRef>
              <c:f>'Summary and Models'!$L$70:$L$75</c:f>
              <c:numCache>
                <c:formatCode>0.00</c:formatCode>
                <c:ptCount val="6"/>
                <c:pt idx="0">
                  <c:v>0.71136899698622214</c:v>
                </c:pt>
                <c:pt idx="1">
                  <c:v>0.69246228133899412</c:v>
                </c:pt>
                <c:pt idx="2">
                  <c:v>0.62177594848799955</c:v>
                </c:pt>
                <c:pt idx="3">
                  <c:v>0.57047024575973504</c:v>
                </c:pt>
                <c:pt idx="4">
                  <c:v>0.54097772547673362</c:v>
                </c:pt>
                <c:pt idx="5">
                  <c:v>0.49109396368348479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60C-486C-81EF-1397CDA1AE51}"/>
            </c:ext>
          </c:extLst>
        </c:ser>
        <c:ser>
          <c:idx val="2"/>
          <c:order val="3"/>
          <c:tx>
            <c:strRef>
              <c:f>'Summary and Models'!$Q$68</c:f>
              <c:strCache>
                <c:ptCount val="1"/>
                <c:pt idx="0">
                  <c:v>HL60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'Summary and Models'!$Q$94:$Q$98</c:f>
              <c:numCache>
                <c:formatCode>0.00</c:formatCode>
                <c:ptCount val="5"/>
                <c:pt idx="0">
                  <c:v>0.68799206038556593</c:v>
                </c:pt>
                <c:pt idx="1">
                  <c:v>0.72944008580703446</c:v>
                </c:pt>
                <c:pt idx="2">
                  <c:v>0.79183222247719953</c:v>
                </c:pt>
                <c:pt idx="3">
                  <c:v>0.83356551330415474</c:v>
                </c:pt>
                <c:pt idx="4">
                  <c:v>0.89636081265091916</c:v>
                </c:pt>
              </c:numCache>
            </c:numRef>
          </c:xVal>
          <c:yVal>
            <c:numRef>
              <c:f>'Summary and Models'!$M$72:$M$76</c:f>
              <c:numCache>
                <c:formatCode>0.00</c:formatCode>
                <c:ptCount val="5"/>
                <c:pt idx="0">
                  <c:v>0.66177025005751855</c:v>
                </c:pt>
                <c:pt idx="1">
                  <c:v>0.75600446745432814</c:v>
                </c:pt>
                <c:pt idx="2">
                  <c:v>0.83287295710864395</c:v>
                </c:pt>
                <c:pt idx="3">
                  <c:v>0.82130337298867528</c:v>
                </c:pt>
                <c:pt idx="4">
                  <c:v>0.86852536041772144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0C-486C-81EF-1397CDA1A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496176"/>
        <c:axId val="469487976"/>
      </c:scatterChart>
      <c:scatterChart>
        <c:scatterStyle val="smoothMarker"/>
        <c:varyColors val="0"/>
        <c:ser>
          <c:idx val="4"/>
          <c:order val="4"/>
          <c:tx>
            <c:strRef>
              <c:f>'Summary and Models'!$R$91</c:f>
              <c:strCache>
                <c:ptCount val="1"/>
                <c:pt idx="0">
                  <c:v>ε pred/ε exp =1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'Summary and Models'!$R$92:$R$102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'Summary and Models'!$R$92:$R$102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60C-486C-81EF-1397CDA1A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496176"/>
        <c:axId val="469487976"/>
      </c:scatterChart>
      <c:valAx>
        <c:axId val="469496176"/>
        <c:scaling>
          <c:orientation val="minMax"/>
          <c:max val="1"/>
          <c:min val="0.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>
                    <a:solidFill>
                      <a:sysClr val="windowText" lastClr="000000"/>
                    </a:solidFill>
                  </a:rPr>
                  <a:t>ε</a:t>
                </a:r>
                <a:r>
                  <a:rPr lang="en-GB">
                    <a:solidFill>
                      <a:sysClr val="windowText" lastClr="000000"/>
                    </a:solidFill>
                  </a:rPr>
                  <a:t> experimental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487976"/>
        <c:crossesAt val="-4.5"/>
        <c:crossBetween val="midCat"/>
      </c:valAx>
      <c:valAx>
        <c:axId val="469487976"/>
        <c:scaling>
          <c:orientation val="minMax"/>
          <c:max val="1"/>
          <c:min val="0.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dirty="0">
                    <a:solidFill>
                      <a:sysClr val="windowText" lastClr="000000"/>
                    </a:solidFill>
                  </a:rPr>
                  <a:t>ε</a:t>
                </a:r>
                <a:r>
                  <a:rPr lang="en-GB" dirty="0">
                    <a:solidFill>
                      <a:sysClr val="windowText" lastClr="000000"/>
                    </a:solidFill>
                  </a:rPr>
                  <a:t> predicted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496176"/>
        <c:crossesAt val="-0.2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20"/>
              <c:pt idx="0">
                <c:v>0.08</c:v>
              </c:pt>
              <c:pt idx="1">
                <c:v>0.1</c:v>
              </c:pt>
              <c:pt idx="2">
                <c:v>0.12</c:v>
              </c:pt>
              <c:pt idx="3">
                <c:v>0.14</c:v>
              </c:pt>
              <c:pt idx="4">
                <c:v>0.16</c:v>
              </c:pt>
              <c:pt idx="5">
                <c:v>0.18</c:v>
              </c:pt>
              <c:pt idx="6">
                <c:v>0.2</c:v>
              </c:pt>
              <c:pt idx="7">
                <c:v>0.22</c:v>
              </c:pt>
              <c:pt idx="8">
                <c:v>0.24</c:v>
              </c:pt>
              <c:pt idx="9">
                <c:v>0.26</c:v>
              </c:pt>
              <c:pt idx="10">
                <c:v>0.28</c:v>
              </c:pt>
              <c:pt idx="11">
                <c:v>0.3</c:v>
              </c:pt>
              <c:pt idx="12">
                <c:v>0.32</c:v>
              </c:pt>
              <c:pt idx="13">
                <c:v>0.34</c:v>
              </c:pt>
              <c:pt idx="14">
                <c:v>0.36</c:v>
              </c:pt>
              <c:pt idx="15">
                <c:v>0.38</c:v>
              </c:pt>
              <c:pt idx="16">
                <c:v>0.4</c:v>
              </c:pt>
              <c:pt idx="17">
                <c:v>0.42</c:v>
              </c:pt>
              <c:pt idx="18">
                <c:v>0.44</c:v>
              </c:pt>
              <c:pt idx="19">
                <c:v>More</c:v>
              </c:pt>
            </c:strLit>
          </c:cat>
          <c:val>
            <c:numLit>
              <c:formatCode>General</c:formatCode>
              <c:ptCount val="20"/>
              <c:pt idx="0">
                <c:v>0.85470085470085477</c:v>
              </c:pt>
              <c:pt idx="1">
                <c:v>8.5470085470085468</c:v>
              </c:pt>
              <c:pt idx="2">
                <c:v>3.4188034188034191</c:v>
              </c:pt>
              <c:pt idx="3">
                <c:v>3.4188034188034191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0.85470085470085477</c:v>
              </c:pt>
              <c:pt idx="9">
                <c:v>0</c:v>
              </c:pt>
              <c:pt idx="10">
                <c:v>0</c:v>
              </c:pt>
              <c:pt idx="11">
                <c:v>2.5641025641025639</c:v>
              </c:pt>
              <c:pt idx="12">
                <c:v>5.1282051282051277</c:v>
              </c:pt>
              <c:pt idx="13">
                <c:v>13.675213675213676</c:v>
              </c:pt>
              <c:pt idx="14">
                <c:v>25.641025641025639</c:v>
              </c:pt>
              <c:pt idx="15">
                <c:v>20.512820512820511</c:v>
              </c:pt>
              <c:pt idx="16">
                <c:v>13.675213675213676</c:v>
              </c:pt>
              <c:pt idx="17">
                <c:v>0</c:v>
              </c:pt>
              <c:pt idx="18">
                <c:v>0.85470085470085477</c:v>
              </c:pt>
              <c:pt idx="19">
                <c:v>0.85470085470085477</c:v>
              </c:pt>
            </c:numLit>
          </c:val>
          <c:extLst>
            <c:ext xmlns:c16="http://schemas.microsoft.com/office/drawing/2014/chart" uri="{C3380CC4-5D6E-409C-BE32-E72D297353CC}">
              <c16:uniqueId val="{00000000-95D1-4397-9570-14B9AA592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207792"/>
        <c:axId val="359208184"/>
      </c:barChart>
      <c:catAx>
        <c:axId val="359207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59208184"/>
        <c:crosses val="autoZero"/>
        <c:auto val="1"/>
        <c:lblAlgn val="ctr"/>
        <c:lblOffset val="100"/>
        <c:noMultiLvlLbl val="0"/>
      </c:catAx>
      <c:valAx>
        <c:axId val="359208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59207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Lit>
              <c:ptCount val="11"/>
              <c:pt idx="0">
                <c:v>0.1</c:v>
              </c:pt>
              <c:pt idx="1">
                <c:v>0.14</c:v>
              </c:pt>
              <c:pt idx="2">
                <c:v>0.18</c:v>
              </c:pt>
              <c:pt idx="3">
                <c:v>0.22</c:v>
              </c:pt>
              <c:pt idx="4">
                <c:v>0.26</c:v>
              </c:pt>
              <c:pt idx="5">
                <c:v>0.3</c:v>
              </c:pt>
              <c:pt idx="6">
                <c:v>0.34</c:v>
              </c:pt>
              <c:pt idx="7">
                <c:v>0.38</c:v>
              </c:pt>
              <c:pt idx="8">
                <c:v>0.42</c:v>
              </c:pt>
              <c:pt idx="9">
                <c:v>0.46</c:v>
              </c:pt>
              <c:pt idx="10">
                <c:v>More</c:v>
              </c:pt>
            </c:strLit>
          </c:cat>
          <c:val>
            <c:numLit>
              <c:formatCode>General</c:formatCode>
              <c:ptCount val="11"/>
              <c:pt idx="0">
                <c:v>9.4017094017094021</c:v>
              </c:pt>
              <c:pt idx="1">
                <c:v>6.8376068376068382</c:v>
              </c:pt>
              <c:pt idx="2">
                <c:v>0</c:v>
              </c:pt>
              <c:pt idx="3">
                <c:v>0</c:v>
              </c:pt>
              <c:pt idx="4">
                <c:v>0.85470085470085477</c:v>
              </c:pt>
              <c:pt idx="5">
                <c:v>2.5641025641025639</c:v>
              </c:pt>
              <c:pt idx="6">
                <c:v>18.803418803418804</c:v>
              </c:pt>
              <c:pt idx="7">
                <c:v>46.153846153846153</c:v>
              </c:pt>
              <c:pt idx="8">
                <c:v>13.675213675213676</c:v>
              </c:pt>
              <c:pt idx="9">
                <c:v>1.7094017094017095</c:v>
              </c:pt>
              <c:pt idx="1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A3-4487-A282-D1314388F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354304"/>
        <c:axId val="472354696"/>
      </c:barChart>
      <c:catAx>
        <c:axId val="472354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Size</a:t>
                </a:r>
                <a:r>
                  <a:rPr lang="en-GB" baseline="0"/>
                  <a:t> range (mm)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2354696"/>
        <c:crosses val="autoZero"/>
        <c:auto val="1"/>
        <c:lblAlgn val="ctr"/>
        <c:lblOffset val="100"/>
        <c:noMultiLvlLbl val="0"/>
      </c:catAx>
      <c:valAx>
        <c:axId val="4723546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2354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'OA prop old old'!$H$8:$H$15</c:f>
              <c:strCache>
                <c:ptCount val="8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More</c:v>
                </c:pt>
              </c:strCache>
            </c:strRef>
          </c:cat>
          <c:val>
            <c:numRef>
              <c:f>'OA prop old old'!$J$8:$J$15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18</c:v>
                </c:pt>
                <c:pt idx="5">
                  <c:v>66</c:v>
                </c:pt>
                <c:pt idx="6">
                  <c:v>9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B-473A-B6DE-9549C4049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926024"/>
        <c:axId val="537920120"/>
      </c:barChart>
      <c:catAx>
        <c:axId val="537926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37920120"/>
        <c:crosses val="autoZero"/>
        <c:auto val="1"/>
        <c:lblAlgn val="ctr"/>
        <c:lblOffset val="100"/>
        <c:noMultiLvlLbl val="0"/>
      </c:catAx>
      <c:valAx>
        <c:axId val="5379201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3792602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574961</xdr:colOff>
      <xdr:row>19</xdr:row>
      <xdr:rowOff>0</xdr:rowOff>
    </xdr:from>
    <xdr:to>
      <xdr:col>26</xdr:col>
      <xdr:colOff>787636</xdr:colOff>
      <xdr:row>31</xdr:row>
      <xdr:rowOff>155886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9F8ED758-AC52-40BA-ADEE-8B59F22D7C0C}"/>
            </a:ext>
          </a:extLst>
        </xdr:cNvPr>
        <xdr:cNvGrpSpPr/>
      </xdr:nvGrpSpPr>
      <xdr:grpSpPr>
        <a:xfrm>
          <a:off x="15906070" y="3959087"/>
          <a:ext cx="3277240" cy="2516429"/>
          <a:chOff x="15882937" y="6667500"/>
          <a:chExt cx="3301745" cy="2517679"/>
        </a:xfrm>
      </xdr:grpSpPr>
      <xdr:sp macro="" textlink="">
        <xdr:nvSpPr>
          <xdr:cNvPr id="26" name="TextBox 11">
            <a:extLst>
              <a:ext uri="{FF2B5EF4-FFF2-40B4-BE49-F238E27FC236}">
                <a16:creationId xmlns:a16="http://schemas.microsoft.com/office/drawing/2014/main" id="{1374F990-C0D8-42E4-B82E-CA74B5AC2F78}"/>
              </a:ext>
            </a:extLst>
          </xdr:cNvPr>
          <xdr:cNvSpPr txBox="1"/>
        </xdr:nvSpPr>
        <xdr:spPr>
          <a:xfrm>
            <a:off x="15882938" y="6667500"/>
            <a:ext cx="596857" cy="260799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200"/>
              <a:t>(a)</a:t>
            </a:r>
          </a:p>
        </xdr:txBody>
      </xdr:sp>
      <xdr:sp macro="" textlink="">
        <xdr:nvSpPr>
          <xdr:cNvPr id="27" name="TextBox 12">
            <a:extLst>
              <a:ext uri="{FF2B5EF4-FFF2-40B4-BE49-F238E27FC236}">
                <a16:creationId xmlns:a16="http://schemas.microsoft.com/office/drawing/2014/main" id="{8957AC0F-91F8-43A6-AB51-FB6A272C1E37}"/>
              </a:ext>
            </a:extLst>
          </xdr:cNvPr>
          <xdr:cNvSpPr txBox="1"/>
        </xdr:nvSpPr>
        <xdr:spPr>
          <a:xfrm>
            <a:off x="18779664" y="6667500"/>
            <a:ext cx="405018" cy="280205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200"/>
              <a:t>(b)</a:t>
            </a:r>
          </a:p>
        </xdr:txBody>
      </xdr:sp>
      <xdr:sp macro="" textlink="">
        <xdr:nvSpPr>
          <xdr:cNvPr id="28" name="TextBox 13">
            <a:extLst>
              <a:ext uri="{FF2B5EF4-FFF2-40B4-BE49-F238E27FC236}">
                <a16:creationId xmlns:a16="http://schemas.microsoft.com/office/drawing/2014/main" id="{227CE161-6A3D-4B25-ABCA-EE7E322F527E}"/>
              </a:ext>
            </a:extLst>
          </xdr:cNvPr>
          <xdr:cNvSpPr txBox="1"/>
        </xdr:nvSpPr>
        <xdr:spPr>
          <a:xfrm>
            <a:off x="15882937" y="8904722"/>
            <a:ext cx="510217" cy="276794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200"/>
              <a:t>(c)</a:t>
            </a:r>
          </a:p>
        </xdr:txBody>
      </xdr:sp>
      <xdr:sp macro="" textlink="">
        <xdr:nvSpPr>
          <xdr:cNvPr id="29" name="TextBox 14">
            <a:extLst>
              <a:ext uri="{FF2B5EF4-FFF2-40B4-BE49-F238E27FC236}">
                <a16:creationId xmlns:a16="http://schemas.microsoft.com/office/drawing/2014/main" id="{D5FB8E0D-F1EC-4DC5-91D2-9A3E1BF84C10}"/>
              </a:ext>
            </a:extLst>
          </xdr:cNvPr>
          <xdr:cNvSpPr txBox="1"/>
        </xdr:nvSpPr>
        <xdr:spPr>
          <a:xfrm>
            <a:off x="18779664" y="8904722"/>
            <a:ext cx="397062" cy="280457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200"/>
              <a:t>(d)</a:t>
            </a:r>
          </a:p>
        </xdr:txBody>
      </xdr:sp>
    </xdr:grpSp>
    <xdr:clientData/>
  </xdr:twoCellAnchor>
  <xdr:twoCellAnchor>
    <xdr:from>
      <xdr:col>21</xdr:col>
      <xdr:colOff>122465</xdr:colOff>
      <xdr:row>25</xdr:row>
      <xdr:rowOff>176892</xdr:rowOff>
    </xdr:from>
    <xdr:to>
      <xdr:col>29</xdr:col>
      <xdr:colOff>282077</xdr:colOff>
      <xdr:row>48</xdr:row>
      <xdr:rowOff>118841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B8792FE-A0F5-44F2-A978-518E7033E744}"/>
            </a:ext>
          </a:extLst>
        </xdr:cNvPr>
        <xdr:cNvGrpSpPr/>
      </xdr:nvGrpSpPr>
      <xdr:grpSpPr>
        <a:xfrm>
          <a:off x="15453574" y="5278979"/>
          <a:ext cx="5410786" cy="4397992"/>
          <a:chOff x="15882937" y="6667500"/>
          <a:chExt cx="5443640" cy="4394880"/>
        </a:xfrm>
      </xdr:grpSpPr>
      <xdr:graphicFrame macro="">
        <xdr:nvGraphicFramePr>
          <xdr:cNvPr id="8" name="Chart 7">
            <a:extLst>
              <a:ext uri="{FF2B5EF4-FFF2-40B4-BE49-F238E27FC236}">
                <a16:creationId xmlns:a16="http://schemas.microsoft.com/office/drawing/2014/main" id="{01123B32-D734-47BA-B4C8-8464F76453C6}"/>
              </a:ext>
            </a:extLst>
          </xdr:cNvPr>
          <xdr:cNvGraphicFramePr>
            <a:graphicFrameLocks/>
          </xdr:cNvGraphicFramePr>
        </xdr:nvGraphicFramePr>
        <xdr:xfrm>
          <a:off x="18779663" y="6667500"/>
          <a:ext cx="2546914" cy="21576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9" name="Chart 8">
            <a:extLst>
              <a:ext uri="{FF2B5EF4-FFF2-40B4-BE49-F238E27FC236}">
                <a16:creationId xmlns:a16="http://schemas.microsoft.com/office/drawing/2014/main" id="{D3EFE8CC-7B08-4E50-B169-70D4A4137394}"/>
              </a:ext>
            </a:extLst>
          </xdr:cNvPr>
          <xdr:cNvGraphicFramePr>
            <a:graphicFrameLocks/>
          </xdr:cNvGraphicFramePr>
        </xdr:nvGraphicFramePr>
        <xdr:xfrm>
          <a:off x="18779663" y="8904721"/>
          <a:ext cx="2546914" cy="21576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F87CFA41-EF98-4FF8-8D0C-730A3E188132}"/>
              </a:ext>
            </a:extLst>
          </xdr:cNvPr>
          <xdr:cNvGraphicFramePr>
            <a:graphicFrameLocks/>
          </xdr:cNvGraphicFramePr>
        </xdr:nvGraphicFramePr>
        <xdr:xfrm>
          <a:off x="15882937" y="8904721"/>
          <a:ext cx="2546914" cy="21576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1" name="Chart 10">
            <a:extLst>
              <a:ext uri="{FF2B5EF4-FFF2-40B4-BE49-F238E27FC236}">
                <a16:creationId xmlns:a16="http://schemas.microsoft.com/office/drawing/2014/main" id="{3CFE013A-3BFC-40BB-8995-4BA97F3AE9E7}"/>
              </a:ext>
            </a:extLst>
          </xdr:cNvPr>
          <xdr:cNvGraphicFramePr>
            <a:graphicFrameLocks/>
          </xdr:cNvGraphicFramePr>
        </xdr:nvGraphicFramePr>
        <xdr:xfrm>
          <a:off x="15882937" y="6667500"/>
          <a:ext cx="2546914" cy="21576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37ACE5E0-4701-401F-BE57-BD679E94D5C9}"/>
              </a:ext>
            </a:extLst>
          </xdr:cNvPr>
          <xdr:cNvSpPr txBox="1"/>
        </xdr:nvSpPr>
        <xdr:spPr>
          <a:xfrm>
            <a:off x="15882938" y="6667500"/>
            <a:ext cx="596857" cy="260799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(a)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897581D-1457-4E4D-8E61-DFA5FC0A65B6}"/>
              </a:ext>
            </a:extLst>
          </xdr:cNvPr>
          <xdr:cNvSpPr txBox="1"/>
        </xdr:nvSpPr>
        <xdr:spPr>
          <a:xfrm>
            <a:off x="18779664" y="6667500"/>
            <a:ext cx="405018" cy="280205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(b)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EE122F5B-91D2-45B5-9E94-4BABC5E8C871}"/>
              </a:ext>
            </a:extLst>
          </xdr:cNvPr>
          <xdr:cNvSpPr txBox="1"/>
        </xdr:nvSpPr>
        <xdr:spPr>
          <a:xfrm>
            <a:off x="15882937" y="8904722"/>
            <a:ext cx="510217" cy="276794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(c)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970D1EDF-1654-439D-A8EB-9722005423AB}"/>
              </a:ext>
            </a:extLst>
          </xdr:cNvPr>
          <xdr:cNvSpPr txBox="1"/>
        </xdr:nvSpPr>
        <xdr:spPr>
          <a:xfrm>
            <a:off x="18779664" y="8904722"/>
            <a:ext cx="397062" cy="280457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(d)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33618</xdr:colOff>
      <xdr:row>66</xdr:row>
      <xdr:rowOff>0</xdr:rowOff>
    </xdr:from>
    <xdr:to>
      <xdr:col>23</xdr:col>
      <xdr:colOff>839119</xdr:colOff>
      <xdr:row>76</xdr:row>
      <xdr:rowOff>142941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F2F80C72-458A-4A91-9866-5E473F8D2C75}"/>
            </a:ext>
          </a:extLst>
        </xdr:cNvPr>
        <xdr:cNvGrpSpPr/>
      </xdr:nvGrpSpPr>
      <xdr:grpSpPr>
        <a:xfrm>
          <a:off x="22613471" y="14433176"/>
          <a:ext cx="5287854" cy="2182412"/>
          <a:chOff x="22613471" y="14433176"/>
          <a:chExt cx="5287854" cy="2182412"/>
        </a:xfrm>
      </xdr:grpSpPr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E47F09EF-3791-4FBE-B850-818AACBA8C76}"/>
              </a:ext>
            </a:extLst>
          </xdr:cNvPr>
          <xdr:cNvGraphicFramePr>
            <a:graphicFrameLocks/>
          </xdr:cNvGraphicFramePr>
        </xdr:nvGraphicFramePr>
        <xdr:xfrm>
          <a:off x="22815178" y="14455588"/>
          <a:ext cx="2520000" cy="21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3" name="Chart 12">
            <a:extLst>
              <a:ext uri="{FF2B5EF4-FFF2-40B4-BE49-F238E27FC236}">
                <a16:creationId xmlns:a16="http://schemas.microsoft.com/office/drawing/2014/main" id="{724E4D27-2E46-4964-B4A3-B77A99E7281C}"/>
              </a:ext>
            </a:extLst>
          </xdr:cNvPr>
          <xdr:cNvGraphicFramePr>
            <a:graphicFrameLocks/>
          </xdr:cNvGraphicFramePr>
        </xdr:nvGraphicFramePr>
        <xdr:xfrm>
          <a:off x="25381325" y="14433177"/>
          <a:ext cx="2520000" cy="21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5" name="TextBox 11">
            <a:extLst>
              <a:ext uri="{FF2B5EF4-FFF2-40B4-BE49-F238E27FC236}">
                <a16:creationId xmlns:a16="http://schemas.microsoft.com/office/drawing/2014/main" id="{6B53084E-96CA-40C7-9771-65DB9A8700C3}"/>
              </a:ext>
            </a:extLst>
          </xdr:cNvPr>
          <xdr:cNvSpPr txBox="1"/>
        </xdr:nvSpPr>
        <xdr:spPr>
          <a:xfrm>
            <a:off x="22613471" y="14452627"/>
            <a:ext cx="591893" cy="26140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200"/>
              <a:t>(a)</a:t>
            </a:r>
          </a:p>
        </xdr:txBody>
      </xdr:sp>
      <xdr:sp macro="" textlink="">
        <xdr:nvSpPr>
          <xdr:cNvPr id="16" name="TextBox 12">
            <a:extLst>
              <a:ext uri="{FF2B5EF4-FFF2-40B4-BE49-F238E27FC236}">
                <a16:creationId xmlns:a16="http://schemas.microsoft.com/office/drawing/2014/main" id="{5A514C78-5768-4275-9CAC-97F3EDD8C000}"/>
              </a:ext>
            </a:extLst>
          </xdr:cNvPr>
          <xdr:cNvSpPr txBox="1"/>
        </xdr:nvSpPr>
        <xdr:spPr>
          <a:xfrm>
            <a:off x="25239574" y="14433176"/>
            <a:ext cx="401649" cy="280856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200"/>
              <a:t>(b)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137</xdr:col>
      <xdr:colOff>180976</xdr:colOff>
      <xdr:row>5</xdr:row>
      <xdr:rowOff>47624</xdr:rowOff>
    </xdr:from>
    <xdr:to>
      <xdr:col>143</xdr:col>
      <xdr:colOff>0</xdr:colOff>
      <xdr:row>21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137</xdr:col>
      <xdr:colOff>476250</xdr:colOff>
      <xdr:row>24</xdr:row>
      <xdr:rowOff>47624</xdr:rowOff>
    </xdr:from>
    <xdr:to>
      <xdr:col>141</xdr:col>
      <xdr:colOff>571500</xdr:colOff>
      <xdr:row>39</xdr:row>
      <xdr:rowOff>28575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123825</xdr:colOff>
      <xdr:row>20</xdr:row>
      <xdr:rowOff>184150</xdr:rowOff>
    </xdr:from>
    <xdr:to>
      <xdr:col>9</xdr:col>
      <xdr:colOff>698500</xdr:colOff>
      <xdr:row>34</xdr:row>
      <xdr:rowOff>174625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1D87D2-CB95-4AF9-91F7-A954A72B1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essica Lucena" id="{0DEF7224-F64F-4D14-9331-52F402A49C69}" userId="473c40ef97418d5a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D900AA-F02C-41D2-B767-80263EC77CA0}" name="Table1" displayName="Table1" ref="A7:H10" totalsRowShown="0" headerRowDxfId="49" dataDxfId="48">
  <autoFilter ref="A7:H10" xr:uid="{AD761453-8930-4712-A28F-0C121777A9D9}"/>
  <tableColumns count="8">
    <tableColumn id="1" xr3:uid="{CFD73A4B-D361-4CA7-9878-EBD2011D685F}" name="FBB dimensions" dataDxfId="47"/>
    <tableColumn id="2" xr3:uid="{FEACDC69-7C60-412F-9F10-4D656D825DB8}" name="Unit" dataDxfId="46"/>
    <tableColumn id="3" xr3:uid="{4F86DDD8-9322-4DEA-925A-D66C312F6774}" name="Symbol" dataDxfId="45"/>
    <tableColumn id="4" xr3:uid="{0ED89A3E-C85A-4A76-B90A-61AD9E84F801}" name="Alginate" dataDxfId="44"/>
    <tableColumn id="5" xr3:uid="{63BE509D-043C-4F89-98B8-1CA293AC170B}" name="OA beads" dataDxfId="43"/>
    <tableColumn id="6" xr3:uid="{0AFAFF53-ED74-412C-8138-01B8B2CCCCBF}" name="C3A spheroids" dataDxfId="42"/>
    <tableColumn id="7" xr3:uid="{9F71A356-1800-41DF-9801-867879E5376A}" name="HL60" dataDxfId="41"/>
    <tableColumn id="8" xr3:uid="{A5F4F1E3-56B6-41E3-AF32-57F95EA4BC57}" name="Comment" dataDxfId="4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B3115C-46B9-4792-94E0-75D8F47DB04E}" name="Table2" displayName="Table2" ref="A11:H23" totalsRowShown="0" headerRowDxfId="39" dataDxfId="38">
  <autoFilter ref="A11:H23" xr:uid="{D50365C0-BD92-4603-BC16-64545513C4B2}"/>
  <tableColumns count="8">
    <tableColumn id="1" xr3:uid="{CBFE3F70-FF63-45BD-B673-F605420BB949}" name="Physical parameters" dataDxfId="37"/>
    <tableColumn id="2" xr3:uid="{F7826E1A-3918-46E6-9F71-CFD56FDDFFE2}" name="Unit" dataDxfId="36"/>
    <tableColumn id="3" xr3:uid="{F2E31615-5C2C-480D-9F8B-B09AD410F275}" name="Symbol" dataDxfId="35"/>
    <tableColumn id="4" xr3:uid="{183CB04D-53F3-4178-9F72-FDC9A3EEA7C3}" name="Alginate beads" dataDxfId="34"/>
    <tableColumn id="5" xr3:uid="{8EE6C0E8-6803-4FDD-842D-391422F8DE45}" name="OA beads" dataDxfId="33"/>
    <tableColumn id="6" xr3:uid="{A8AEDB17-2405-4E82-B50A-45F1B7186E78}" name="C3A spheroids" dataDxfId="32"/>
    <tableColumn id="7" xr3:uid="{81AA72C5-BFA7-4EF7-8081-B6523821DEB1}" name="HL60" dataDxfId="31"/>
    <tableColumn id="8" xr3:uid="{185B1A49-2B8F-465C-83C5-E47642A962A0}" name="Comment" dataDxfId="3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B52F6F-A810-4094-8B9C-7FE327C22F8F}" name="Table3" displayName="Table3" ref="A24:H30" totalsRowShown="0" headerRowDxfId="29" dataDxfId="28">
  <autoFilter ref="A24:H30" xr:uid="{851E145E-FACE-498D-B8C8-9E6EEB08EF6A}"/>
  <tableColumns count="8">
    <tableColumn id="1" xr3:uid="{A6DD3D5A-36EC-4A20-8330-5F88F94C0908}" name="Dimensionless number" dataDxfId="27"/>
    <tableColumn id="2" xr3:uid="{AFA52D5B-AD06-4791-B415-B3A072FD7F6C}" name="Unit" dataDxfId="26"/>
    <tableColumn id="3" xr3:uid="{8B5F95DE-598F-4424-8A0F-66B1D0C95C98}" name="Symbol" dataDxfId="25"/>
    <tableColumn id="4" xr3:uid="{77397C17-7175-48B1-A822-D46CC3A8480C}" name="Alginate beads" dataDxfId="24"/>
    <tableColumn id="5" xr3:uid="{30C4872B-0B29-4C87-94D0-195281D1BA1F}" name="OA beads" dataDxfId="23"/>
    <tableColumn id="6" xr3:uid="{62797DE0-3D57-4753-9B52-6F0BB6B77DA1}" name="C3A spheroids" dataDxfId="22"/>
    <tableColumn id="7" xr3:uid="{DD578BD1-23F1-4A7E-8927-EB48CE398797}" name="HL60" dataDxfId="21"/>
    <tableColumn id="8" xr3:uid="{38A81DC8-9D9E-4126-9F2B-A1522B700073}" name="Comment" dataDxfId="2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FB1D79-2A51-451E-BAAF-3031C6320F0E}" name="Table4" displayName="Table4" ref="A31:H51" totalsRowShown="0" headerRowDxfId="19" dataDxfId="18">
  <autoFilter ref="A31:H51" xr:uid="{B8CA09F7-1F7B-4BEB-9C8D-990D799A9D78}"/>
  <tableColumns count="8">
    <tableColumn id="1" xr3:uid="{2DCC218A-DD1B-4EF8-BFC3-FC237B9C34B0}" name="Terminal velocity" dataDxfId="17"/>
    <tableColumn id="2" xr3:uid="{D0C6528F-2EAA-4977-898A-FD7691C63A11}" name="Unit" dataDxfId="16"/>
    <tableColumn id="3" xr3:uid="{8CFBB01D-2597-4864-8CE2-E574E6C2EDBC}" name="Symbol" dataDxfId="15"/>
    <tableColumn id="4" xr3:uid="{2F7CD95E-BDDC-4A10-9840-FEFBEE8A52F5}" name="Alginate beads" dataDxfId="14"/>
    <tableColumn id="5" xr3:uid="{E487E8B5-4C23-4D58-AC0E-5367D0EFC95D}" name="OA beads" dataDxfId="13"/>
    <tableColumn id="6" xr3:uid="{C83FB16C-DBBE-4004-977D-99E882793B1B}" name="C3A spheroids" dataDxfId="12"/>
    <tableColumn id="7" xr3:uid="{7B9DE2A5-2383-42AE-8C03-795C126F4DA7}" name="HL60" dataDxfId="11"/>
    <tableColumn id="8" xr3:uid="{0791D9B7-A111-4F44-9816-548A6E72D775}" name="Comment" dataDxfId="10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1A57439-8135-4126-8B9B-19136300AD53}" name="Table6" displayName="Table6" ref="A52:H62" totalsRowShown="0" headerRowDxfId="9" dataDxfId="8">
  <autoFilter ref="A52:H62" xr:uid="{EDE64EC7-9C18-4D5C-8491-C9FB1576AF17}"/>
  <tableColumns count="8">
    <tableColumn id="1" xr3:uid="{A58BFA5C-5C39-4636-A7B8-C400D62FACE1}" name="Bed expansion parameters " dataDxfId="7"/>
    <tableColumn id="2" xr3:uid="{B71457CA-2750-420A-A219-A14772CF9A93}" name="Unit" dataDxfId="6"/>
    <tableColumn id="3" xr3:uid="{E562EE00-58A7-489C-9F04-EF6D159D7ABA}" name="Symbol" dataDxfId="5"/>
    <tableColumn id="4" xr3:uid="{FF782C92-A749-4D4B-AD26-71BE8AC0C43D}" name="Alginate beads" dataDxfId="4"/>
    <tableColumn id="5" xr3:uid="{46DD405C-09D7-40A8-922A-C4B30E25E0D9}" name="OA beads" dataDxfId="3"/>
    <tableColumn id="6" xr3:uid="{370F6B35-F770-4D8E-93EC-5D236DE447C2}" name="C3A spheroids" dataDxfId="2"/>
    <tableColumn id="7" xr3:uid="{A03FEC7F-C44D-4940-AAE3-8E8264ED6537}" name="HL60" dataDxfId="1"/>
    <tableColumn id="8" xr3:uid="{633E255D-BBA4-4E9A-8FC3-5D788C533C1F}" name="Comment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5" dT="2020-02-06T14:03:48.68" personId="{0DEF7224-F64F-4D14-9331-52F402A49C69}" id="{1327B80E-6C34-4B03-913A-C21008AA8727}">
    <text>from projected area</text>
  </threadedComment>
  <threadedComment ref="S5" dT="2020-02-06T14:03:48.68" personId="{0DEF7224-F64F-4D14-9331-52F402A49C69}" id="{204B5BC3-D293-4294-986C-C07A3779DEA7}">
    <text>from projected area</text>
  </threadedComment>
  <threadedComment ref="X5" dT="2020-02-06T14:03:48.68" personId="{0DEF7224-F64F-4D14-9331-52F402A49C69}" id="{F7482195-EBF7-4282-81F0-EBE1BF570344}">
    <text>from projected area</text>
  </threadedComment>
  <threadedComment ref="AC5" dT="2020-02-06T14:03:48.68" personId="{0DEF7224-F64F-4D14-9331-52F402A49C69}" id="{0411DCD2-06EE-4B7B-B528-69B702C06D30}">
    <text>from projected area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5" dT="2020-02-06T15:06:15.31" personId="{0DEF7224-F64F-4D14-9331-52F402A49C69}" id="{DDD76C5A-0754-4393-86B0-02362214249F}">
    <text>between reference marks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11" dT="2020-02-06T19:32:31.32" personId="{0DEF7224-F64F-4D14-9331-52F402A49C69}" id="{146488A3-B477-4813-9E04-890856376EF9}">
    <text>peristaltic pump
calibration:
Q(mL/min)= (RPM*4.1606-0.1126)/60</text>
  </threadedComment>
  <threadedComment ref="A31" dT="2020-02-06T19:35:00.15" personId="{0DEF7224-F64F-4D14-9331-52F402A49C69}" id="{11AF9D99-5252-41F1-9562-D1C697917184}">
    <text>calibrated syringe pump</text>
  </threadedComment>
  <threadedComment ref="A50" dT="2020-02-06T19:35:00.15" personId="{0DEF7224-F64F-4D14-9331-52F402A49C69}" id="{CE314BDF-5190-43D3-8B95-C260E9055772}">
    <text>calibrated syringe pump</text>
  </threadedComment>
  <threadedComment ref="A62" dT="2020-02-06T19:35:42.06" personId="{0DEF7224-F64F-4D14-9331-52F402A49C69}" id="{5DC1B042-A5CA-47C0-A8E6-7808A28C6A4E}">
    <text>calibrated syringe pump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33" dT="2019-09-21T15:23:40.21" personId="{0DEF7224-F64F-4D14-9331-52F402A49C69}" id="{B1DC841C-8242-436F-A4C5-CE59F36B6DA9}">
    <text>from T-C</text>
  </threadedComment>
  <threadedComment ref="G36" dT="2019-09-21T15:23:40.21" personId="{0DEF7224-F64F-4D14-9331-52F402A49C69}" id="{3AAADB1B-E40C-4744-AD1B-684E8315FF1D}">
    <text>from T-C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10" Type="http://schemas.microsoft.com/office/2017/10/relationships/threadedComment" Target="../threadedComments/threadedComment4.xml"/><Relationship Id="rId4" Type="http://schemas.openxmlformats.org/officeDocument/2006/relationships/table" Target="../tables/table1.xml"/><Relationship Id="rId9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3EC28-74BD-425B-A629-FC1D920D5EE7}">
  <dimension ref="A1:AM55"/>
  <sheetViews>
    <sheetView topLeftCell="A19" zoomScaleNormal="100" workbookViewId="0"/>
  </sheetViews>
  <sheetFormatPr defaultRowHeight="15"/>
  <cols>
    <col min="1" max="1" width="14.42578125" style="57" customWidth="1"/>
    <col min="2" max="8" width="11.7109375" style="57" customWidth="1"/>
    <col min="9" max="9" width="12.140625" style="57" bestFit="1" customWidth="1"/>
    <col min="10" max="10" width="9.85546875" style="57" customWidth="1"/>
    <col min="11" max="12" width="8.85546875" style="57" customWidth="1"/>
    <col min="13" max="32" width="9.5703125" style="57" customWidth="1"/>
    <col min="33" max="33" width="8.85546875" style="57" customWidth="1"/>
    <col min="34" max="16384" width="9.140625" style="57"/>
  </cols>
  <sheetData>
    <row r="1" spans="1:39" ht="21">
      <c r="A1" s="118" t="s">
        <v>315</v>
      </c>
    </row>
    <row r="2" spans="1:39"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</row>
    <row r="3" spans="1:39" ht="21">
      <c r="D3" s="59"/>
      <c r="E3" s="59"/>
      <c r="F3" s="59"/>
      <c r="G3" s="80"/>
      <c r="H3" s="59"/>
      <c r="I3" s="59"/>
      <c r="J3" s="59"/>
      <c r="K3" s="59"/>
      <c r="M3" s="118" t="s">
        <v>166</v>
      </c>
      <c r="AG3" s="81"/>
      <c r="AH3" s="59"/>
      <c r="AI3" s="59"/>
      <c r="AJ3" s="59"/>
      <c r="AK3" s="59"/>
      <c r="AL3" s="59"/>
      <c r="AM3" s="59"/>
    </row>
    <row r="4" spans="1:39">
      <c r="D4" s="59"/>
      <c r="E4" s="59"/>
      <c r="F4" s="82"/>
      <c r="G4" s="82"/>
      <c r="H4" s="82"/>
      <c r="I4" s="82"/>
      <c r="J4" s="59"/>
      <c r="K4" s="59"/>
      <c r="L4" s="85"/>
      <c r="M4" s="324" t="s">
        <v>97</v>
      </c>
      <c r="N4" s="325"/>
      <c r="O4" s="325"/>
      <c r="P4" s="325"/>
      <c r="Q4" s="326"/>
      <c r="R4" s="324" t="s">
        <v>70</v>
      </c>
      <c r="S4" s="325"/>
      <c r="T4" s="325"/>
      <c r="U4" s="325"/>
      <c r="V4" s="326"/>
      <c r="W4" s="113" t="s">
        <v>63</v>
      </c>
      <c r="X4" s="114"/>
      <c r="Y4" s="114"/>
      <c r="Z4" s="114"/>
      <c r="AA4" s="115"/>
      <c r="AB4" s="113" t="s">
        <v>149</v>
      </c>
      <c r="AC4" s="114"/>
      <c r="AD4" s="114"/>
      <c r="AE4" s="114"/>
      <c r="AF4" s="115"/>
      <c r="AG4" s="82"/>
      <c r="AH4" s="59"/>
      <c r="AI4" s="59"/>
      <c r="AJ4" s="59"/>
      <c r="AK4" s="59"/>
      <c r="AL4" s="59"/>
      <c r="AM4" s="59"/>
    </row>
    <row r="5" spans="1:39" ht="18.75">
      <c r="D5" s="59"/>
      <c r="E5" s="59"/>
      <c r="F5" s="83"/>
      <c r="G5" s="83"/>
      <c r="H5" s="83"/>
      <c r="I5" s="83"/>
      <c r="J5" s="59"/>
      <c r="K5" s="59"/>
      <c r="L5" s="85"/>
      <c r="M5" s="116" t="s">
        <v>161</v>
      </c>
      <c r="N5" s="116" t="s">
        <v>230</v>
      </c>
      <c r="O5" s="116" t="s">
        <v>163</v>
      </c>
      <c r="P5" s="116" t="s">
        <v>164</v>
      </c>
      <c r="Q5" s="116" t="s">
        <v>233</v>
      </c>
      <c r="R5" s="116" t="s">
        <v>161</v>
      </c>
      <c r="S5" s="116" t="s">
        <v>162</v>
      </c>
      <c r="T5" s="116" t="s">
        <v>163</v>
      </c>
      <c r="U5" s="116" t="s">
        <v>164</v>
      </c>
      <c r="V5" s="116" t="s">
        <v>153</v>
      </c>
      <c r="W5" s="116" t="s">
        <v>161</v>
      </c>
      <c r="X5" s="116" t="s">
        <v>162</v>
      </c>
      <c r="Y5" s="116" t="s">
        <v>163</v>
      </c>
      <c r="Z5" s="116" t="s">
        <v>164</v>
      </c>
      <c r="AA5" s="116" t="s">
        <v>233</v>
      </c>
      <c r="AB5" s="116" t="s">
        <v>161</v>
      </c>
      <c r="AC5" s="116" t="s">
        <v>162</v>
      </c>
      <c r="AD5" s="116" t="s">
        <v>163</v>
      </c>
      <c r="AE5" s="116" t="s">
        <v>164</v>
      </c>
      <c r="AF5" s="116" t="s">
        <v>233</v>
      </c>
      <c r="AG5" s="83"/>
      <c r="AH5" s="59"/>
      <c r="AI5" s="59"/>
      <c r="AJ5" s="59"/>
      <c r="AK5" s="82"/>
      <c r="AL5" s="82"/>
      <c r="AM5" s="59"/>
    </row>
    <row r="6" spans="1:39">
      <c r="D6" s="59"/>
      <c r="E6" s="84"/>
      <c r="F6" s="83"/>
      <c r="G6" s="83"/>
      <c r="H6" s="83"/>
      <c r="I6" s="83"/>
      <c r="J6" s="59"/>
      <c r="K6" s="59"/>
      <c r="L6" s="85">
        <v>1</v>
      </c>
      <c r="M6" s="86">
        <v>203596.49100000001</v>
      </c>
      <c r="N6" s="87">
        <f>SQRT(M6/(PI()))*2</f>
        <v>509.1434999197345</v>
      </c>
      <c r="O6" s="87">
        <f t="shared" ref="O6:O37" si="0">N6^2</f>
        <v>259227.10351051667</v>
      </c>
      <c r="P6" s="87">
        <f t="shared" ref="P6:P37" si="1">N6^3</f>
        <v>131983794.75539975</v>
      </c>
      <c r="Q6" s="88">
        <v>0.89100000000000001</v>
      </c>
      <c r="R6" s="89">
        <v>114141.274</v>
      </c>
      <c r="S6" s="89">
        <f t="shared" ref="S6:S55" si="2">SQRT(R6/(PI()))*2</f>
        <v>381.22064968106264</v>
      </c>
      <c r="T6" s="89">
        <f t="shared" ref="T6:T37" si="3">S6^2</f>
        <v>145329.18374325149</v>
      </c>
      <c r="U6" s="89">
        <f t="shared" ref="U6:U37" si="4">S6^3</f>
        <v>55402485.844220862</v>
      </c>
      <c r="V6" s="88">
        <v>0.89300000000000002</v>
      </c>
      <c r="W6" s="89">
        <v>21573.991999999998</v>
      </c>
      <c r="X6" s="89">
        <f>SQRT(W6/(PI()))*2</f>
        <v>165.73732154285599</v>
      </c>
      <c r="Y6" s="89">
        <f t="shared" ref="Y6:Y37" si="5">X6^2</f>
        <v>27468.859752200038</v>
      </c>
      <c r="Z6" s="89">
        <f t="shared" ref="Z6:Z37" si="6">X6^3</f>
        <v>4552615.2411659937</v>
      </c>
      <c r="AA6" s="88">
        <v>0.85899999999999999</v>
      </c>
      <c r="AB6" s="89">
        <v>126.69199999999999</v>
      </c>
      <c r="AC6" s="89">
        <f t="shared" ref="AC6:AC55" si="7">SQRT(AB6/(PI()))*2</f>
        <v>12.700758418361765</v>
      </c>
      <c r="AD6" s="89">
        <f t="shared" ref="AD6:AD37" si="8">AC6^2</f>
        <v>161.30926440158726</v>
      </c>
      <c r="AE6" s="89">
        <f t="shared" ref="AE6:AE37" si="9">AC6^3</f>
        <v>2048.7499978082033</v>
      </c>
      <c r="AF6" s="88">
        <v>0.86899999999999999</v>
      </c>
      <c r="AG6" s="83"/>
      <c r="AH6" s="59"/>
      <c r="AI6" s="59"/>
      <c r="AJ6" s="59"/>
      <c r="AK6" s="59"/>
      <c r="AL6" s="59"/>
      <c r="AM6" s="59"/>
    </row>
    <row r="7" spans="1:39">
      <c r="D7" s="81"/>
      <c r="E7" s="59"/>
      <c r="F7" s="83"/>
      <c r="G7" s="83"/>
      <c r="H7" s="83"/>
      <c r="I7" s="83"/>
      <c r="J7" s="59"/>
      <c r="K7" s="59"/>
      <c r="L7" s="85">
        <v>2</v>
      </c>
      <c r="M7" s="86">
        <v>206646.66099999999</v>
      </c>
      <c r="N7" s="87">
        <f t="shared" ref="N7:N55" si="10">SQRT(M7/(PI()))*2</f>
        <v>512.94317479880897</v>
      </c>
      <c r="O7" s="87">
        <f t="shared" si="0"/>
        <v>263110.7005726815</v>
      </c>
      <c r="P7" s="87">
        <f t="shared" si="1"/>
        <v>134960838.07529005</v>
      </c>
      <c r="Q7" s="88">
        <v>0.82399999999999995</v>
      </c>
      <c r="R7" s="89">
        <v>115849.492</v>
      </c>
      <c r="S7" s="89">
        <f t="shared" si="2"/>
        <v>384.06269599100597</v>
      </c>
      <c r="T7" s="89">
        <f t="shared" si="3"/>
        <v>147504.15445187988</v>
      </c>
      <c r="U7" s="89">
        <f t="shared" si="4"/>
        <v>56650843.228662729</v>
      </c>
      <c r="V7" s="88">
        <v>0.88400000000000001</v>
      </c>
      <c r="W7" s="89">
        <v>20769.703000000001</v>
      </c>
      <c r="X7" s="89">
        <f t="shared" ref="X7:X55" si="11">SQRT(W7/(PI()))*2</f>
        <v>162.61859423818834</v>
      </c>
      <c r="Y7" s="89">
        <f t="shared" si="5"/>
        <v>26444.80719200454</v>
      </c>
      <c r="Z7" s="89">
        <f t="shared" si="6"/>
        <v>4300417.3704637112</v>
      </c>
      <c r="AA7" s="88">
        <v>0.83</v>
      </c>
      <c r="AB7" s="89">
        <v>136.93299999999999</v>
      </c>
      <c r="AC7" s="89">
        <f t="shared" si="7"/>
        <v>13.204109609482195</v>
      </c>
      <c r="AD7" s="89">
        <f t="shared" si="8"/>
        <v>174.34851057922006</v>
      </c>
      <c r="AE7" s="89">
        <f t="shared" si="9"/>
        <v>2302.1168439379876</v>
      </c>
      <c r="AF7" s="88">
        <v>0.90700000000000003</v>
      </c>
      <c r="AH7" s="59"/>
      <c r="AI7" s="59"/>
      <c r="AJ7" s="59"/>
      <c r="AK7" s="59"/>
      <c r="AL7" s="59"/>
      <c r="AM7" s="59"/>
    </row>
    <row r="8" spans="1:39">
      <c r="E8" s="59"/>
      <c r="F8" s="83"/>
      <c r="G8" s="83"/>
      <c r="H8" s="83"/>
      <c r="I8" s="83"/>
      <c r="J8" s="84"/>
      <c r="K8" s="59"/>
      <c r="L8" s="85">
        <v>3</v>
      </c>
      <c r="M8" s="86">
        <v>195747.92199999999</v>
      </c>
      <c r="N8" s="87">
        <f t="shared" si="10"/>
        <v>499.23340742595957</v>
      </c>
      <c r="O8" s="87">
        <f t="shared" si="0"/>
        <v>249233.99509013415</v>
      </c>
      <c r="P8" s="87">
        <f t="shared" si="1"/>
        <v>124425936.61523254</v>
      </c>
      <c r="Q8" s="88">
        <v>0.88400000000000001</v>
      </c>
      <c r="R8" s="89">
        <v>77708.525999999998</v>
      </c>
      <c r="S8" s="89">
        <f t="shared" si="2"/>
        <v>314.54978662571136</v>
      </c>
      <c r="T8" s="89">
        <f t="shared" si="3"/>
        <v>98941.568266280548</v>
      </c>
      <c r="U8" s="89">
        <f t="shared" si="4"/>
        <v>31122049.186571799</v>
      </c>
      <c r="V8" s="88">
        <v>0.89200000000000002</v>
      </c>
      <c r="W8" s="89">
        <v>20622.703000000001</v>
      </c>
      <c r="X8" s="89">
        <f t="shared" si="11"/>
        <v>162.04209631737203</v>
      </c>
      <c r="Y8" s="89">
        <f t="shared" si="5"/>
        <v>26257.640978928473</v>
      </c>
      <c r="Z8" s="89">
        <f t="shared" si="6"/>
        <v>4254843.1885745022</v>
      </c>
      <c r="AA8" s="88">
        <v>0.8</v>
      </c>
      <c r="AB8" s="89">
        <v>163.667</v>
      </c>
      <c r="AC8" s="89">
        <f t="shared" si="7"/>
        <v>14.435625949995028</v>
      </c>
      <c r="AD8" s="89">
        <f t="shared" si="8"/>
        <v>208.38729656816986</v>
      </c>
      <c r="AE8" s="89">
        <f t="shared" si="9"/>
        <v>3008.2010659887828</v>
      </c>
      <c r="AF8" s="88">
        <v>0.76800000000000002</v>
      </c>
      <c r="AH8" s="59"/>
      <c r="AI8" s="59"/>
      <c r="AJ8" s="59"/>
      <c r="AK8" s="59"/>
      <c r="AL8" s="59"/>
      <c r="AM8" s="59"/>
    </row>
    <row r="9" spans="1:39" ht="21">
      <c r="A9" s="121" t="s">
        <v>167</v>
      </c>
      <c r="B9" s="120"/>
      <c r="C9" s="119"/>
      <c r="D9" s="93"/>
      <c r="E9" s="93"/>
      <c r="F9" s="93"/>
      <c r="G9" s="93"/>
      <c r="H9" s="93"/>
      <c r="I9" s="93"/>
      <c r="J9" s="93"/>
      <c r="K9" s="93"/>
      <c r="L9" s="85">
        <v>4</v>
      </c>
      <c r="M9" s="86">
        <v>199166.66699999999</v>
      </c>
      <c r="N9" s="87">
        <f t="shared" si="10"/>
        <v>503.57410221088588</v>
      </c>
      <c r="O9" s="87">
        <f t="shared" si="0"/>
        <v>253586.87641749973</v>
      </c>
      <c r="P9" s="87">
        <f t="shared" si="1"/>
        <v>127699783.62440529</v>
      </c>
      <c r="Q9" s="88">
        <v>0.89200000000000002</v>
      </c>
      <c r="R9" s="89">
        <v>107717.75900000001</v>
      </c>
      <c r="S9" s="89">
        <f t="shared" si="2"/>
        <v>370.33837288222242</v>
      </c>
      <c r="T9" s="89">
        <f t="shared" si="3"/>
        <v>137150.51042905202</v>
      </c>
      <c r="U9" s="89">
        <f t="shared" si="4"/>
        <v>50792096.872261405</v>
      </c>
      <c r="V9" s="88">
        <v>0.89600000000000002</v>
      </c>
      <c r="W9" s="89">
        <v>19297.115000000002</v>
      </c>
      <c r="X9" s="89">
        <f t="shared" si="11"/>
        <v>156.74772699245779</v>
      </c>
      <c r="Y9" s="89">
        <f t="shared" si="5"/>
        <v>24569.849917302079</v>
      </c>
      <c r="Z9" s="89">
        <f t="shared" si="6"/>
        <v>3851268.1270829276</v>
      </c>
      <c r="AA9" s="88">
        <v>0.85599999999999998</v>
      </c>
      <c r="AB9" s="89">
        <v>123.02200000000001</v>
      </c>
      <c r="AC9" s="89">
        <f t="shared" si="7"/>
        <v>12.51544946345952</v>
      </c>
      <c r="AD9" s="89">
        <f t="shared" si="8"/>
        <v>156.63647527240917</v>
      </c>
      <c r="AE9" s="89">
        <f t="shared" si="9"/>
        <v>1960.3758904062638</v>
      </c>
      <c r="AF9" s="88">
        <v>0.88500000000000001</v>
      </c>
      <c r="AH9" s="59"/>
      <c r="AI9" s="59"/>
      <c r="AJ9" s="59"/>
      <c r="AK9" s="59"/>
      <c r="AL9" s="59"/>
      <c r="AM9" s="59"/>
    </row>
    <row r="10" spans="1:39" ht="18">
      <c r="A10" s="110" t="s">
        <v>152</v>
      </c>
      <c r="B10" s="111" t="s">
        <v>156</v>
      </c>
      <c r="C10" s="112" t="s">
        <v>157</v>
      </c>
      <c r="D10" s="110" t="s">
        <v>154</v>
      </c>
      <c r="E10" s="110" t="s">
        <v>158</v>
      </c>
      <c r="F10" s="111" t="s">
        <v>233</v>
      </c>
      <c r="G10" s="112" t="s">
        <v>157</v>
      </c>
      <c r="H10" s="111" t="s">
        <v>159</v>
      </c>
      <c r="I10" s="112" t="s">
        <v>157</v>
      </c>
      <c r="J10" s="111" t="s">
        <v>160</v>
      </c>
      <c r="K10" s="112" t="s">
        <v>157</v>
      </c>
      <c r="L10" s="85">
        <v>5</v>
      </c>
      <c r="M10" s="86">
        <v>190407.04800000001</v>
      </c>
      <c r="N10" s="87">
        <f t="shared" si="10"/>
        <v>492.37565243408034</v>
      </c>
      <c r="O10" s="87">
        <f t="shared" si="0"/>
        <v>242433.78310988628</v>
      </c>
      <c r="P10" s="87">
        <f t="shared" si="1"/>
        <v>119368492.13079259</v>
      </c>
      <c r="Q10" s="88">
        <v>0.89</v>
      </c>
      <c r="R10" s="89">
        <v>99248.23</v>
      </c>
      <c r="S10" s="89">
        <f t="shared" si="2"/>
        <v>355.48104194312629</v>
      </c>
      <c r="T10" s="89">
        <f t="shared" si="3"/>
        <v>126366.77118097071</v>
      </c>
      <c r="U10" s="89">
        <f t="shared" si="4"/>
        <v>44920991.48640009</v>
      </c>
      <c r="V10" s="88">
        <v>0.89</v>
      </c>
      <c r="W10" s="89">
        <v>20993.116999999998</v>
      </c>
      <c r="X10" s="89">
        <f t="shared" si="11"/>
        <v>163.49087660065928</v>
      </c>
      <c r="Y10" s="89">
        <f t="shared" si="5"/>
        <v>26729.266731651998</v>
      </c>
      <c r="Z10" s="89">
        <f t="shared" si="6"/>
        <v>4369991.2488506241</v>
      </c>
      <c r="AA10" s="88">
        <v>0.73399999999999999</v>
      </c>
      <c r="AB10" s="89">
        <v>146.20699999999999</v>
      </c>
      <c r="AC10" s="89">
        <f t="shared" si="7"/>
        <v>13.643919309241532</v>
      </c>
      <c r="AD10" s="89">
        <f t="shared" si="8"/>
        <v>186.15653411709394</v>
      </c>
      <c r="AE10" s="89">
        <f t="shared" si="9"/>
        <v>2539.9047303816983</v>
      </c>
      <c r="AF10" s="88">
        <v>0.877</v>
      </c>
    </row>
    <row r="11" spans="1:39" ht="15" customHeight="1">
      <c r="A11" s="97" t="s">
        <v>97</v>
      </c>
      <c r="B11" s="96">
        <f>AVERAGE(N6:N55)</f>
        <v>505.81235596553574</v>
      </c>
      <c r="C11" s="98">
        <f>_xlfn.STDEV.P(N6:N55)</f>
        <v>7.4690694122221846</v>
      </c>
      <c r="D11" s="99">
        <f>MEDIAN(N6:N55)</f>
        <v>507.01785853677313</v>
      </c>
      <c r="E11" s="99">
        <f>SUM(P6:P55)/SUM(O6:O55)</f>
        <v>506.03192461326734</v>
      </c>
      <c r="F11" s="94">
        <f>AVERAGE(Q6:Q55)</f>
        <v>0.88508000000000009</v>
      </c>
      <c r="G11" s="95">
        <f>_xlfn.STDEV.P(Q6:Q55)</f>
        <v>1.5557429093523145E-2</v>
      </c>
      <c r="H11" s="96">
        <f>AVERAGE(E24:E33)*1000</f>
        <v>1023.3599999999998</v>
      </c>
      <c r="I11" s="98">
        <f>_xlfn.STDEV.P(E24:E33)*1000</f>
        <v>10.833208204405551</v>
      </c>
      <c r="J11" s="154"/>
      <c r="K11" s="156"/>
      <c r="L11" s="85">
        <v>6</v>
      </c>
      <c r="M11" s="86">
        <v>196374.269</v>
      </c>
      <c r="N11" s="87">
        <f t="shared" si="10"/>
        <v>500.03148386802644</v>
      </c>
      <c r="O11" s="87">
        <f t="shared" si="0"/>
        <v>250031.48485926038</v>
      </c>
      <c r="P11" s="87">
        <f t="shared" si="1"/>
        <v>125023614.38790196</v>
      </c>
      <c r="Q11" s="88">
        <v>0.89300000000000002</v>
      </c>
      <c r="R11" s="89">
        <v>69782.240999999995</v>
      </c>
      <c r="S11" s="89">
        <f t="shared" si="2"/>
        <v>298.07634720225519</v>
      </c>
      <c r="T11" s="89">
        <f t="shared" si="3"/>
        <v>88849.508761439385</v>
      </c>
      <c r="U11" s="89">
        <f t="shared" si="4"/>
        <v>26483937.022324622</v>
      </c>
      <c r="V11" s="88">
        <v>0.89400000000000002</v>
      </c>
      <c r="W11" s="89">
        <v>22391.881000000001</v>
      </c>
      <c r="X11" s="89">
        <f t="shared" si="11"/>
        <v>168.84972126184852</v>
      </c>
      <c r="Y11" s="89">
        <f t="shared" si="5"/>
        <v>28510.228370203939</v>
      </c>
      <c r="Z11" s="89">
        <f t="shared" si="6"/>
        <v>4813944.1134205805</v>
      </c>
      <c r="AA11" s="88">
        <v>0.72699999999999998</v>
      </c>
      <c r="AB11" s="89">
        <v>123.224</v>
      </c>
      <c r="AC11" s="89">
        <f t="shared" si="7"/>
        <v>12.525720325013078</v>
      </c>
      <c r="AD11" s="89">
        <f t="shared" si="8"/>
        <v>156.89366966044571</v>
      </c>
      <c r="AE11" s="89">
        <f t="shared" si="9"/>
        <v>1965.2062269317325</v>
      </c>
      <c r="AF11" s="88">
        <v>0.88200000000000001</v>
      </c>
    </row>
    <row r="12" spans="1:39" ht="15.75" customHeight="1">
      <c r="A12" s="97" t="s">
        <v>70</v>
      </c>
      <c r="B12" s="96">
        <f>AVERAGE(S6:S55)</f>
        <v>354.0748053319835</v>
      </c>
      <c r="C12" s="98">
        <f>_xlfn.STDEV.P(S6:S55)</f>
        <v>31.620581010577428</v>
      </c>
      <c r="D12" s="99">
        <f>MEDIAN(S6:S55)</f>
        <v>366.21508557437335</v>
      </c>
      <c r="E12" s="99">
        <f>SUM(U6:U55)/SUM(T6:T55)</f>
        <v>359.55386388565012</v>
      </c>
      <c r="F12" s="94">
        <f>AVERAGE(V6:V55)</f>
        <v>0.88532000000000011</v>
      </c>
      <c r="G12" s="95">
        <f>_xlfn.STDEV.P(V6:V55)</f>
        <v>6.856938092180802E-3</v>
      </c>
      <c r="H12" s="96">
        <f>AVERAGE(F24:F33)*1000</f>
        <v>1012.1800000000001</v>
      </c>
      <c r="I12" s="98">
        <f>_xlfn.STDEV.P(F24:F33)*1000</f>
        <v>20.920315485192873</v>
      </c>
      <c r="J12" s="109">
        <f>AVERAGE(G24:G33)*1000</f>
        <v>986.42000000000007</v>
      </c>
      <c r="K12" s="108">
        <f>_xlfn.STDEV.P(G24:G33)*1000</f>
        <v>9.194433098348135</v>
      </c>
      <c r="L12" s="85">
        <v>7</v>
      </c>
      <c r="M12" s="86">
        <v>202619.26699999999</v>
      </c>
      <c r="N12" s="87">
        <f t="shared" si="10"/>
        <v>507.92013473542511</v>
      </c>
      <c r="O12" s="87">
        <f t="shared" si="0"/>
        <v>257982.86326965239</v>
      </c>
      <c r="P12" s="87">
        <f t="shared" si="1"/>
        <v>131034690.6713526</v>
      </c>
      <c r="Q12" s="88">
        <v>0.874</v>
      </c>
      <c r="R12" s="89">
        <v>90179.285999999993</v>
      </c>
      <c r="S12" s="89">
        <f t="shared" si="2"/>
        <v>338.85075335784933</v>
      </c>
      <c r="T12" s="89">
        <f t="shared" si="3"/>
        <v>114819.83305118204</v>
      </c>
      <c r="U12" s="89">
        <f t="shared" si="4"/>
        <v>38906786.929815523</v>
      </c>
      <c r="V12" s="88">
        <v>0.89200000000000002</v>
      </c>
      <c r="W12" s="89">
        <v>18823.09</v>
      </c>
      <c r="X12" s="89">
        <f t="shared" si="11"/>
        <v>154.81053756805122</v>
      </c>
      <c r="Y12" s="89">
        <f t="shared" si="5"/>
        <v>23966.302542108999</v>
      </c>
      <c r="Z12" s="89">
        <f t="shared" si="6"/>
        <v>3710236.1800624467</v>
      </c>
      <c r="AA12" s="88">
        <v>0.89800000000000002</v>
      </c>
      <c r="AB12" s="89">
        <v>150.52199999999999</v>
      </c>
      <c r="AC12" s="89">
        <f t="shared" si="7"/>
        <v>13.843791487617333</v>
      </c>
      <c r="AD12" s="89">
        <f t="shared" si="8"/>
        <v>191.65056275262612</v>
      </c>
      <c r="AE12" s="89">
        <f t="shared" si="9"/>
        <v>2653.1704292318768</v>
      </c>
      <c r="AF12" s="88">
        <v>0.89</v>
      </c>
    </row>
    <row r="13" spans="1:39">
      <c r="A13" s="97" t="s">
        <v>63</v>
      </c>
      <c r="B13" s="96">
        <f>AVERAGE(X6:X55)</f>
        <v>173.50269188262061</v>
      </c>
      <c r="C13" s="98">
        <f>_xlfn.STDEV.P(X6:X55)</f>
        <v>14.704445002559604</v>
      </c>
      <c r="D13" s="99">
        <f>MEDIAN(X6:X55)</f>
        <v>171.6240800588792</v>
      </c>
      <c r="E13" s="99">
        <f>SUM(Z6:Z55)/SUM(Y6:Y55)</f>
        <v>176.02769486755244</v>
      </c>
      <c r="F13" s="94">
        <f>AVERAGE(AA6:AA55)</f>
        <v>0.73502000000000023</v>
      </c>
      <c r="G13" s="95">
        <f>_xlfn.STDEV.P(AA6:AA55)</f>
        <v>9.5730557294939872E-2</v>
      </c>
      <c r="H13" s="96">
        <v>1050</v>
      </c>
      <c r="I13" s="98"/>
      <c r="J13" s="155"/>
      <c r="K13" s="157"/>
      <c r="L13" s="85">
        <v>8</v>
      </c>
      <c r="M13" s="86">
        <v>204024.315</v>
      </c>
      <c r="N13" s="87">
        <f t="shared" si="10"/>
        <v>509.67815918038258</v>
      </c>
      <c r="O13" s="87">
        <f t="shared" si="0"/>
        <v>259771.8259455034</v>
      </c>
      <c r="P13" s="87">
        <f t="shared" si="1"/>
        <v>132400026.05483092</v>
      </c>
      <c r="Q13" s="88">
        <v>0.88200000000000001</v>
      </c>
      <c r="R13" s="89">
        <v>112543.09</v>
      </c>
      <c r="S13" s="89">
        <f t="shared" si="2"/>
        <v>378.54235255079243</v>
      </c>
      <c r="T13" s="89">
        <f t="shared" si="3"/>
        <v>143294.31267468844</v>
      </c>
      <c r="U13" s="89">
        <f t="shared" si="4"/>
        <v>54242966.227025397</v>
      </c>
      <c r="V13" s="88">
        <v>0.89400000000000002</v>
      </c>
      <c r="W13" s="89">
        <v>18450.085999999999</v>
      </c>
      <c r="X13" s="89">
        <f t="shared" si="11"/>
        <v>153.26897630950825</v>
      </c>
      <c r="Y13" s="89">
        <f t="shared" si="5"/>
        <v>23491.3790989646</v>
      </c>
      <c r="Z13" s="89">
        <f t="shared" si="6"/>
        <v>3600499.6265968825</v>
      </c>
      <c r="AA13" s="88">
        <v>0.81699999999999995</v>
      </c>
      <c r="AB13" s="89">
        <v>194.27099999999999</v>
      </c>
      <c r="AC13" s="89">
        <f t="shared" si="7"/>
        <v>15.727476580661145</v>
      </c>
      <c r="AD13" s="89">
        <f t="shared" si="8"/>
        <v>247.35351959524479</v>
      </c>
      <c r="AE13" s="89">
        <f t="shared" si="9"/>
        <v>3890.2466865783199</v>
      </c>
      <c r="AF13" s="88">
        <v>0.90500000000000003</v>
      </c>
    </row>
    <row r="14" spans="1:39">
      <c r="A14" s="97" t="s">
        <v>149</v>
      </c>
      <c r="B14" s="96">
        <f>AVERAGE(AC6:AC55)</f>
        <v>12.923581751151673</v>
      </c>
      <c r="C14" s="98">
        <f>_xlfn.STDEV.P(AC6:AC55)</f>
        <v>1.1462751929104975</v>
      </c>
      <c r="D14" s="99">
        <f>MEDIAN(AC6:AC55)</f>
        <v>12.713877498703487</v>
      </c>
      <c r="E14" s="99">
        <f>SUM(AE6:AE55)/SUM(AD6:AD55)</f>
        <v>13.128699678947866</v>
      </c>
      <c r="F14" s="94">
        <f>AVERAGE(AF6:AF55)</f>
        <v>0.86756000000000011</v>
      </c>
      <c r="G14" s="95">
        <f>_xlfn.STDEV.P(AF6:AF55)</f>
        <v>5.1274617502230085E-2</v>
      </c>
      <c r="H14" s="96">
        <v>1050</v>
      </c>
      <c r="I14" s="98"/>
      <c r="J14" s="96">
        <f>AVERAGE(H24:H33)*1000</f>
        <v>987.98</v>
      </c>
      <c r="K14" s="98">
        <f>_xlfn.STDEV.P(H24:H33)*1000</f>
        <v>8.4335994687914972</v>
      </c>
      <c r="L14" s="85">
        <v>9</v>
      </c>
      <c r="M14" s="86">
        <v>201234.226</v>
      </c>
      <c r="N14" s="87">
        <f t="shared" si="10"/>
        <v>506.1811674661285</v>
      </c>
      <c r="O14" s="87">
        <f t="shared" si="0"/>
        <v>256219.37429737282</v>
      </c>
      <c r="P14" s="87">
        <f t="shared" si="1"/>
        <v>129693422.00928514</v>
      </c>
      <c r="Q14" s="88">
        <v>0.88900000000000001</v>
      </c>
      <c r="R14" s="89">
        <v>114355.95600000001</v>
      </c>
      <c r="S14" s="89">
        <f t="shared" si="2"/>
        <v>381.57898966687662</v>
      </c>
      <c r="T14" s="89">
        <f t="shared" si="3"/>
        <v>145602.52535519435</v>
      </c>
      <c r="U14" s="89">
        <f t="shared" si="4"/>
        <v>55558864.517980844</v>
      </c>
      <c r="V14" s="88">
        <v>0.88600000000000001</v>
      </c>
      <c r="W14" s="89">
        <v>30757.267</v>
      </c>
      <c r="X14" s="89">
        <f t="shared" si="11"/>
        <v>197.89231574868651</v>
      </c>
      <c r="Y14" s="89">
        <f t="shared" si="5"/>
        <v>39161.368632377838</v>
      </c>
      <c r="Z14" s="89">
        <f t="shared" si="6"/>
        <v>7749733.9265492233</v>
      </c>
      <c r="AA14" s="88">
        <v>0.75600000000000001</v>
      </c>
      <c r="AB14" s="89">
        <v>146.81200000000001</v>
      </c>
      <c r="AC14" s="89">
        <f t="shared" si="7"/>
        <v>13.672119222770798</v>
      </c>
      <c r="AD14" s="89">
        <f t="shared" si="8"/>
        <v>186.92684404165877</v>
      </c>
      <c r="AE14" s="89">
        <f t="shared" si="9"/>
        <v>2555.6860976738417</v>
      </c>
      <c r="AF14" s="88">
        <v>0.87</v>
      </c>
    </row>
    <row r="15" spans="1:39">
      <c r="F15" s="78"/>
      <c r="G15" s="78"/>
      <c r="I15" s="78"/>
      <c r="L15" s="85">
        <v>10</v>
      </c>
      <c r="M15" s="86">
        <v>199386.734</v>
      </c>
      <c r="N15" s="87">
        <f t="shared" si="10"/>
        <v>503.85223471211378</v>
      </c>
      <c r="O15" s="87">
        <f t="shared" si="0"/>
        <v>253867.074424391</v>
      </c>
      <c r="P15" s="87">
        <f t="shared" si="1"/>
        <v>127911492.76855591</v>
      </c>
      <c r="Q15" s="88">
        <v>0.88900000000000001</v>
      </c>
      <c r="R15" s="89">
        <v>109524.469</v>
      </c>
      <c r="S15" s="89">
        <f t="shared" si="2"/>
        <v>373.43123201858793</v>
      </c>
      <c r="T15" s="89">
        <f t="shared" si="3"/>
        <v>139450.88504692045</v>
      </c>
      <c r="U15" s="89">
        <f t="shared" si="4"/>
        <v>52075315.809153982</v>
      </c>
      <c r="V15" s="88">
        <v>0.88100000000000001</v>
      </c>
      <c r="W15" s="89">
        <v>20725.02</v>
      </c>
      <c r="X15" s="89">
        <f t="shared" si="11"/>
        <v>162.44357490965021</v>
      </c>
      <c r="Y15" s="89">
        <f t="shared" si="5"/>
        <v>26387.915029427139</v>
      </c>
      <c r="Z15" s="89">
        <f t="shared" si="6"/>
        <v>4286547.2517922316</v>
      </c>
      <c r="AA15" s="88">
        <v>0.752</v>
      </c>
      <c r="AB15" s="89">
        <v>98.95</v>
      </c>
      <c r="AC15" s="89">
        <f t="shared" si="7"/>
        <v>11.224395438131372</v>
      </c>
      <c r="AD15" s="89">
        <f t="shared" si="8"/>
        <v>125.98705295154437</v>
      </c>
      <c r="AE15" s="89">
        <f t="shared" si="9"/>
        <v>1414.1285024129304</v>
      </c>
      <c r="AF15" s="88">
        <v>0.86299999999999999</v>
      </c>
    </row>
    <row r="16" spans="1:39">
      <c r="F16" s="78"/>
      <c r="G16" s="78"/>
      <c r="H16" s="100"/>
      <c r="L16" s="85">
        <v>11</v>
      </c>
      <c r="M16" s="86">
        <v>204103.57</v>
      </c>
      <c r="N16" s="87">
        <f t="shared" si="10"/>
        <v>509.77714400080885</v>
      </c>
      <c r="O16" s="87">
        <f t="shared" si="0"/>
        <v>259872.73654562139</v>
      </c>
      <c r="P16" s="87">
        <f t="shared" si="1"/>
        <v>132477181.4399015</v>
      </c>
      <c r="Q16" s="88">
        <v>0.88100000000000001</v>
      </c>
      <c r="R16" s="89">
        <v>105692.52099999999</v>
      </c>
      <c r="S16" s="89">
        <f t="shared" si="2"/>
        <v>366.84042487156677</v>
      </c>
      <c r="T16" s="89">
        <f t="shared" si="3"/>
        <v>134571.89731995162</v>
      </c>
      <c r="U16" s="89">
        <f t="shared" si="4"/>
        <v>49366411.98862391</v>
      </c>
      <c r="V16" s="88">
        <v>0.88600000000000001</v>
      </c>
      <c r="W16" s="89">
        <v>19765.312999999998</v>
      </c>
      <c r="X16" s="89">
        <f t="shared" si="11"/>
        <v>158.6378836396527</v>
      </c>
      <c r="Y16" s="89">
        <f t="shared" si="5"/>
        <v>25165.978125667989</v>
      </c>
      <c r="Z16" s="89">
        <f t="shared" si="6"/>
        <v>3992277.5095777637</v>
      </c>
      <c r="AA16" s="88">
        <v>0.91200000000000003</v>
      </c>
      <c r="AB16" s="89">
        <v>118.345</v>
      </c>
      <c r="AC16" s="89">
        <f t="shared" si="7"/>
        <v>12.275240686914568</v>
      </c>
      <c r="AD16" s="89">
        <f t="shared" si="8"/>
        <v>150.68153392168284</v>
      </c>
      <c r="AE16" s="89">
        <f t="shared" si="9"/>
        <v>1849.6520959621389</v>
      </c>
      <c r="AF16" s="88">
        <v>0.89100000000000001</v>
      </c>
    </row>
    <row r="17" spans="1:32">
      <c r="F17" s="78"/>
      <c r="G17" s="78"/>
      <c r="L17" s="85">
        <v>12</v>
      </c>
      <c r="M17" s="86">
        <v>204549.861</v>
      </c>
      <c r="N17" s="87">
        <f t="shared" si="10"/>
        <v>510.3341766874729</v>
      </c>
      <c r="O17" s="87">
        <f t="shared" si="0"/>
        <v>260440.97189528082</v>
      </c>
      <c r="P17" s="87">
        <f t="shared" si="1"/>
        <v>132911928.96786341</v>
      </c>
      <c r="Q17" s="88">
        <v>0.89400000000000002</v>
      </c>
      <c r="R17" s="89">
        <v>81195.752999999997</v>
      </c>
      <c r="S17" s="89">
        <f t="shared" si="2"/>
        <v>321.53015968047032</v>
      </c>
      <c r="T17" s="89">
        <f t="shared" si="3"/>
        <v>103381.64358414874</v>
      </c>
      <c r="U17" s="89">
        <f t="shared" si="4"/>
        <v>33240316.369640816</v>
      </c>
      <c r="V17" s="88">
        <v>0.88700000000000001</v>
      </c>
      <c r="W17" s="89">
        <v>20686.166000000001</v>
      </c>
      <c r="X17" s="89">
        <f t="shared" si="11"/>
        <v>162.29123383644603</v>
      </c>
      <c r="Y17" s="89">
        <f t="shared" si="5"/>
        <v>26338.444580156003</v>
      </c>
      <c r="Z17" s="89">
        <f t="shared" si="6"/>
        <v>4274498.6682463726</v>
      </c>
      <c r="AA17" s="88">
        <v>0.80100000000000005</v>
      </c>
      <c r="AB17" s="89">
        <v>112.377</v>
      </c>
      <c r="AC17" s="89">
        <f t="shared" si="7"/>
        <v>11.961723969340849</v>
      </c>
      <c r="AD17" s="89">
        <f t="shared" si="8"/>
        <v>143.08284031870338</v>
      </c>
      <c r="AE17" s="89">
        <f t="shared" si="9"/>
        <v>1711.5174406416033</v>
      </c>
      <c r="AF17" s="88">
        <v>0.88</v>
      </c>
    </row>
    <row r="18" spans="1:32">
      <c r="F18" s="78"/>
      <c r="G18" s="78"/>
      <c r="L18" s="85">
        <v>13</v>
      </c>
      <c r="M18" s="86">
        <v>208703.44699999999</v>
      </c>
      <c r="N18" s="87">
        <f t="shared" si="10"/>
        <v>515.48955551295035</v>
      </c>
      <c r="O18" s="87">
        <f t="shared" si="0"/>
        <v>265729.4818429391</v>
      </c>
      <c r="P18" s="87">
        <f t="shared" si="1"/>
        <v>136980772.48190328</v>
      </c>
      <c r="Q18" s="88">
        <v>0.84899999999999998</v>
      </c>
      <c r="R18" s="89">
        <v>79182.824999999997</v>
      </c>
      <c r="S18" s="89">
        <f t="shared" si="2"/>
        <v>317.51961207749684</v>
      </c>
      <c r="T18" s="89">
        <f t="shared" si="3"/>
        <v>100818.70405384408</v>
      </c>
      <c r="U18" s="89">
        <f t="shared" si="4"/>
        <v>32011915.80133253</v>
      </c>
      <c r="V18" s="88">
        <v>0.88400000000000001</v>
      </c>
      <c r="W18" s="89">
        <v>21825.252</v>
      </c>
      <c r="X18" s="89">
        <f t="shared" si="11"/>
        <v>166.69965182990097</v>
      </c>
      <c r="Y18" s="89">
        <f t="shared" si="5"/>
        <v>27788.773920210206</v>
      </c>
      <c r="Z18" s="89">
        <f t="shared" si="6"/>
        <v>4632378.9372788733</v>
      </c>
      <c r="AA18" s="88">
        <v>0.79600000000000004</v>
      </c>
      <c r="AB18" s="89">
        <v>123.10299999999999</v>
      </c>
      <c r="AC18" s="89">
        <f t="shared" si="7"/>
        <v>12.519568989207764</v>
      </c>
      <c r="AD18" s="89">
        <f t="shared" si="8"/>
        <v>156.73960767553271</v>
      </c>
      <c r="AE18" s="89">
        <f t="shared" si="9"/>
        <v>1962.3123316351905</v>
      </c>
      <c r="AF18" s="88">
        <v>0.84599999999999997</v>
      </c>
    </row>
    <row r="19" spans="1:32">
      <c r="F19" s="78"/>
      <c r="G19" s="78"/>
      <c r="L19" s="85">
        <v>14</v>
      </c>
      <c r="M19" s="86">
        <v>205074.63800000001</v>
      </c>
      <c r="N19" s="87">
        <f t="shared" si="10"/>
        <v>510.98839392284469</v>
      </c>
      <c r="O19" s="87">
        <f t="shared" si="0"/>
        <v>261109.1387238483</v>
      </c>
      <c r="P19" s="87">
        <f t="shared" si="1"/>
        <v>133423739.43507649</v>
      </c>
      <c r="Q19" s="88">
        <v>0.89700000000000002</v>
      </c>
      <c r="R19" s="89">
        <v>100231.61</v>
      </c>
      <c r="S19" s="89">
        <f t="shared" si="2"/>
        <v>357.23780522849535</v>
      </c>
      <c r="T19" s="89">
        <f t="shared" si="3"/>
        <v>127618.84948447238</v>
      </c>
      <c r="U19" s="89">
        <f t="shared" si="4"/>
        <v>45590277.695618607</v>
      </c>
      <c r="V19" s="88">
        <v>0.88200000000000001</v>
      </c>
      <c r="W19" s="89">
        <v>19345.684000000001</v>
      </c>
      <c r="X19" s="89">
        <f t="shared" si="11"/>
        <v>156.94486257520609</v>
      </c>
      <c r="Y19" s="89">
        <f t="shared" si="5"/>
        <v>24631.689888750323</v>
      </c>
      <c r="Z19" s="89">
        <f t="shared" si="6"/>
        <v>3865817.184585013</v>
      </c>
      <c r="AA19" s="88">
        <v>0.80100000000000005</v>
      </c>
      <c r="AB19" s="89">
        <v>106.369</v>
      </c>
      <c r="AC19" s="89">
        <f t="shared" si="7"/>
        <v>11.637577803560951</v>
      </c>
      <c r="AD19" s="89">
        <f t="shared" si="8"/>
        <v>135.43321713393453</v>
      </c>
      <c r="AE19" s="89">
        <f t="shared" si="9"/>
        <v>1576.1146015827273</v>
      </c>
      <c r="AF19" s="88">
        <v>0.89500000000000002</v>
      </c>
    </row>
    <row r="20" spans="1:32">
      <c r="I20"/>
      <c r="L20" s="85">
        <v>15</v>
      </c>
      <c r="M20" s="86">
        <v>208619.57500000001</v>
      </c>
      <c r="N20" s="87">
        <f t="shared" si="10"/>
        <v>515.38596478352338</v>
      </c>
      <c r="O20" s="87">
        <f t="shared" si="0"/>
        <v>265622.69269584317</v>
      </c>
      <c r="P20" s="87">
        <f t="shared" si="1"/>
        <v>136898207.74344447</v>
      </c>
      <c r="Q20" s="88">
        <v>0.89</v>
      </c>
      <c r="R20" s="89">
        <v>74938.442999999999</v>
      </c>
      <c r="S20" s="89">
        <f t="shared" si="2"/>
        <v>308.89252022100169</v>
      </c>
      <c r="T20" s="89">
        <f t="shared" si="3"/>
        <v>95414.589048481939</v>
      </c>
      <c r="U20" s="89">
        <f t="shared" si="4"/>
        <v>29472852.877036773</v>
      </c>
      <c r="V20" s="88">
        <v>0.88600000000000001</v>
      </c>
      <c r="W20" s="89">
        <v>20281.431</v>
      </c>
      <c r="X20" s="89">
        <f t="shared" si="11"/>
        <v>160.69573725839032</v>
      </c>
      <c r="Y20" s="89">
        <f t="shared" si="5"/>
        <v>25823.119973017616</v>
      </c>
      <c r="Z20" s="89">
        <f t="shared" si="6"/>
        <v>4149665.3023759304</v>
      </c>
      <c r="AA20" s="88">
        <v>0.82799999999999996</v>
      </c>
      <c r="AB20" s="89">
        <v>123.99</v>
      </c>
      <c r="AC20" s="89">
        <f t="shared" si="7"/>
        <v>12.564591961210393</v>
      </c>
      <c r="AD20" s="89">
        <f t="shared" si="8"/>
        <v>157.86897115171283</v>
      </c>
      <c r="AE20" s="89">
        <f t="shared" si="9"/>
        <v>1983.5592058573664</v>
      </c>
      <c r="AF20" s="88">
        <v>0.88800000000000001</v>
      </c>
    </row>
    <row r="21" spans="1:32" ht="21">
      <c r="A21" s="118" t="s">
        <v>165</v>
      </c>
      <c r="L21" s="85">
        <v>16</v>
      </c>
      <c r="M21" s="86">
        <v>203141.736</v>
      </c>
      <c r="N21" s="87">
        <f t="shared" si="10"/>
        <v>508.57456824083391</v>
      </c>
      <c r="O21" s="87">
        <f t="shared" si="0"/>
        <v>258648.09146135062</v>
      </c>
      <c r="P21" s="87">
        <f t="shared" si="1"/>
        <v>131541841.44127211</v>
      </c>
      <c r="Q21" s="88">
        <v>0.84499999999999997</v>
      </c>
      <c r="R21" s="89">
        <v>118787.319</v>
      </c>
      <c r="S21" s="89">
        <f t="shared" si="2"/>
        <v>388.90193103643821</v>
      </c>
      <c r="T21" s="89">
        <f t="shared" si="3"/>
        <v>151244.71196387053</v>
      </c>
      <c r="U21" s="89">
        <f t="shared" si="4"/>
        <v>58819360.541799143</v>
      </c>
      <c r="V21" s="88">
        <v>0.88100000000000001</v>
      </c>
      <c r="W21" s="89">
        <v>19749.123</v>
      </c>
      <c r="X21" s="89">
        <f t="shared" si="11"/>
        <v>158.57289925280023</v>
      </c>
      <c r="Y21" s="89">
        <f t="shared" si="5"/>
        <v>25145.364377438731</v>
      </c>
      <c r="Z21" s="89">
        <f t="shared" si="6"/>
        <v>3987373.3320985436</v>
      </c>
      <c r="AA21" s="88">
        <v>0.78600000000000003</v>
      </c>
      <c r="AB21" s="89">
        <v>164.79599999999999</v>
      </c>
      <c r="AC21" s="89">
        <f t="shared" si="7"/>
        <v>14.485329958760893</v>
      </c>
      <c r="AD21" s="89">
        <f t="shared" si="8"/>
        <v>209.82478401417586</v>
      </c>
      <c r="AE21" s="89">
        <f t="shared" si="9"/>
        <v>3039.3812299710753</v>
      </c>
      <c r="AF21" s="88">
        <v>0.88400000000000001</v>
      </c>
    </row>
    <row r="22" spans="1:32">
      <c r="A22" s="328" t="s">
        <v>155</v>
      </c>
      <c r="B22" s="328"/>
      <c r="C22" s="328"/>
      <c r="D22" s="328"/>
      <c r="E22" s="328" t="s">
        <v>130</v>
      </c>
      <c r="F22" s="328"/>
      <c r="G22" s="328"/>
      <c r="H22" s="328"/>
      <c r="L22" s="85">
        <v>17</v>
      </c>
      <c r="M22" s="86">
        <v>214475.99299999999</v>
      </c>
      <c r="N22" s="87">
        <f t="shared" si="10"/>
        <v>522.5699146372109</v>
      </c>
      <c r="O22" s="87">
        <f t="shared" si="0"/>
        <v>273079.31568394188</v>
      </c>
      <c r="P22" s="87">
        <f t="shared" si="1"/>
        <v>142703034.68614548</v>
      </c>
      <c r="Q22" s="88">
        <v>0.89200000000000002</v>
      </c>
      <c r="R22" s="89">
        <v>95197.752999999997</v>
      </c>
      <c r="S22" s="89">
        <f t="shared" si="2"/>
        <v>348.15161020671798</v>
      </c>
      <c r="T22" s="89">
        <f t="shared" si="3"/>
        <v>121209.54368953049</v>
      </c>
      <c r="U22" s="89">
        <f t="shared" si="4"/>
        <v>42199297.807931572</v>
      </c>
      <c r="V22" s="88">
        <v>0.88400000000000001</v>
      </c>
      <c r="W22" s="89">
        <v>20829.28</v>
      </c>
      <c r="X22" s="89">
        <f t="shared" si="11"/>
        <v>162.851659446139</v>
      </c>
      <c r="Y22" s="89">
        <f t="shared" si="5"/>
        <v>26520.662984361232</v>
      </c>
      <c r="Z22" s="89">
        <f t="shared" si="6"/>
        <v>4318933.9766150191</v>
      </c>
      <c r="AA22" s="88">
        <v>0.83799999999999997</v>
      </c>
      <c r="AB22" s="89">
        <v>104.152</v>
      </c>
      <c r="AC22" s="89">
        <f t="shared" si="7"/>
        <v>11.515660860899676</v>
      </c>
      <c r="AD22" s="89">
        <f t="shared" si="8"/>
        <v>132.61044506325666</v>
      </c>
      <c r="AE22" s="89">
        <f t="shared" si="9"/>
        <v>1527.0969119614313</v>
      </c>
      <c r="AF22" s="88">
        <v>0.89800000000000002</v>
      </c>
    </row>
    <row r="23" spans="1:32">
      <c r="A23" s="116" t="s">
        <v>128</v>
      </c>
      <c r="B23" s="116" t="s">
        <v>127</v>
      </c>
      <c r="C23" s="116" t="s">
        <v>132</v>
      </c>
      <c r="D23" s="117" t="s">
        <v>133</v>
      </c>
      <c r="E23" s="116" t="s">
        <v>128</v>
      </c>
      <c r="F23" s="116" t="s">
        <v>127</v>
      </c>
      <c r="G23" s="116" t="s">
        <v>132</v>
      </c>
      <c r="H23" s="116" t="s">
        <v>133</v>
      </c>
      <c r="I23"/>
      <c r="J23" s="79"/>
      <c r="L23" s="85">
        <v>18</v>
      </c>
      <c r="M23" s="86">
        <v>200804.09400000001</v>
      </c>
      <c r="N23" s="87">
        <f t="shared" si="10"/>
        <v>505.63990470048628</v>
      </c>
      <c r="O23" s="87">
        <f t="shared" si="0"/>
        <v>255671.71322551684</v>
      </c>
      <c r="P23" s="87">
        <f t="shared" si="1"/>
        <v>129277820.70996039</v>
      </c>
      <c r="Q23" s="88">
        <v>0.88700000000000001</v>
      </c>
      <c r="R23" s="89">
        <v>115153.124</v>
      </c>
      <c r="S23" s="89">
        <f t="shared" si="2"/>
        <v>382.90666118075268</v>
      </c>
      <c r="T23" s="89">
        <f t="shared" si="3"/>
        <v>146617.51117659174</v>
      </c>
      <c r="U23" s="89">
        <f t="shared" si="4"/>
        <v>56140821.675260432</v>
      </c>
      <c r="V23" s="88">
        <v>0.877</v>
      </c>
      <c r="W23" s="89">
        <v>19198.684000000001</v>
      </c>
      <c r="X23" s="89">
        <f t="shared" si="11"/>
        <v>156.34744537623331</v>
      </c>
      <c r="Y23" s="89">
        <f t="shared" si="5"/>
        <v>24444.52367567426</v>
      </c>
      <c r="Z23" s="89">
        <f t="shared" si="6"/>
        <v>3821838.8301305231</v>
      </c>
      <c r="AA23" s="88">
        <v>0.76900000000000002</v>
      </c>
      <c r="AB23" s="89">
        <v>126.087</v>
      </c>
      <c r="AC23" s="89">
        <f t="shared" si="7"/>
        <v>12.670396776621578</v>
      </c>
      <c r="AD23" s="89">
        <f t="shared" si="8"/>
        <v>160.53895447702249</v>
      </c>
      <c r="AE23" s="89">
        <f t="shared" si="9"/>
        <v>2034.092251327864</v>
      </c>
      <c r="AF23" s="88">
        <v>0.89500000000000002</v>
      </c>
    </row>
    <row r="24" spans="1:32">
      <c r="A24" s="102">
        <v>0.52010000000000001</v>
      </c>
      <c r="B24" s="102">
        <v>0.49299999999999999</v>
      </c>
      <c r="C24" s="102">
        <v>1.0002</v>
      </c>
      <c r="D24" s="103">
        <v>0.98619999999999997</v>
      </c>
      <c r="E24" s="105">
        <f t="shared" ref="E24:E33" si="12">A24/$A$35</f>
        <v>1.0402</v>
      </c>
      <c r="F24" s="102">
        <f t="shared" ref="F24:F33" si="13">B24/$B$35</f>
        <v>0.98599999999999999</v>
      </c>
      <c r="G24" s="105">
        <f t="shared" ref="G24:G33" si="14">C24/$C$35</f>
        <v>1.0002</v>
      </c>
      <c r="H24" s="105">
        <f t="shared" ref="H24:H33" si="15">D24/$D$35</f>
        <v>0.98619999999999997</v>
      </c>
      <c r="I24"/>
      <c r="L24" s="85">
        <v>19</v>
      </c>
      <c r="M24" s="86">
        <v>192563.86600000001</v>
      </c>
      <c r="N24" s="87">
        <f t="shared" si="10"/>
        <v>495.15646928852993</v>
      </c>
      <c r="O24" s="87">
        <f t="shared" si="0"/>
        <v>245179.92907828288</v>
      </c>
      <c r="P24" s="87">
        <f t="shared" si="1"/>
        <v>121402428.02281472</v>
      </c>
      <c r="Q24" s="88">
        <v>0.88100000000000001</v>
      </c>
      <c r="R24" s="89">
        <v>81909.048999999999</v>
      </c>
      <c r="S24" s="89">
        <f t="shared" si="2"/>
        <v>322.93937551566876</v>
      </c>
      <c r="T24" s="89">
        <f t="shared" si="3"/>
        <v>104289.84025845012</v>
      </c>
      <c r="U24" s="89">
        <f t="shared" si="4"/>
        <v>33679295.885692731</v>
      </c>
      <c r="V24" s="88">
        <v>0.89</v>
      </c>
      <c r="W24" s="89">
        <v>20594.857</v>
      </c>
      <c r="X24" s="89">
        <f t="shared" si="11"/>
        <v>161.93265992555604</v>
      </c>
      <c r="Y24" s="89">
        <f t="shared" si="5"/>
        <v>26222.186350565782</v>
      </c>
      <c r="Z24" s="89">
        <f t="shared" si="6"/>
        <v>4246228.3848107262</v>
      </c>
      <c r="AA24" s="88">
        <v>0.59499999999999997</v>
      </c>
      <c r="AB24" s="89">
        <v>155.84399999999999</v>
      </c>
      <c r="AC24" s="89">
        <f t="shared" si="7"/>
        <v>14.086402791689109</v>
      </c>
      <c r="AD24" s="89">
        <f t="shared" si="8"/>
        <v>198.4267436097067</v>
      </c>
      <c r="AE24" s="89">
        <f t="shared" si="9"/>
        <v>2795.1190351295513</v>
      </c>
      <c r="AF24" s="88">
        <v>0.9</v>
      </c>
    </row>
    <row r="25" spans="1:32">
      <c r="A25" s="102">
        <v>0.50119999999999998</v>
      </c>
      <c r="B25" s="102">
        <v>0.49459999999999998</v>
      </c>
      <c r="C25" s="102">
        <v>0.98250000000000004</v>
      </c>
      <c r="D25" s="102">
        <v>0.98880000000000001</v>
      </c>
      <c r="E25" s="105">
        <f t="shared" si="12"/>
        <v>1.0024</v>
      </c>
      <c r="F25" s="102">
        <f t="shared" si="13"/>
        <v>0.98919999999999997</v>
      </c>
      <c r="G25" s="105">
        <f t="shared" si="14"/>
        <v>0.98250000000000004</v>
      </c>
      <c r="H25" s="105">
        <f t="shared" si="15"/>
        <v>0.98880000000000001</v>
      </c>
      <c r="I25"/>
      <c r="L25" s="85">
        <v>20</v>
      </c>
      <c r="M25" s="86">
        <v>199455.986</v>
      </c>
      <c r="N25" s="87">
        <f t="shared" si="10"/>
        <v>503.93972735769006</v>
      </c>
      <c r="O25" s="87">
        <f t="shared" si="0"/>
        <v>253955.248809343</v>
      </c>
      <c r="P25" s="87">
        <f t="shared" si="1"/>
        <v>127978138.84603466</v>
      </c>
      <c r="Q25" s="88">
        <v>0.89200000000000002</v>
      </c>
      <c r="R25" s="89">
        <v>72599.260999999999</v>
      </c>
      <c r="S25" s="89">
        <f t="shared" si="2"/>
        <v>304.03330413582859</v>
      </c>
      <c r="T25" s="89">
        <f t="shared" si="3"/>
        <v>92436.25002374925</v>
      </c>
      <c r="U25" s="89">
        <f t="shared" si="4"/>
        <v>28103698.516646046</v>
      </c>
      <c r="V25" s="88">
        <v>0.874</v>
      </c>
      <c r="W25" s="89">
        <v>20243.870999999999</v>
      </c>
      <c r="X25" s="89">
        <f t="shared" si="11"/>
        <v>160.54686884432647</v>
      </c>
      <c r="Y25" s="89">
        <f t="shared" si="5"/>
        <v>25775.297095717364</v>
      </c>
      <c r="Z25" s="89">
        <f t="shared" si="6"/>
        <v>4138143.2422496844</v>
      </c>
      <c r="AA25" s="88">
        <v>0.69499999999999995</v>
      </c>
      <c r="AB25" s="89">
        <v>128.42500000000001</v>
      </c>
      <c r="AC25" s="89">
        <f t="shared" si="7"/>
        <v>12.787329218121089</v>
      </c>
      <c r="AD25" s="89">
        <f t="shared" si="8"/>
        <v>163.5157885326133</v>
      </c>
      <c r="AE25" s="89">
        <f t="shared" si="9"/>
        <v>2090.9302203271955</v>
      </c>
      <c r="AF25" s="88">
        <v>0.874</v>
      </c>
    </row>
    <row r="26" spans="1:32">
      <c r="A26" s="102">
        <v>0.50919999999999999</v>
      </c>
      <c r="B26" s="102">
        <v>0.50029999999999997</v>
      </c>
      <c r="C26" s="102">
        <v>1.0008999999999999</v>
      </c>
      <c r="D26" s="102">
        <v>0.98250000000000004</v>
      </c>
      <c r="E26" s="105">
        <f t="shared" si="12"/>
        <v>1.0184</v>
      </c>
      <c r="F26" s="102">
        <f t="shared" si="13"/>
        <v>1.0005999999999999</v>
      </c>
      <c r="G26" s="105">
        <f t="shared" si="14"/>
        <v>1.0008999999999999</v>
      </c>
      <c r="H26" s="105">
        <f t="shared" si="15"/>
        <v>0.98250000000000004</v>
      </c>
      <c r="I26"/>
      <c r="L26" s="85">
        <v>21</v>
      </c>
      <c r="M26" s="86">
        <v>200019.23699999999</v>
      </c>
      <c r="N26" s="87">
        <f t="shared" si="10"/>
        <v>504.6507725706507</v>
      </c>
      <c r="O26" s="87">
        <f t="shared" si="0"/>
        <v>254672.40225615463</v>
      </c>
      <c r="P26" s="87">
        <f t="shared" si="1"/>
        <v>128520624.55099197</v>
      </c>
      <c r="Q26" s="88">
        <v>0.88300000000000001</v>
      </c>
      <c r="R26" s="89">
        <v>109095.876</v>
      </c>
      <c r="S26" s="89">
        <f t="shared" si="2"/>
        <v>372.69985711121996</v>
      </c>
      <c r="T26" s="89">
        <f t="shared" si="3"/>
        <v>138905.18349072378</v>
      </c>
      <c r="U26" s="89">
        <f t="shared" si="4"/>
        <v>51769942.039000541</v>
      </c>
      <c r="V26" s="88">
        <v>0.88400000000000001</v>
      </c>
      <c r="W26" s="89">
        <v>25183.580999999998</v>
      </c>
      <c r="X26" s="89">
        <f t="shared" si="11"/>
        <v>179.06627601880007</v>
      </c>
      <c r="Y26" s="89">
        <f t="shared" si="5"/>
        <v>32064.731207241093</v>
      </c>
      <c r="Z26" s="89">
        <f t="shared" si="6"/>
        <v>5741712.0088244658</v>
      </c>
      <c r="AA26" s="88">
        <v>0.755</v>
      </c>
      <c r="AB26" s="89">
        <v>178.626</v>
      </c>
      <c r="AC26" s="89">
        <f t="shared" si="7"/>
        <v>15.080904711517249</v>
      </c>
      <c r="AD26" s="89">
        <f t="shared" si="8"/>
        <v>227.43368691786316</v>
      </c>
      <c r="AE26" s="89">
        <f t="shared" si="9"/>
        <v>3429.9057605973412</v>
      </c>
      <c r="AF26" s="88">
        <v>0.66100000000000003</v>
      </c>
    </row>
    <row r="27" spans="1:32">
      <c r="A27" s="102">
        <v>0.51400000000000001</v>
      </c>
      <c r="B27" s="102">
        <v>0.53010000000000002</v>
      </c>
      <c r="C27" s="102">
        <v>0.97829999999999995</v>
      </c>
      <c r="D27" s="102">
        <v>0.97889999999999999</v>
      </c>
      <c r="E27" s="105">
        <f t="shared" si="12"/>
        <v>1.028</v>
      </c>
      <c r="F27" s="102">
        <f t="shared" si="13"/>
        <v>1.0602</v>
      </c>
      <c r="G27" s="105">
        <f t="shared" si="14"/>
        <v>0.97829999999999995</v>
      </c>
      <c r="H27" s="105">
        <f t="shared" si="15"/>
        <v>0.97889999999999999</v>
      </c>
      <c r="I27"/>
      <c r="L27" s="85">
        <v>22</v>
      </c>
      <c r="M27" s="86">
        <v>188481.84099999999</v>
      </c>
      <c r="N27" s="87">
        <f t="shared" si="10"/>
        <v>489.88012148451719</v>
      </c>
      <c r="O27" s="87">
        <f t="shared" si="0"/>
        <v>239982.53342568531</v>
      </c>
      <c r="P27" s="87">
        <f t="shared" si="1"/>
        <v>117562672.62873693</v>
      </c>
      <c r="Q27" s="88">
        <v>0.89400000000000002</v>
      </c>
      <c r="R27" s="89">
        <v>113152.508</v>
      </c>
      <c r="S27" s="89">
        <f t="shared" si="2"/>
        <v>379.56586750070386</v>
      </c>
      <c r="T27" s="89">
        <f t="shared" si="3"/>
        <v>144070.24777156187</v>
      </c>
      <c r="U27" s="89">
        <f t="shared" si="4"/>
        <v>54684148.57645423</v>
      </c>
      <c r="V27" s="88">
        <v>0.872</v>
      </c>
      <c r="W27" s="89">
        <v>31540.186000000002</v>
      </c>
      <c r="X27" s="89">
        <f t="shared" si="11"/>
        <v>200.39513982006238</v>
      </c>
      <c r="Y27" s="89">
        <f t="shared" si="5"/>
        <v>40158.212063502353</v>
      </c>
      <c r="Z27" s="89">
        <f t="shared" si="6"/>
        <v>8047510.5213892702</v>
      </c>
      <c r="AA27" s="88">
        <v>0.7</v>
      </c>
      <c r="AB27" s="89">
        <v>118.869</v>
      </c>
      <c r="AC27" s="89">
        <f t="shared" si="7"/>
        <v>12.302386412526801</v>
      </c>
      <c r="AD27" s="89">
        <f t="shared" si="8"/>
        <v>151.34871144312405</v>
      </c>
      <c r="AE27" s="89">
        <f t="shared" si="9"/>
        <v>1861.9503312113288</v>
      </c>
      <c r="AF27" s="88">
        <v>0.86099999999999999</v>
      </c>
    </row>
    <row r="28" spans="1:32">
      <c r="A28" s="102">
        <v>0.51190000000000002</v>
      </c>
      <c r="B28" s="102">
        <v>0.50119999999999998</v>
      </c>
      <c r="C28" s="102">
        <v>0.98819999999999997</v>
      </c>
      <c r="D28" s="102">
        <v>1.002</v>
      </c>
      <c r="E28" s="105">
        <f t="shared" si="12"/>
        <v>1.0238</v>
      </c>
      <c r="F28" s="102">
        <f t="shared" si="13"/>
        <v>1.0024</v>
      </c>
      <c r="G28" s="105">
        <f t="shared" si="14"/>
        <v>0.98819999999999997</v>
      </c>
      <c r="H28" s="105">
        <f t="shared" si="15"/>
        <v>1.002</v>
      </c>
      <c r="I28"/>
      <c r="L28" s="85">
        <v>23</v>
      </c>
      <c r="M28" s="86">
        <v>192094.49100000001</v>
      </c>
      <c r="N28" s="87">
        <f t="shared" si="10"/>
        <v>494.55262840973035</v>
      </c>
      <c r="O28" s="87">
        <f t="shared" si="0"/>
        <v>244582.30226697281</v>
      </c>
      <c r="P28" s="87">
        <f t="shared" si="1"/>
        <v>120958820.44863455</v>
      </c>
      <c r="Q28" s="88">
        <v>0.89400000000000002</v>
      </c>
      <c r="R28" s="89">
        <v>74637.581000000006</v>
      </c>
      <c r="S28" s="89">
        <f t="shared" si="2"/>
        <v>308.27182753630575</v>
      </c>
      <c r="T28" s="89">
        <f t="shared" si="3"/>
        <v>95031.519652573843</v>
      </c>
      <c r="U28" s="89">
        <f t="shared" si="4"/>
        <v>29295540.236851294</v>
      </c>
      <c r="V28" s="88">
        <v>0.89100000000000001</v>
      </c>
      <c r="W28" s="89">
        <v>27905.342000000001</v>
      </c>
      <c r="X28" s="89">
        <f t="shared" si="11"/>
        <v>188.49452231764988</v>
      </c>
      <c r="Y28" s="89">
        <f t="shared" si="5"/>
        <v>35530.184943759006</v>
      </c>
      <c r="Z28" s="89">
        <f t="shared" si="6"/>
        <v>6697245.2388316095</v>
      </c>
      <c r="AA28" s="88">
        <v>0.66700000000000004</v>
      </c>
      <c r="AB28" s="89">
        <v>118.46599999999999</v>
      </c>
      <c r="AC28" s="89">
        <f t="shared" si="7"/>
        <v>12.28151439793138</v>
      </c>
      <c r="AD28" s="89">
        <f t="shared" si="8"/>
        <v>150.83559590659578</v>
      </c>
      <c r="AE28" s="89">
        <f t="shared" si="9"/>
        <v>1852.4895428474156</v>
      </c>
      <c r="AF28" s="88">
        <v>0.88900000000000001</v>
      </c>
    </row>
    <row r="29" spans="1:32">
      <c r="A29" s="102">
        <v>0.5111</v>
      </c>
      <c r="B29" s="102">
        <v>0.50949999999999995</v>
      </c>
      <c r="C29" s="102">
        <v>0.98919999999999997</v>
      </c>
      <c r="D29" s="102">
        <v>0.99650000000000005</v>
      </c>
      <c r="E29" s="105">
        <f t="shared" si="12"/>
        <v>1.0222</v>
      </c>
      <c r="F29" s="102">
        <f t="shared" si="13"/>
        <v>1.0189999999999999</v>
      </c>
      <c r="G29" s="105">
        <f t="shared" si="14"/>
        <v>0.98919999999999997</v>
      </c>
      <c r="H29" s="105">
        <f t="shared" si="15"/>
        <v>0.99650000000000005</v>
      </c>
      <c r="I29"/>
      <c r="L29" s="85">
        <v>24</v>
      </c>
      <c r="M29" s="86">
        <v>199549.861</v>
      </c>
      <c r="N29" s="87">
        <f t="shared" si="10"/>
        <v>504.05830433750918</v>
      </c>
      <c r="O29" s="87">
        <f t="shared" si="0"/>
        <v>254074.77417160504</v>
      </c>
      <c r="P29" s="87">
        <f t="shared" si="1"/>
        <v>128068499.84387481</v>
      </c>
      <c r="Q29" s="88">
        <v>0.88800000000000001</v>
      </c>
      <c r="R29" s="89">
        <v>115389.351</v>
      </c>
      <c r="S29" s="89">
        <f t="shared" si="2"/>
        <v>383.29921045382537</v>
      </c>
      <c r="T29" s="89">
        <f t="shared" si="3"/>
        <v>146918.28473452592</v>
      </c>
      <c r="U29" s="89">
        <f t="shared" si="4"/>
        <v>56313662.539974093</v>
      </c>
      <c r="V29" s="88">
        <v>0.878</v>
      </c>
      <c r="W29" s="89">
        <v>28196.103999999999</v>
      </c>
      <c r="X29" s="89">
        <f t="shared" si="11"/>
        <v>189.47399457515351</v>
      </c>
      <c r="Y29" s="89">
        <f t="shared" si="5"/>
        <v>35900.394620265302</v>
      </c>
      <c r="Z29" s="89">
        <f t="shared" si="6"/>
        <v>6802191.1755260183</v>
      </c>
      <c r="AA29" s="88">
        <v>0.72</v>
      </c>
      <c r="AB29" s="89">
        <v>141.28800000000001</v>
      </c>
      <c r="AC29" s="89">
        <f t="shared" si="7"/>
        <v>13.412437093852173</v>
      </c>
      <c r="AD29" s="89">
        <f t="shared" si="8"/>
        <v>179.89346879654173</v>
      </c>
      <c r="AE29" s="89">
        <f t="shared" si="9"/>
        <v>2412.8098338284744</v>
      </c>
      <c r="AF29" s="88">
        <v>0.83399999999999996</v>
      </c>
    </row>
    <row r="30" spans="1:32">
      <c r="A30" s="102">
        <v>0.50460000000000005</v>
      </c>
      <c r="B30" s="102">
        <v>0.51029999999999998</v>
      </c>
      <c r="C30" s="102">
        <v>0.98540000000000005</v>
      </c>
      <c r="D30" s="102">
        <v>0.97589999999999999</v>
      </c>
      <c r="E30" s="105">
        <f t="shared" si="12"/>
        <v>1.0092000000000001</v>
      </c>
      <c r="F30" s="102">
        <f t="shared" si="13"/>
        <v>1.0206</v>
      </c>
      <c r="G30" s="105">
        <f t="shared" si="14"/>
        <v>0.98540000000000005</v>
      </c>
      <c r="H30" s="105">
        <f t="shared" si="15"/>
        <v>0.97589999999999999</v>
      </c>
      <c r="I30"/>
      <c r="L30" s="85">
        <v>25</v>
      </c>
      <c r="M30" s="86">
        <v>196455.83300000001</v>
      </c>
      <c r="N30" s="87">
        <f t="shared" si="10"/>
        <v>500.1353170587808</v>
      </c>
      <c r="O30" s="87">
        <f t="shared" si="0"/>
        <v>250135.33536948721</v>
      </c>
      <c r="P30" s="87">
        <f t="shared" si="1"/>
        <v>125101515.26262295</v>
      </c>
      <c r="Q30" s="88">
        <v>0.89100000000000001</v>
      </c>
      <c r="R30" s="89">
        <v>112545.399</v>
      </c>
      <c r="S30" s="89">
        <f t="shared" si="2"/>
        <v>378.5462357292663</v>
      </c>
      <c r="T30" s="89">
        <f t="shared" si="3"/>
        <v>143297.25258479724</v>
      </c>
      <c r="U30" s="89">
        <f t="shared" si="4"/>
        <v>54244635.556320868</v>
      </c>
      <c r="V30" s="88">
        <v>0.89100000000000001</v>
      </c>
      <c r="W30" s="89">
        <v>27883.972000000002</v>
      </c>
      <c r="X30" s="89">
        <f t="shared" si="11"/>
        <v>188.4223336409143</v>
      </c>
      <c r="Y30" s="89">
        <f t="shared" si="5"/>
        <v>35502.975814688027</v>
      </c>
      <c r="Z30" s="89">
        <f t="shared" si="6"/>
        <v>6689553.5542004583</v>
      </c>
      <c r="AA30" s="88">
        <v>0.747</v>
      </c>
      <c r="AB30" s="89">
        <v>131.732</v>
      </c>
      <c r="AC30" s="89">
        <f t="shared" si="7"/>
        <v>12.950922426879579</v>
      </c>
      <c r="AD30" s="89">
        <f t="shared" si="8"/>
        <v>167.72639170705244</v>
      </c>
      <c r="AE30" s="89">
        <f t="shared" si="9"/>
        <v>2172.2114879384544</v>
      </c>
      <c r="AF30" s="88">
        <v>0.88200000000000001</v>
      </c>
    </row>
    <row r="31" spans="1:32">
      <c r="A31" s="102">
        <v>0.51329999999999998</v>
      </c>
      <c r="B31" s="102">
        <v>0.51270000000000004</v>
      </c>
      <c r="C31" s="102">
        <v>0.97870000000000001</v>
      </c>
      <c r="D31" s="102">
        <v>0.99709999999999999</v>
      </c>
      <c r="E31" s="105">
        <f t="shared" si="12"/>
        <v>1.0266</v>
      </c>
      <c r="F31" s="102">
        <f t="shared" si="13"/>
        <v>1.0254000000000001</v>
      </c>
      <c r="G31" s="105">
        <f t="shared" si="14"/>
        <v>0.97870000000000001</v>
      </c>
      <c r="H31" s="105">
        <f t="shared" si="15"/>
        <v>0.99709999999999999</v>
      </c>
      <c r="I31"/>
      <c r="L31" s="85">
        <v>26</v>
      </c>
      <c r="M31" s="86">
        <v>203002.462</v>
      </c>
      <c r="N31" s="87">
        <f t="shared" si="10"/>
        <v>508.40019895452161</v>
      </c>
      <c r="O31" s="87">
        <f t="shared" si="0"/>
        <v>258470.76229699716</v>
      </c>
      <c r="P31" s="87">
        <f t="shared" si="1"/>
        <v>131406586.97572021</v>
      </c>
      <c r="Q31" s="88">
        <v>0.89200000000000002</v>
      </c>
      <c r="R31" s="89">
        <v>108523.39200000001</v>
      </c>
      <c r="S31" s="89">
        <f t="shared" si="2"/>
        <v>371.72069383233912</v>
      </c>
      <c r="T31" s="89">
        <f t="shared" si="3"/>
        <v>138176.27422319559</v>
      </c>
      <c r="U31" s="89">
        <f t="shared" si="4"/>
        <v>51362980.525413819</v>
      </c>
      <c r="V31" s="88">
        <v>0.88500000000000001</v>
      </c>
      <c r="W31" s="89">
        <v>27277.194</v>
      </c>
      <c r="X31" s="89">
        <f t="shared" si="11"/>
        <v>186.36094566784294</v>
      </c>
      <c r="Y31" s="89">
        <f t="shared" si="5"/>
        <v>34730.402070212709</v>
      </c>
      <c r="Z31" s="89">
        <f t="shared" si="6"/>
        <v>6472390.5732292505</v>
      </c>
      <c r="AA31" s="88">
        <v>0.72499999999999998</v>
      </c>
      <c r="AB31" s="89">
        <v>134.67500000000001</v>
      </c>
      <c r="AC31" s="89">
        <f t="shared" si="7"/>
        <v>13.094790402568805</v>
      </c>
      <c r="AD31" s="89">
        <f t="shared" si="8"/>
        <v>171.47353568720808</v>
      </c>
      <c r="AE31" s="89">
        <f t="shared" si="9"/>
        <v>2245.4100094113919</v>
      </c>
      <c r="AF31" s="88">
        <v>0.89200000000000002</v>
      </c>
    </row>
    <row r="32" spans="1:32">
      <c r="A32" s="102">
        <v>0.51290000000000002</v>
      </c>
      <c r="B32" s="102">
        <v>0.49830000000000002</v>
      </c>
      <c r="C32" s="102">
        <v>0.96989999999999998</v>
      </c>
      <c r="D32" s="102">
        <v>0.97929999999999995</v>
      </c>
      <c r="E32" s="105">
        <f t="shared" si="12"/>
        <v>1.0258</v>
      </c>
      <c r="F32" s="102">
        <f t="shared" si="13"/>
        <v>0.99660000000000004</v>
      </c>
      <c r="G32" s="105">
        <f t="shared" si="14"/>
        <v>0.96989999999999998</v>
      </c>
      <c r="H32" s="105">
        <f t="shared" si="15"/>
        <v>0.97929999999999995</v>
      </c>
      <c r="I32"/>
      <c r="L32" s="85">
        <v>27</v>
      </c>
      <c r="M32" s="86">
        <v>205618.652</v>
      </c>
      <c r="N32" s="87">
        <f t="shared" si="10"/>
        <v>511.66571007009827</v>
      </c>
      <c r="O32" s="87">
        <f t="shared" si="0"/>
        <v>261801.79886153786</v>
      </c>
      <c r="P32" s="87">
        <f t="shared" si="1"/>
        <v>133955003.31211782</v>
      </c>
      <c r="Q32" s="88">
        <v>0.88900000000000001</v>
      </c>
      <c r="R32" s="89">
        <v>110412.435</v>
      </c>
      <c r="S32" s="89">
        <f t="shared" si="2"/>
        <v>374.94196680619888</v>
      </c>
      <c r="T32" s="89">
        <f t="shared" si="3"/>
        <v>140581.47847250075</v>
      </c>
      <c r="U32" s="89">
        <f t="shared" si="4"/>
        <v>52709896.035002738</v>
      </c>
      <c r="V32" s="88">
        <v>0.89300000000000002</v>
      </c>
      <c r="W32" s="89">
        <v>27957.148000000001</v>
      </c>
      <c r="X32" s="89">
        <f t="shared" si="11"/>
        <v>188.66941032296032</v>
      </c>
      <c r="Y32" s="89">
        <f t="shared" si="5"/>
        <v>35596.146391613562</v>
      </c>
      <c r="Z32" s="89">
        <f t="shared" si="6"/>
        <v>6715903.9494755026</v>
      </c>
      <c r="AA32" s="88">
        <v>0.71899999999999997</v>
      </c>
      <c r="AB32" s="89">
        <v>171.97300000000001</v>
      </c>
      <c r="AC32" s="89">
        <f t="shared" si="7"/>
        <v>14.797392480661591</v>
      </c>
      <c r="AD32" s="89">
        <f t="shared" si="8"/>
        <v>218.9628242267402</v>
      </c>
      <c r="AE32" s="89">
        <f t="shared" si="9"/>
        <v>3240.0788487571908</v>
      </c>
      <c r="AF32" s="88">
        <v>0.88800000000000001</v>
      </c>
    </row>
    <row r="33" spans="1:32">
      <c r="A33" s="104">
        <v>0.51849999999999996</v>
      </c>
      <c r="B33" s="104">
        <v>0.51090000000000002</v>
      </c>
      <c r="C33" s="104">
        <v>0.9909</v>
      </c>
      <c r="D33" s="104">
        <v>0.99260000000000004</v>
      </c>
      <c r="E33" s="106">
        <f t="shared" si="12"/>
        <v>1.0369999999999999</v>
      </c>
      <c r="F33" s="104">
        <f t="shared" si="13"/>
        <v>1.0218</v>
      </c>
      <c r="G33" s="106">
        <f t="shared" si="14"/>
        <v>0.9909</v>
      </c>
      <c r="H33" s="106">
        <f t="shared" si="15"/>
        <v>0.99260000000000004</v>
      </c>
      <c r="I33"/>
      <c r="L33" s="85">
        <v>28</v>
      </c>
      <c r="M33" s="86">
        <v>205020.77600000001</v>
      </c>
      <c r="N33" s="87">
        <f t="shared" si="10"/>
        <v>510.92128502880928</v>
      </c>
      <c r="O33" s="87">
        <f t="shared" si="0"/>
        <v>261040.55949548978</v>
      </c>
      <c r="P33" s="87">
        <f t="shared" si="1"/>
        <v>133371178.10207498</v>
      </c>
      <c r="Q33" s="88">
        <v>0.89800000000000002</v>
      </c>
      <c r="R33" s="89">
        <v>100495.537</v>
      </c>
      <c r="S33" s="89">
        <f t="shared" si="2"/>
        <v>357.70783018798414</v>
      </c>
      <c r="T33" s="89">
        <f t="shared" si="3"/>
        <v>127954.8917777957</v>
      </c>
      <c r="U33" s="89">
        <f t="shared" si="4"/>
        <v>45770466.699773632</v>
      </c>
      <c r="V33" s="88">
        <v>0.88700000000000001</v>
      </c>
      <c r="W33" s="89">
        <v>23866.411</v>
      </c>
      <c r="X33" s="89">
        <f t="shared" si="11"/>
        <v>174.32056182820855</v>
      </c>
      <c r="Y33" s="89">
        <f t="shared" si="5"/>
        <v>30387.65827610228</v>
      </c>
      <c r="Z33" s="89">
        <f t="shared" si="6"/>
        <v>5297193.6633337606</v>
      </c>
      <c r="AA33" s="88">
        <v>0.78100000000000003</v>
      </c>
      <c r="AB33" s="89">
        <v>94.555000000000007</v>
      </c>
      <c r="AC33" s="89">
        <f t="shared" si="7"/>
        <v>10.972290788729277</v>
      </c>
      <c r="AD33" s="89">
        <f t="shared" si="8"/>
        <v>120.39116515243333</v>
      </c>
      <c r="AE33" s="89">
        <f t="shared" si="9"/>
        <v>1320.9668724464293</v>
      </c>
      <c r="AF33" s="88">
        <v>0.877</v>
      </c>
    </row>
    <row r="34" spans="1:32">
      <c r="A34" s="327" t="s">
        <v>129</v>
      </c>
      <c r="B34" s="327"/>
      <c r="C34" s="327"/>
      <c r="D34" s="327"/>
      <c r="L34" s="85">
        <v>29</v>
      </c>
      <c r="M34" s="86">
        <v>195659.43400000001</v>
      </c>
      <c r="N34" s="87">
        <f t="shared" si="10"/>
        <v>499.12055524622468</v>
      </c>
      <c r="O34" s="87">
        <f t="shared" si="0"/>
        <v>249121.32866929963</v>
      </c>
      <c r="P34" s="87">
        <f t="shared" si="1"/>
        <v>124341575.88909806</v>
      </c>
      <c r="Q34" s="88">
        <v>0.88300000000000001</v>
      </c>
      <c r="R34" s="89">
        <v>116227.30100000001</v>
      </c>
      <c r="S34" s="89">
        <f t="shared" si="2"/>
        <v>384.68843992383853</v>
      </c>
      <c r="T34" s="89">
        <f t="shared" si="3"/>
        <v>147985.19581103671</v>
      </c>
      <c r="U34" s="89">
        <f t="shared" si="4"/>
        <v>56928194.108371474</v>
      </c>
      <c r="V34" s="88">
        <v>0.87</v>
      </c>
      <c r="W34" s="89">
        <v>17565.496999999999</v>
      </c>
      <c r="X34" s="89">
        <f t="shared" si="11"/>
        <v>149.54960850275359</v>
      </c>
      <c r="Y34" s="89">
        <f t="shared" si="5"/>
        <v>22365.085403326866</v>
      </c>
      <c r="Z34" s="89">
        <f t="shared" si="6"/>
        <v>3344689.7661981815</v>
      </c>
      <c r="AA34" s="88">
        <v>0.80700000000000005</v>
      </c>
      <c r="AB34" s="89">
        <v>117.29600000000001</v>
      </c>
      <c r="AC34" s="89">
        <f t="shared" si="7"/>
        <v>12.220716249027944</v>
      </c>
      <c r="AD34" s="89">
        <f t="shared" si="8"/>
        <v>149.34590563925562</v>
      </c>
      <c r="AE34" s="89">
        <f t="shared" si="9"/>
        <v>1825.1139357714453</v>
      </c>
      <c r="AF34" s="88">
        <v>0.89200000000000002</v>
      </c>
    </row>
    <row r="35" spans="1:32">
      <c r="A35" s="101">
        <v>0.5</v>
      </c>
      <c r="B35" s="101">
        <v>0.5</v>
      </c>
      <c r="C35" s="101">
        <v>1</v>
      </c>
      <c r="D35" s="101">
        <v>1</v>
      </c>
      <c r="G35"/>
      <c r="H35"/>
      <c r="L35" s="85">
        <v>30</v>
      </c>
      <c r="M35" s="86">
        <v>202774.7</v>
      </c>
      <c r="N35" s="87">
        <f t="shared" si="10"/>
        <v>508.11491486848644</v>
      </c>
      <c r="O35" s="87">
        <f t="shared" si="0"/>
        <v>258180.76671180921</v>
      </c>
      <c r="P35" s="87">
        <f t="shared" si="1"/>
        <v>131185498.2984515</v>
      </c>
      <c r="Q35" s="88">
        <v>0.89300000000000002</v>
      </c>
      <c r="R35" s="89">
        <v>116954.448</v>
      </c>
      <c r="S35" s="89">
        <f t="shared" si="2"/>
        <v>385.8899171088463</v>
      </c>
      <c r="T35" s="89">
        <f t="shared" si="3"/>
        <v>148911.02812627229</v>
      </c>
      <c r="U35" s="89">
        <f t="shared" si="4"/>
        <v>57463264.300240293</v>
      </c>
      <c r="V35" s="88">
        <v>0.88600000000000001</v>
      </c>
      <c r="W35" s="89">
        <v>26131.632000000001</v>
      </c>
      <c r="X35" s="89">
        <f t="shared" si="11"/>
        <v>182.40566666325586</v>
      </c>
      <c r="Y35" s="89">
        <f t="shared" si="5"/>
        <v>33271.827230866809</v>
      </c>
      <c r="Z35" s="89">
        <f t="shared" si="6"/>
        <v>6068969.8271509307</v>
      </c>
      <c r="AA35" s="88">
        <v>0.89</v>
      </c>
      <c r="AB35" s="89">
        <v>149.554</v>
      </c>
      <c r="AC35" s="89">
        <f t="shared" si="7"/>
        <v>13.799205298614936</v>
      </c>
      <c r="AD35" s="89">
        <f t="shared" si="8"/>
        <v>190.41806687332252</v>
      </c>
      <c r="AE35" s="89">
        <f t="shared" si="9"/>
        <v>2627.6179973503654</v>
      </c>
      <c r="AF35" s="88">
        <v>0.89200000000000002</v>
      </c>
    </row>
    <row r="36" spans="1:32">
      <c r="A36"/>
      <c r="B36"/>
      <c r="C36"/>
      <c r="D36"/>
      <c r="G36"/>
      <c r="H36"/>
      <c r="I36"/>
      <c r="L36" s="85">
        <v>31</v>
      </c>
      <c r="M36" s="86">
        <v>186310.40299999999</v>
      </c>
      <c r="N36" s="87">
        <f t="shared" si="10"/>
        <v>487.05007206153323</v>
      </c>
      <c r="O36" s="87">
        <f t="shared" si="0"/>
        <v>237217.7726951447</v>
      </c>
      <c r="P36" s="87">
        <f t="shared" si="1"/>
        <v>115536933.28544663</v>
      </c>
      <c r="Q36" s="88">
        <v>0.879</v>
      </c>
      <c r="R36" s="89">
        <v>117361.496</v>
      </c>
      <c r="S36" s="89">
        <f t="shared" si="2"/>
        <v>386.56085903318979</v>
      </c>
      <c r="T36" s="89">
        <f t="shared" si="3"/>
        <v>149429.29773647763</v>
      </c>
      <c r="U36" s="89">
        <f t="shared" si="4"/>
        <v>57763517.697739072</v>
      </c>
      <c r="V36" s="88">
        <v>0.88900000000000001</v>
      </c>
      <c r="W36" s="89">
        <v>23920.808000000001</v>
      </c>
      <c r="X36" s="89">
        <f t="shared" si="11"/>
        <v>174.51910694138118</v>
      </c>
      <c r="Y36" s="89">
        <f t="shared" si="5"/>
        <v>30456.918687617243</v>
      </c>
      <c r="Z36" s="89">
        <f t="shared" si="6"/>
        <v>5315314.249549225</v>
      </c>
      <c r="AA36" s="88">
        <v>0.74299999999999999</v>
      </c>
      <c r="AB36" s="89">
        <v>156.97300000000001</v>
      </c>
      <c r="AC36" s="89">
        <f t="shared" si="7"/>
        <v>14.137334651755001</v>
      </c>
      <c r="AD36" s="89">
        <f t="shared" si="8"/>
        <v>199.86423105571271</v>
      </c>
      <c r="AE36" s="89">
        <f t="shared" si="9"/>
        <v>2825.5475193502953</v>
      </c>
      <c r="AF36" s="88">
        <v>0.90800000000000003</v>
      </c>
    </row>
    <row r="37" spans="1:32">
      <c r="A37"/>
      <c r="B37"/>
      <c r="C37"/>
      <c r="D37"/>
      <c r="G37"/>
      <c r="H37"/>
      <c r="I37"/>
      <c r="L37" s="85">
        <v>32</v>
      </c>
      <c r="M37" s="86">
        <v>203828.101</v>
      </c>
      <c r="N37" s="87">
        <f t="shared" si="10"/>
        <v>509.43301671708792</v>
      </c>
      <c r="O37" s="87">
        <f t="shared" si="0"/>
        <v>259521.99852147279</v>
      </c>
      <c r="P37" s="87">
        <f t="shared" si="1"/>
        <v>132209074.61124152</v>
      </c>
      <c r="Q37" s="88">
        <v>0.89200000000000002</v>
      </c>
      <c r="R37" s="89">
        <v>76772.853000000003</v>
      </c>
      <c r="S37" s="89">
        <f t="shared" si="2"/>
        <v>312.65033568147589</v>
      </c>
      <c r="T37" s="89">
        <f t="shared" si="3"/>
        <v>97750.232401739559</v>
      </c>
      <c r="U37" s="89">
        <f t="shared" si="4"/>
        <v>30561642.973346155</v>
      </c>
      <c r="V37" s="88">
        <v>0.89</v>
      </c>
      <c r="W37" s="89">
        <v>26533.776000000002</v>
      </c>
      <c r="X37" s="89">
        <f t="shared" si="11"/>
        <v>183.80384347000142</v>
      </c>
      <c r="Y37" s="89">
        <f t="shared" si="5"/>
        <v>33783.852874344782</v>
      </c>
      <c r="Z37" s="89">
        <f t="shared" si="6"/>
        <v>6209602.0055296263</v>
      </c>
      <c r="AA37" s="88">
        <v>0.82199999999999995</v>
      </c>
      <c r="AB37" s="89">
        <v>180.642</v>
      </c>
      <c r="AC37" s="89">
        <f t="shared" si="7"/>
        <v>15.165768620154049</v>
      </c>
      <c r="AD37" s="89">
        <f t="shared" si="8"/>
        <v>230.00053784004925</v>
      </c>
      <c r="AE37" s="89">
        <f t="shared" si="9"/>
        <v>3488.1349393931728</v>
      </c>
      <c r="AF37" s="88">
        <v>0.89900000000000002</v>
      </c>
    </row>
    <row r="38" spans="1:32">
      <c r="A38"/>
      <c r="B38"/>
      <c r="C38"/>
      <c r="D38"/>
      <c r="G38"/>
      <c r="H38"/>
      <c r="I38"/>
      <c r="L38" s="85">
        <v>33</v>
      </c>
      <c r="M38" s="86">
        <v>186265.005</v>
      </c>
      <c r="N38" s="87">
        <f t="shared" si="10"/>
        <v>486.99072903525877</v>
      </c>
      <c r="O38" s="87">
        <f t="shared" ref="O38:O55" si="16">N38^2</f>
        <v>237159.97016629283</v>
      </c>
      <c r="P38" s="87">
        <f t="shared" ref="P38:P55" si="17">N38^3</f>
        <v>115494706.76926316</v>
      </c>
      <c r="Q38" s="88">
        <v>0.88500000000000001</v>
      </c>
      <c r="R38" s="89">
        <v>122277.624</v>
      </c>
      <c r="S38" s="89">
        <f t="shared" si="2"/>
        <v>394.5740821608249</v>
      </c>
      <c r="T38" s="89">
        <f t="shared" ref="T38:T55" si="18">S38^2</f>
        <v>155688.7063130574</v>
      </c>
      <c r="U38" s="89">
        <f t="shared" ref="U38:U55" si="19">S38^3</f>
        <v>61430728.396280847</v>
      </c>
      <c r="V38" s="88">
        <v>0.88300000000000001</v>
      </c>
      <c r="W38" s="89">
        <v>29059.97</v>
      </c>
      <c r="X38" s="89">
        <f t="shared" si="11"/>
        <v>192.35462815543974</v>
      </c>
      <c r="Y38" s="89">
        <f t="shared" ref="Y38:Y55" si="20">X38^2</f>
        <v>37000.302972817488</v>
      </c>
      <c r="Z38" s="89">
        <f t="shared" ref="Z38:Z55" si="21">X38^3</f>
        <v>7117179.51997492</v>
      </c>
      <c r="AA38" s="88">
        <v>0.72799999999999998</v>
      </c>
      <c r="AB38" s="89">
        <v>142.69900000000001</v>
      </c>
      <c r="AC38" s="89">
        <f t="shared" si="7"/>
        <v>13.479243665508944</v>
      </c>
      <c r="AD38" s="89">
        <f t="shared" ref="AD38:AD55" si="22">AC38^2</f>
        <v>181.69000979416299</v>
      </c>
      <c r="AE38" s="89">
        <f t="shared" ref="AE38:AE55" si="23">AC38^3</f>
        <v>2449.0439136042296</v>
      </c>
      <c r="AF38" s="88">
        <v>0.85199999999999998</v>
      </c>
    </row>
    <row r="39" spans="1:32">
      <c r="A39"/>
      <c r="B39"/>
      <c r="C39"/>
      <c r="D39"/>
      <c r="G39"/>
      <c r="H39"/>
      <c r="I39"/>
      <c r="L39" s="85">
        <v>34</v>
      </c>
      <c r="M39" s="86">
        <v>206091.10500000001</v>
      </c>
      <c r="N39" s="87">
        <f t="shared" si="10"/>
        <v>512.25320370317513</v>
      </c>
      <c r="O39" s="87">
        <f t="shared" si="16"/>
        <v>262403.34470416664</v>
      </c>
      <c r="P39" s="87">
        <f t="shared" si="17"/>
        <v>134416953.98713794</v>
      </c>
      <c r="Q39" s="88">
        <v>0.875</v>
      </c>
      <c r="R39" s="89">
        <v>70599.414999999994</v>
      </c>
      <c r="S39" s="89">
        <f t="shared" si="2"/>
        <v>299.81655560220287</v>
      </c>
      <c r="T39" s="89">
        <f t="shared" si="18"/>
        <v>89889.967013168804</v>
      </c>
      <c r="U39" s="89">
        <f t="shared" si="19"/>
        <v>26950500.293083906</v>
      </c>
      <c r="V39" s="88">
        <v>0.88400000000000001</v>
      </c>
      <c r="W39" s="89">
        <v>34291.089</v>
      </c>
      <c r="X39" s="89">
        <f t="shared" si="11"/>
        <v>208.95159857448553</v>
      </c>
      <c r="Y39" s="89">
        <f t="shared" si="20"/>
        <v>43660.770546832944</v>
      </c>
      <c r="Z39" s="89">
        <f t="shared" si="21"/>
        <v>9122987.8007545583</v>
      </c>
      <c r="AA39" s="88">
        <v>0.78</v>
      </c>
      <c r="AB39" s="89">
        <v>159.23099999999999</v>
      </c>
      <c r="AC39" s="89">
        <f t="shared" si="7"/>
        <v>14.238651830413042</v>
      </c>
      <c r="AD39" s="89">
        <f t="shared" si="22"/>
        <v>202.73920594772468</v>
      </c>
      <c r="AE39" s="89">
        <f t="shared" si="23"/>
        <v>2886.732965864057</v>
      </c>
      <c r="AF39" s="88">
        <v>0.9</v>
      </c>
    </row>
    <row r="40" spans="1:32">
      <c r="A40"/>
      <c r="B40"/>
      <c r="C40"/>
      <c r="D40"/>
      <c r="G40"/>
      <c r="H40"/>
      <c r="I40"/>
      <c r="L40" s="85">
        <v>35</v>
      </c>
      <c r="M40" s="86">
        <v>205453.21599999999</v>
      </c>
      <c r="N40" s="87">
        <f t="shared" si="10"/>
        <v>511.45983146696381</v>
      </c>
      <c r="O40" s="87">
        <f t="shared" si="16"/>
        <v>261591.15920421502</v>
      </c>
      <c r="P40" s="87">
        <f t="shared" si="17"/>
        <v>133793370.19983551</v>
      </c>
      <c r="Q40" s="88">
        <v>0.89400000000000002</v>
      </c>
      <c r="R40" s="89">
        <v>104445.98299999999</v>
      </c>
      <c r="S40" s="89">
        <f t="shared" si="2"/>
        <v>364.67074991605307</v>
      </c>
      <c r="T40" s="89">
        <f t="shared" si="18"/>
        <v>132984.75584433653</v>
      </c>
      <c r="U40" s="89">
        <f t="shared" si="19"/>
        <v>48495650.641157426</v>
      </c>
      <c r="V40" s="88">
        <v>0.88800000000000001</v>
      </c>
      <c r="W40" s="89">
        <v>25388.215</v>
      </c>
      <c r="X40" s="89">
        <f t="shared" si="11"/>
        <v>179.79232271773571</v>
      </c>
      <c r="Y40" s="89">
        <f t="shared" si="20"/>
        <v>32325.279308238427</v>
      </c>
      <c r="Z40" s="89">
        <f t="shared" si="21"/>
        <v>5811837.0493277479</v>
      </c>
      <c r="AA40" s="88">
        <v>0.73399999999999999</v>
      </c>
      <c r="AB40" s="89">
        <v>110.07899999999999</v>
      </c>
      <c r="AC40" s="89">
        <f t="shared" si="7"/>
        <v>11.838789458593389</v>
      </c>
      <c r="AD40" s="89">
        <f t="shared" si="22"/>
        <v>140.15693584490197</v>
      </c>
      <c r="AE40" s="89">
        <f t="shared" si="23"/>
        <v>1659.2884546293753</v>
      </c>
      <c r="AF40" s="88">
        <v>0.88600000000000001</v>
      </c>
    </row>
    <row r="41" spans="1:32">
      <c r="A41"/>
      <c r="B41"/>
      <c r="C41"/>
      <c r="D41"/>
      <c r="G41"/>
      <c r="H41"/>
      <c r="I41"/>
      <c r="L41" s="85">
        <v>36</v>
      </c>
      <c r="M41" s="86">
        <v>196585.103</v>
      </c>
      <c r="N41" s="87">
        <f t="shared" si="10"/>
        <v>500.29983714312272</v>
      </c>
      <c r="O41" s="87">
        <f t="shared" si="16"/>
        <v>250299.92704543512</v>
      </c>
      <c r="P41" s="87">
        <f t="shared" si="17"/>
        <v>125225012.73776668</v>
      </c>
      <c r="Q41" s="88">
        <v>0.89100000000000001</v>
      </c>
      <c r="R41" s="89">
        <v>118051.708</v>
      </c>
      <c r="S41" s="89">
        <f t="shared" si="2"/>
        <v>387.695889775902</v>
      </c>
      <c r="T41" s="89">
        <f t="shared" si="18"/>
        <v>150308.10294912837</v>
      </c>
      <c r="U41" s="89">
        <f t="shared" si="19"/>
        <v>58273833.713390201</v>
      </c>
      <c r="V41" s="88">
        <v>0.88500000000000001</v>
      </c>
      <c r="W41" s="89">
        <v>26386.129000000001</v>
      </c>
      <c r="X41" s="89">
        <f t="shared" si="11"/>
        <v>183.2917425179958</v>
      </c>
      <c r="Y41" s="89">
        <f t="shared" si="20"/>
        <v>33595.862875283266</v>
      </c>
      <c r="Z41" s="89">
        <f t="shared" si="21"/>
        <v>6157844.2478063144</v>
      </c>
      <c r="AA41" s="88">
        <v>0.67900000000000005</v>
      </c>
      <c r="AB41" s="89">
        <v>107.66</v>
      </c>
      <c r="AC41" s="89">
        <f t="shared" si="7"/>
        <v>11.70798741826227</v>
      </c>
      <c r="AD41" s="89">
        <f t="shared" si="22"/>
        <v>137.07696938618761</v>
      </c>
      <c r="AE41" s="89">
        <f t="shared" si="23"/>
        <v>1604.895432907007</v>
      </c>
      <c r="AF41" s="88">
        <v>0.78300000000000003</v>
      </c>
    </row>
    <row r="42" spans="1:32">
      <c r="A42"/>
      <c r="B42"/>
      <c r="C42"/>
      <c r="D42"/>
      <c r="G42"/>
      <c r="H42"/>
      <c r="I42"/>
      <c r="L42" s="85">
        <v>37</v>
      </c>
      <c r="M42" s="86">
        <v>197220.68299999999</v>
      </c>
      <c r="N42" s="87">
        <f t="shared" si="10"/>
        <v>501.10794509294885</v>
      </c>
      <c r="O42" s="87">
        <f t="shared" si="16"/>
        <v>251109.17263527785</v>
      </c>
      <c r="P42" s="87">
        <f t="shared" si="17"/>
        <v>125832801.49325463</v>
      </c>
      <c r="Q42" s="88">
        <v>0.876</v>
      </c>
      <c r="R42" s="89">
        <v>120314.712</v>
      </c>
      <c r="S42" s="89">
        <f t="shared" si="2"/>
        <v>391.39423747906943</v>
      </c>
      <c r="T42" s="89">
        <f t="shared" si="18"/>
        <v>153189.44913182218</v>
      </c>
      <c r="U42" s="89">
        <f t="shared" si="19"/>
        <v>59957467.632788241</v>
      </c>
      <c r="V42" s="88">
        <v>0.875</v>
      </c>
      <c r="W42" s="89">
        <v>27637.245999999999</v>
      </c>
      <c r="X42" s="89">
        <f t="shared" si="11"/>
        <v>187.58687191478433</v>
      </c>
      <c r="Y42" s="89">
        <f t="shared" si="20"/>
        <v>35188.834514773698</v>
      </c>
      <c r="Z42" s="89">
        <f t="shared" si="21"/>
        <v>6600963.3929533958</v>
      </c>
      <c r="AA42" s="88">
        <v>0.80800000000000005</v>
      </c>
      <c r="AB42" s="89">
        <v>130.68299999999999</v>
      </c>
      <c r="AC42" s="89">
        <f t="shared" si="7"/>
        <v>12.899254374754584</v>
      </c>
      <c r="AD42" s="89">
        <f t="shared" si="22"/>
        <v>166.39076342462528</v>
      </c>
      <c r="AE42" s="89">
        <f t="shared" si="23"/>
        <v>2146.3167830238526</v>
      </c>
      <c r="AF42" s="88">
        <v>0.83299999999999996</v>
      </c>
    </row>
    <row r="43" spans="1:32">
      <c r="A43"/>
      <c r="B43"/>
      <c r="C43"/>
      <c r="D43"/>
      <c r="G43"/>
      <c r="H43"/>
      <c r="I43"/>
      <c r="L43" s="85">
        <v>38</v>
      </c>
      <c r="M43" s="86">
        <v>209748.38399999999</v>
      </c>
      <c r="N43" s="87">
        <f t="shared" si="10"/>
        <v>516.77842152425058</v>
      </c>
      <c r="O43" s="87">
        <f t="shared" si="16"/>
        <v>267059.93695309601</v>
      </c>
      <c r="P43" s="87">
        <f t="shared" si="17"/>
        <v>138010812.67098683</v>
      </c>
      <c r="Q43" s="88">
        <v>0.89800000000000002</v>
      </c>
      <c r="R43" s="89">
        <v>104973.069</v>
      </c>
      <c r="S43" s="89">
        <f t="shared" si="2"/>
        <v>365.58974627717993</v>
      </c>
      <c r="T43" s="89">
        <f t="shared" si="18"/>
        <v>133655.86258301279</v>
      </c>
      <c r="U43" s="89">
        <f t="shared" si="19"/>
        <v>48863212.890181273</v>
      </c>
      <c r="V43" s="88">
        <v>0.89400000000000002</v>
      </c>
      <c r="W43" s="89">
        <v>34182.296000000002</v>
      </c>
      <c r="X43" s="89">
        <f t="shared" si="11"/>
        <v>208.61987200897852</v>
      </c>
      <c r="Y43" s="89">
        <f t="shared" si="20"/>
        <v>43522.250997042582</v>
      </c>
      <c r="Z43" s="89">
        <f t="shared" si="21"/>
        <v>9079606.4325456619</v>
      </c>
      <c r="AA43" s="88">
        <v>0.81799999999999995</v>
      </c>
      <c r="AB43" s="89">
        <v>118.82899999999999</v>
      </c>
      <c r="AC43" s="89">
        <f t="shared" si="7"/>
        <v>12.300316331758896</v>
      </c>
      <c r="AD43" s="89">
        <f t="shared" si="22"/>
        <v>151.29778186133464</v>
      </c>
      <c r="AE43" s="89">
        <f t="shared" si="23"/>
        <v>1861.0105771878693</v>
      </c>
      <c r="AF43" s="88">
        <v>0.78600000000000003</v>
      </c>
    </row>
    <row r="44" spans="1:32">
      <c r="A44"/>
      <c r="B44"/>
      <c r="C44"/>
      <c r="D44"/>
      <c r="G44"/>
      <c r="H44"/>
      <c r="I44"/>
      <c r="L44" s="85">
        <v>39</v>
      </c>
      <c r="M44" s="86">
        <v>209833.02600000001</v>
      </c>
      <c r="N44" s="87">
        <f t="shared" si="10"/>
        <v>516.8826815580511</v>
      </c>
      <c r="O44" s="87">
        <f t="shared" si="16"/>
        <v>267167.70649464166</v>
      </c>
      <c r="P44" s="87">
        <f t="shared" si="17"/>
        <v>138094360.55866474</v>
      </c>
      <c r="Q44" s="88">
        <v>0.88400000000000001</v>
      </c>
      <c r="R44" s="89">
        <v>122113.727</v>
      </c>
      <c r="S44" s="89">
        <f t="shared" si="2"/>
        <v>394.30955627703719</v>
      </c>
      <c r="T44" s="89">
        <f t="shared" si="18"/>
        <v>155480.02617139395</v>
      </c>
      <c r="U44" s="89">
        <f t="shared" si="19"/>
        <v>61307260.129584476</v>
      </c>
      <c r="V44" s="88">
        <v>0.89100000000000001</v>
      </c>
      <c r="W44" s="89">
        <v>22504.559000000001</v>
      </c>
      <c r="X44" s="89">
        <f t="shared" si="11"/>
        <v>169.27402179786952</v>
      </c>
      <c r="Y44" s="89">
        <f t="shared" si="20"/>
        <v>28653.694455625606</v>
      </c>
      <c r="Z44" s="89">
        <f t="shared" si="21"/>
        <v>4850326.0998710617</v>
      </c>
      <c r="AA44" s="88">
        <v>0.66100000000000003</v>
      </c>
      <c r="AB44" s="89">
        <v>89.918000000000006</v>
      </c>
      <c r="AC44" s="89">
        <f t="shared" si="7"/>
        <v>10.699866979710373</v>
      </c>
      <c r="AD44" s="89">
        <f t="shared" si="22"/>
        <v>114.48715338349639</v>
      </c>
      <c r="AE44" s="89">
        <f t="shared" si="23"/>
        <v>1224.9973120891098</v>
      </c>
      <c r="AF44" s="88">
        <v>0.67700000000000005</v>
      </c>
    </row>
    <row r="45" spans="1:32">
      <c r="A45"/>
      <c r="B45"/>
      <c r="C45"/>
      <c r="D45"/>
      <c r="G45"/>
      <c r="H45"/>
      <c r="I45"/>
      <c r="L45" s="85">
        <v>40</v>
      </c>
      <c r="M45" s="86">
        <v>205737.15</v>
      </c>
      <c r="N45" s="87">
        <f t="shared" si="10"/>
        <v>511.81312527240829</v>
      </c>
      <c r="O45" s="87">
        <f t="shared" si="16"/>
        <v>261952.6752011099</v>
      </c>
      <c r="P45" s="87">
        <f t="shared" si="17"/>
        <v>134070817.36814815</v>
      </c>
      <c r="Q45" s="88">
        <v>0.877</v>
      </c>
      <c r="R45" s="89">
        <v>111260.38800000001</v>
      </c>
      <c r="S45" s="89">
        <f t="shared" si="2"/>
        <v>376.3789656239806</v>
      </c>
      <c r="T45" s="89">
        <f t="shared" si="18"/>
        <v>141661.12576417759</v>
      </c>
      <c r="U45" s="89">
        <f t="shared" si="19"/>
        <v>53318267.984249793</v>
      </c>
      <c r="V45" s="88">
        <v>0.86799999999999999</v>
      </c>
      <c r="W45" s="89">
        <v>17551.251</v>
      </c>
      <c r="X45" s="89">
        <f t="shared" si="11"/>
        <v>149.4889522097622</v>
      </c>
      <c r="Y45" s="89">
        <f t="shared" si="20"/>
        <v>22346.946832772566</v>
      </c>
      <c r="Z45" s="89">
        <f t="shared" si="21"/>
        <v>3340621.6671184348</v>
      </c>
      <c r="AA45" s="88">
        <v>0.61899999999999999</v>
      </c>
      <c r="AB45" s="89">
        <v>110.724</v>
      </c>
      <c r="AC45" s="89">
        <f t="shared" si="7"/>
        <v>11.873423067980697</v>
      </c>
      <c r="AD45" s="89">
        <f t="shared" si="22"/>
        <v>140.97817535125617</v>
      </c>
      <c r="AE45" s="89">
        <f t="shared" si="23"/>
        <v>1673.8935192974327</v>
      </c>
      <c r="AF45" s="88">
        <v>0.91200000000000003</v>
      </c>
    </row>
    <row r="46" spans="1:32">
      <c r="A46"/>
      <c r="B46"/>
      <c r="C46"/>
      <c r="D46"/>
      <c r="G46"/>
      <c r="H46"/>
      <c r="I46"/>
      <c r="L46" s="85">
        <v>41</v>
      </c>
      <c r="M46" s="86">
        <v>196702.06200000001</v>
      </c>
      <c r="N46" s="87">
        <f t="shared" si="10"/>
        <v>500.44864258917494</v>
      </c>
      <c r="O46" s="87">
        <f t="shared" si="16"/>
        <v>250448.84386934777</v>
      </c>
      <c r="P46" s="87">
        <f t="shared" si="17"/>
        <v>125336783.9524433</v>
      </c>
      <c r="Q46" s="88">
        <v>0.88800000000000001</v>
      </c>
      <c r="R46" s="89">
        <v>93765.005000000005</v>
      </c>
      <c r="S46" s="89">
        <f t="shared" si="2"/>
        <v>345.52179711024058</v>
      </c>
      <c r="T46" s="89">
        <f t="shared" si="18"/>
        <v>119385.31227829026</v>
      </c>
      <c r="U46" s="89">
        <f t="shared" si="19"/>
        <v>41250227.646962121</v>
      </c>
      <c r="V46" s="88">
        <v>0.89100000000000001</v>
      </c>
      <c r="W46" s="89">
        <v>23287.477999999999</v>
      </c>
      <c r="X46" s="89">
        <f t="shared" si="11"/>
        <v>172.19331545315606</v>
      </c>
      <c r="Y46" s="89">
        <f t="shared" si="20"/>
        <v>29650.537886750113</v>
      </c>
      <c r="Z46" s="89">
        <f t="shared" si="21"/>
        <v>5105624.4236889174</v>
      </c>
      <c r="AA46" s="88">
        <v>0.57199999999999995</v>
      </c>
      <c r="AB46" s="89">
        <v>131.08699999999999</v>
      </c>
      <c r="AC46" s="89">
        <f t="shared" si="7"/>
        <v>12.919177690576838</v>
      </c>
      <c r="AD46" s="89">
        <f t="shared" si="22"/>
        <v>166.90515220069827</v>
      </c>
      <c r="AE46" s="89">
        <f t="shared" si="23"/>
        <v>2156.2773187535927</v>
      </c>
      <c r="AF46" s="88">
        <v>0.90100000000000002</v>
      </c>
    </row>
    <row r="47" spans="1:32">
      <c r="A47"/>
      <c r="B47"/>
      <c r="C47"/>
      <c r="D47"/>
      <c r="G47"/>
      <c r="H47"/>
      <c r="I47"/>
      <c r="L47" s="85">
        <v>42</v>
      </c>
      <c r="M47" s="86">
        <v>202566.94399999999</v>
      </c>
      <c r="N47" s="87">
        <f t="shared" si="10"/>
        <v>507.85454960741777</v>
      </c>
      <c r="O47" s="87">
        <f t="shared" si="16"/>
        <v>257916.24355695315</v>
      </c>
      <c r="P47" s="87">
        <f t="shared" si="17"/>
        <v>130983937.70805351</v>
      </c>
      <c r="Q47" s="88">
        <v>0.89100000000000001</v>
      </c>
      <c r="R47" s="89">
        <v>78783.471999999994</v>
      </c>
      <c r="S47" s="89">
        <f t="shared" si="2"/>
        <v>316.71790606458524</v>
      </c>
      <c r="T47" s="89">
        <f t="shared" si="18"/>
        <v>100310.23202193544</v>
      </c>
      <c r="U47" s="89">
        <f t="shared" si="19"/>
        <v>31770046.642840099</v>
      </c>
      <c r="V47" s="88">
        <v>0.89300000000000002</v>
      </c>
      <c r="W47" s="89">
        <v>23282.297999999999</v>
      </c>
      <c r="X47" s="89">
        <f t="shared" si="11"/>
        <v>172.17416329376596</v>
      </c>
      <c r="Y47" s="89">
        <f t="shared" si="20"/>
        <v>29643.942505908384</v>
      </c>
      <c r="Z47" s="89">
        <f t="shared" si="21"/>
        <v>5103920.9976832801</v>
      </c>
      <c r="AA47" s="88">
        <v>0.627</v>
      </c>
      <c r="AB47" s="89">
        <v>114.393</v>
      </c>
      <c r="AC47" s="89">
        <f t="shared" si="7"/>
        <v>12.068541388290859</v>
      </c>
      <c r="AD47" s="89">
        <f t="shared" si="22"/>
        <v>145.64969124088944</v>
      </c>
      <c r="AE47" s="89">
        <f t="shared" si="23"/>
        <v>1757.7793269324588</v>
      </c>
      <c r="AF47" s="88">
        <v>0.87</v>
      </c>
    </row>
    <row r="48" spans="1:32">
      <c r="L48" s="85">
        <v>43</v>
      </c>
      <c r="M48" s="86">
        <v>206344.26</v>
      </c>
      <c r="N48" s="87">
        <f t="shared" si="10"/>
        <v>512.56772397519728</v>
      </c>
      <c r="O48" s="87">
        <f t="shared" si="16"/>
        <v>262725.67166111403</v>
      </c>
      <c r="P48" s="87">
        <f t="shared" si="17"/>
        <v>134664699.5531922</v>
      </c>
      <c r="Q48" s="88">
        <v>0.89300000000000002</v>
      </c>
      <c r="R48" s="89">
        <v>77622.345000000001</v>
      </c>
      <c r="S48" s="89">
        <f t="shared" si="2"/>
        <v>314.37531583932565</v>
      </c>
      <c r="T48" s="89">
        <f t="shared" si="18"/>
        <v>98831.839209075755</v>
      </c>
      <c r="U48" s="89">
        <f t="shared" si="19"/>
        <v>31070290.66633464</v>
      </c>
      <c r="V48" s="88">
        <v>0.89600000000000002</v>
      </c>
      <c r="W48" s="89">
        <v>26433.401999999998</v>
      </c>
      <c r="X48" s="89">
        <f t="shared" si="11"/>
        <v>183.45586043591396</v>
      </c>
      <c r="Y48" s="89">
        <f t="shared" si="20"/>
        <v>33656.052728281538</v>
      </c>
      <c r="Z48" s="89">
        <f t="shared" si="21"/>
        <v>6174400.1121433796</v>
      </c>
      <c r="AA48" s="88">
        <v>0.57299999999999995</v>
      </c>
      <c r="AB48" s="89">
        <v>116.85299999999999</v>
      </c>
      <c r="AC48" s="89">
        <f t="shared" si="7"/>
        <v>12.197617001731853</v>
      </c>
      <c r="AD48" s="89">
        <f t="shared" si="22"/>
        <v>148.78186052093795</v>
      </c>
      <c r="AE48" s="89">
        <f t="shared" si="23"/>
        <v>1814.78415143949</v>
      </c>
      <c r="AF48" s="88">
        <v>0.90100000000000002</v>
      </c>
    </row>
    <row r="49" spans="12:32">
      <c r="L49" s="85">
        <v>44</v>
      </c>
      <c r="M49" s="86">
        <v>200735.611</v>
      </c>
      <c r="N49" s="87">
        <f t="shared" si="10"/>
        <v>505.55367465955061</v>
      </c>
      <c r="O49" s="87">
        <f t="shared" si="16"/>
        <v>255584.51796177475</v>
      </c>
      <c r="P49" s="87">
        <f t="shared" si="17"/>
        <v>129211692.24166514</v>
      </c>
      <c r="Q49" s="88">
        <v>0.88900000000000001</v>
      </c>
      <c r="R49" s="89">
        <v>111132.656</v>
      </c>
      <c r="S49" s="89">
        <f t="shared" si="2"/>
        <v>376.16285346994255</v>
      </c>
      <c r="T49" s="89">
        <f t="shared" si="18"/>
        <v>141498.49233064946</v>
      </c>
      <c r="U49" s="89">
        <f t="shared" si="19"/>
        <v>53226476.636791885</v>
      </c>
      <c r="V49" s="88">
        <v>0.876</v>
      </c>
      <c r="W49" s="89">
        <v>26110.261999999999</v>
      </c>
      <c r="X49" s="89">
        <f t="shared" si="11"/>
        <v>182.33106729736383</v>
      </c>
      <c r="Y49" s="89">
        <f t="shared" si="20"/>
        <v>33244.618101795815</v>
      </c>
      <c r="Z49" s="89">
        <f t="shared" si="21"/>
        <v>6061526.7003936926</v>
      </c>
      <c r="AA49" s="88">
        <v>0.67300000000000004</v>
      </c>
      <c r="AB49" s="89">
        <v>104.474</v>
      </c>
      <c r="AC49" s="89">
        <f t="shared" si="7"/>
        <v>11.533448235313729</v>
      </c>
      <c r="AD49" s="89">
        <f t="shared" si="22"/>
        <v>133.02042819666138</v>
      </c>
      <c r="AE49" s="89">
        <f t="shared" si="23"/>
        <v>1534.1842228454609</v>
      </c>
      <c r="AF49" s="88">
        <v>0.88700000000000001</v>
      </c>
    </row>
    <row r="50" spans="12:32">
      <c r="L50" s="85">
        <v>45</v>
      </c>
      <c r="M50" s="86">
        <v>204782.24100000001</v>
      </c>
      <c r="N50" s="87">
        <f t="shared" si="10"/>
        <v>510.62397838398306</v>
      </c>
      <c r="O50" s="87">
        <f t="shared" si="16"/>
        <v>260736.84730068641</v>
      </c>
      <c r="P50" s="87">
        <f t="shared" si="17"/>
        <v>133138486.27997358</v>
      </c>
      <c r="Q50" s="88">
        <v>0.83299999999999996</v>
      </c>
      <c r="R50" s="89">
        <v>81657.433000000005</v>
      </c>
      <c r="S50" s="89">
        <f t="shared" si="2"/>
        <v>322.44297607043956</v>
      </c>
      <c r="T50" s="89">
        <f t="shared" si="18"/>
        <v>103969.47281716205</v>
      </c>
      <c r="U50" s="89">
        <f t="shared" si="19"/>
        <v>33524226.235640399</v>
      </c>
      <c r="V50" s="88">
        <v>0.876</v>
      </c>
      <c r="W50" s="89">
        <v>22985.707999999999</v>
      </c>
      <c r="X50" s="89">
        <f t="shared" si="11"/>
        <v>171.07399682399247</v>
      </c>
      <c r="Y50" s="89">
        <f t="shared" si="20"/>
        <v>29266.312389335388</v>
      </c>
      <c r="Z50" s="89">
        <f t="shared" si="21"/>
        <v>5006705.0327431336</v>
      </c>
      <c r="AA50" s="88">
        <v>0.47799999999999998</v>
      </c>
      <c r="AB50" s="89">
        <v>137.417</v>
      </c>
      <c r="AC50" s="89">
        <f t="shared" si="7"/>
        <v>13.227424485472289</v>
      </c>
      <c r="AD50" s="89">
        <f t="shared" si="22"/>
        <v>174.96475851887186</v>
      </c>
      <c r="AE50" s="89">
        <f t="shared" si="23"/>
        <v>2314.3331309272721</v>
      </c>
      <c r="AF50" s="88">
        <v>0.88700000000000001</v>
      </c>
    </row>
    <row r="51" spans="12:32">
      <c r="L51" s="85">
        <v>46</v>
      </c>
      <c r="M51" s="86">
        <v>200096.18299999999</v>
      </c>
      <c r="N51" s="87">
        <f t="shared" si="10"/>
        <v>504.74783104651749</v>
      </c>
      <c r="O51" s="87">
        <f t="shared" si="16"/>
        <v>254770.37294616376</v>
      </c>
      <c r="P51" s="87">
        <f t="shared" si="17"/>
        <v>128594793.15948851</v>
      </c>
      <c r="Q51" s="88">
        <v>0.89600000000000002</v>
      </c>
      <c r="R51" s="89">
        <v>115831.02499999999</v>
      </c>
      <c r="S51" s="89">
        <f t="shared" si="2"/>
        <v>384.03208399456321</v>
      </c>
      <c r="T51" s="89">
        <f t="shared" si="18"/>
        <v>147480.64153720724</v>
      </c>
      <c r="U51" s="89">
        <f t="shared" si="19"/>
        <v>56637298.118388839</v>
      </c>
      <c r="V51" s="88">
        <v>0.877</v>
      </c>
      <c r="W51" s="89">
        <v>25303.382000000001</v>
      </c>
      <c r="X51" s="89">
        <f t="shared" si="11"/>
        <v>179.49168943976184</v>
      </c>
      <c r="Y51" s="89">
        <f t="shared" si="20"/>
        <v>32217.266577939914</v>
      </c>
      <c r="Z51" s="89">
        <f t="shared" si="21"/>
        <v>5782731.6072056098</v>
      </c>
      <c r="AA51" s="88">
        <v>0.64600000000000002</v>
      </c>
      <c r="AB51" s="89">
        <v>127.21599999999999</v>
      </c>
      <c r="AC51" s="89">
        <f t="shared" si="7"/>
        <v>12.72699657904521</v>
      </c>
      <c r="AD51" s="89">
        <f t="shared" si="22"/>
        <v>161.97644192302846</v>
      </c>
      <c r="AE51" s="89">
        <f t="shared" si="23"/>
        <v>2061.4736222402985</v>
      </c>
      <c r="AF51" s="88">
        <v>0.90100000000000002</v>
      </c>
    </row>
    <row r="52" spans="12:32">
      <c r="L52" s="85">
        <v>47</v>
      </c>
      <c r="M52" s="86">
        <v>203428.747</v>
      </c>
      <c r="N52" s="87">
        <f t="shared" si="10"/>
        <v>508.93371397100879</v>
      </c>
      <c r="O52" s="87">
        <f t="shared" si="16"/>
        <v>259013.52521632458</v>
      </c>
      <c r="P52" s="87">
        <f t="shared" si="17"/>
        <v>131820715.3570676</v>
      </c>
      <c r="Q52" s="88">
        <v>0.89800000000000002</v>
      </c>
      <c r="R52" s="89">
        <v>92203.755000000005</v>
      </c>
      <c r="S52" s="89">
        <f t="shared" si="2"/>
        <v>342.63313768383887</v>
      </c>
      <c r="T52" s="89">
        <f t="shared" si="18"/>
        <v>117397.46703907248</v>
      </c>
      <c r="U52" s="89">
        <f t="shared" si="19"/>
        <v>40224262.487732455</v>
      </c>
      <c r="V52" s="88">
        <v>0.88900000000000001</v>
      </c>
      <c r="W52" s="89">
        <v>21518.948</v>
      </c>
      <c r="X52" s="89">
        <f t="shared" si="11"/>
        <v>165.52575495885722</v>
      </c>
      <c r="Y52" s="89">
        <f t="shared" si="20"/>
        <v>27398.775554699645</v>
      </c>
      <c r="Z52" s="89">
        <f t="shared" si="21"/>
        <v>4535203.008639941</v>
      </c>
      <c r="AA52" s="88">
        <v>0.58699999999999997</v>
      </c>
      <c r="AB52" s="89">
        <v>103.345</v>
      </c>
      <c r="AC52" s="89">
        <f t="shared" si="7"/>
        <v>11.470960759703408</v>
      </c>
      <c r="AD52" s="89">
        <f t="shared" si="22"/>
        <v>131.58294075065538</v>
      </c>
      <c r="AE52" s="89">
        <f t="shared" si="23"/>
        <v>1509.3827499971462</v>
      </c>
      <c r="AF52" s="88">
        <v>0.88800000000000001</v>
      </c>
    </row>
    <row r="53" spans="12:32">
      <c r="L53" s="85">
        <v>48</v>
      </c>
      <c r="M53" s="86">
        <v>198168.66699999999</v>
      </c>
      <c r="N53" s="87">
        <f t="shared" si="10"/>
        <v>502.31084335484343</v>
      </c>
      <c r="O53" s="87">
        <f t="shared" si="16"/>
        <v>252316.18335185407</v>
      </c>
      <c r="P53" s="87">
        <f t="shared" si="17"/>
        <v>126741154.85154513</v>
      </c>
      <c r="Q53" s="88">
        <v>0.89600000000000002</v>
      </c>
      <c r="R53" s="89">
        <v>79589.873999999996</v>
      </c>
      <c r="S53" s="89">
        <f t="shared" si="2"/>
        <v>318.33469012548562</v>
      </c>
      <c r="T53" s="89">
        <f t="shared" si="18"/>
        <v>101336.97493728895</v>
      </c>
      <c r="U53" s="89">
        <f t="shared" si="19"/>
        <v>32259074.51491598</v>
      </c>
      <c r="V53" s="88">
        <v>0.88500000000000001</v>
      </c>
      <c r="W53" s="89">
        <v>22434.620999999999</v>
      </c>
      <c r="X53" s="89">
        <f t="shared" si="11"/>
        <v>169.01078849690609</v>
      </c>
      <c r="Y53" s="89">
        <f t="shared" si="20"/>
        <v>28564.646628345923</v>
      </c>
      <c r="Z53" s="89">
        <f t="shared" si="21"/>
        <v>4827733.4497922342</v>
      </c>
      <c r="AA53" s="88">
        <v>0.58099999999999996</v>
      </c>
      <c r="AB53" s="89">
        <v>120.07899999999999</v>
      </c>
      <c r="AC53" s="89">
        <f t="shared" si="7"/>
        <v>12.36484255024113</v>
      </c>
      <c r="AD53" s="89">
        <f t="shared" si="22"/>
        <v>152.88933129225359</v>
      </c>
      <c r="AE53" s="89">
        <f t="shared" si="23"/>
        <v>1890.4525090403699</v>
      </c>
      <c r="AF53" s="88">
        <v>0.83799999999999997</v>
      </c>
    </row>
    <row r="54" spans="12:32">
      <c r="L54" s="85">
        <v>49</v>
      </c>
      <c r="M54" s="86">
        <v>199265.92800000001</v>
      </c>
      <c r="N54" s="87">
        <f t="shared" si="10"/>
        <v>503.69957261044976</v>
      </c>
      <c r="O54" s="87">
        <f t="shared" si="16"/>
        <v>253713.25944794976</v>
      </c>
      <c r="P54" s="87">
        <f t="shared" si="17"/>
        <v>127795260.34953645</v>
      </c>
      <c r="Q54" s="88">
        <v>0.89800000000000002</v>
      </c>
      <c r="R54" s="89">
        <v>85003.077999999994</v>
      </c>
      <c r="S54" s="89">
        <f t="shared" si="2"/>
        <v>328.98218847501079</v>
      </c>
      <c r="T54" s="89">
        <f t="shared" si="18"/>
        <v>108229.28033380752</v>
      </c>
      <c r="U54" s="89">
        <f t="shared" si="19"/>
        <v>35605505.501291446</v>
      </c>
      <c r="V54" s="88">
        <v>0.88100000000000001</v>
      </c>
      <c r="W54" s="89">
        <v>27251.937999999998</v>
      </c>
      <c r="X54" s="89">
        <f t="shared" si="11"/>
        <v>186.27464973063533</v>
      </c>
      <c r="Y54" s="89">
        <f t="shared" si="20"/>
        <v>34698.24513227088</v>
      </c>
      <c r="Z54" s="89">
        <f t="shared" si="21"/>
        <v>6463403.4582814807</v>
      </c>
      <c r="AA54" s="88">
        <v>0.65100000000000002</v>
      </c>
      <c r="AB54" s="89">
        <v>164.79599999999999</v>
      </c>
      <c r="AC54" s="89">
        <f t="shared" si="7"/>
        <v>14.485329958760893</v>
      </c>
      <c r="AD54" s="89">
        <f t="shared" si="22"/>
        <v>209.82478401417586</v>
      </c>
      <c r="AE54" s="89">
        <f t="shared" si="23"/>
        <v>3039.3812299710753</v>
      </c>
      <c r="AF54" s="88">
        <v>0.83299999999999996</v>
      </c>
    </row>
    <row r="55" spans="12:32">
      <c r="L55" s="85">
        <v>50</v>
      </c>
      <c r="M55" s="90">
        <v>200708.68</v>
      </c>
      <c r="N55" s="91">
        <f t="shared" si="10"/>
        <v>505.51976059061775</v>
      </c>
      <c r="O55" s="91">
        <f t="shared" si="16"/>
        <v>255550.22834759549</v>
      </c>
      <c r="P55" s="91">
        <f t="shared" si="17"/>
        <v>129185690.25315417</v>
      </c>
      <c r="Q55" s="92">
        <v>0.9</v>
      </c>
      <c r="R55" s="91">
        <v>65360.88</v>
      </c>
      <c r="S55" s="91">
        <f t="shared" si="2"/>
        <v>288.47886767437507</v>
      </c>
      <c r="T55" s="91">
        <f t="shared" si="18"/>
        <v>83220.057094689604</v>
      </c>
      <c r="U55" s="91">
        <f t="shared" si="19"/>
        <v>24007227.838472899</v>
      </c>
      <c r="V55" s="92">
        <v>0.88500000000000001</v>
      </c>
      <c r="W55" s="91">
        <v>24146.164000000001</v>
      </c>
      <c r="X55" s="91">
        <f t="shared" si="11"/>
        <v>175.33924506071244</v>
      </c>
      <c r="Y55" s="91">
        <f t="shared" si="20"/>
        <v>30743.850858460573</v>
      </c>
      <c r="Z55" s="91">
        <f t="shared" si="21"/>
        <v>5390603.5997816129</v>
      </c>
      <c r="AA55" s="92">
        <v>0.61</v>
      </c>
      <c r="AB55" s="91">
        <v>152.49799999999999</v>
      </c>
      <c r="AC55" s="91">
        <f t="shared" si="7"/>
        <v>13.934363426185742</v>
      </c>
      <c r="AD55" s="91">
        <f t="shared" si="22"/>
        <v>194.16648409302286</v>
      </c>
      <c r="AE55" s="91">
        <f t="shared" si="23"/>
        <v>2705.5863545368934</v>
      </c>
      <c r="AF55" s="92">
        <v>0.90100000000000002</v>
      </c>
    </row>
  </sheetData>
  <mergeCells count="5">
    <mergeCell ref="R4:V4"/>
    <mergeCell ref="A34:D34"/>
    <mergeCell ref="E22:H22"/>
    <mergeCell ref="A22:D22"/>
    <mergeCell ref="M4:Q4"/>
  </mergeCells>
  <phoneticPr fontId="20" type="noConversion"/>
  <pageMargins left="0.7" right="0.7" top="0.75" bottom="0.75" header="0.3" footer="0.3"/>
  <ignoredErrors>
    <ignoredError sqref="I11" formula="1"/>
  </ignoredErrors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T120"/>
  <sheetViews>
    <sheetView workbookViewId="0">
      <selection activeCell="E54" sqref="E54"/>
    </sheetView>
  </sheetViews>
  <sheetFormatPr defaultRowHeight="15"/>
  <cols>
    <col min="5" max="5" width="9.140625" style="5"/>
    <col min="7" max="7" width="15.28515625" customWidth="1"/>
    <col min="8" max="16" width="17.5703125" customWidth="1"/>
    <col min="17" max="24" width="18.5703125" customWidth="1"/>
  </cols>
  <sheetData>
    <row r="1" spans="1:5">
      <c r="A1" s="37" t="s">
        <v>65</v>
      </c>
    </row>
    <row r="3" spans="1:5">
      <c r="A3" t="s">
        <v>18</v>
      </c>
      <c r="B3" t="s">
        <v>6</v>
      </c>
      <c r="C3" t="s">
        <v>5</v>
      </c>
      <c r="D3" t="s">
        <v>4</v>
      </c>
      <c r="E3" s="5" t="s">
        <v>19</v>
      </c>
    </row>
    <row r="4" spans="1:5">
      <c r="A4">
        <v>2</v>
      </c>
      <c r="B4" s="6">
        <v>0.56100000000000005</v>
      </c>
      <c r="C4">
        <v>54.92</v>
      </c>
      <c r="D4">
        <v>11.35</v>
      </c>
      <c r="E4" s="5">
        <f>AVERAGE(C6:C32)</f>
        <v>63.650814814814808</v>
      </c>
    </row>
    <row r="5" spans="1:5" hidden="1">
      <c r="B5" s="6">
        <v>10.561</v>
      </c>
      <c r="C5">
        <v>55.399000000000001</v>
      </c>
      <c r="D5">
        <v>11.61</v>
      </c>
    </row>
    <row r="6" spans="1:5" hidden="1">
      <c r="B6" s="6">
        <v>20.561</v>
      </c>
      <c r="C6">
        <v>57.183</v>
      </c>
      <c r="D6">
        <v>11.96</v>
      </c>
    </row>
    <row r="7" spans="1:5" hidden="1">
      <c r="B7" s="6">
        <v>30.561</v>
      </c>
      <c r="C7">
        <v>52.628999999999998</v>
      </c>
      <c r="D7">
        <v>12.23</v>
      </c>
    </row>
    <row r="8" spans="1:5" hidden="1">
      <c r="B8" s="6">
        <v>40.56</v>
      </c>
      <c r="C8">
        <v>68.738</v>
      </c>
      <c r="D8">
        <v>12.49</v>
      </c>
    </row>
    <row r="9" spans="1:5" hidden="1">
      <c r="B9" s="6">
        <v>50.561</v>
      </c>
      <c r="C9">
        <v>70.816000000000003</v>
      </c>
      <c r="D9">
        <v>12.85</v>
      </c>
    </row>
    <row r="10" spans="1:5" hidden="1">
      <c r="B10" s="6">
        <v>60.56</v>
      </c>
      <c r="C10">
        <v>72.326999999999998</v>
      </c>
      <c r="D10">
        <v>13.18</v>
      </c>
    </row>
    <row r="11" spans="1:5" hidden="1">
      <c r="B11" s="6">
        <v>70.561000000000007</v>
      </c>
      <c r="C11">
        <v>73.156000000000006</v>
      </c>
      <c r="D11">
        <v>13.57</v>
      </c>
    </row>
    <row r="12" spans="1:5" hidden="1">
      <c r="B12" s="6">
        <v>80.561000000000007</v>
      </c>
      <c r="C12">
        <v>72.578000000000003</v>
      </c>
      <c r="D12">
        <v>13.85</v>
      </c>
    </row>
    <row r="13" spans="1:5" hidden="1">
      <c r="B13" s="6">
        <v>90.561000000000007</v>
      </c>
      <c r="C13">
        <v>73.058999999999997</v>
      </c>
      <c r="D13">
        <v>14.2</v>
      </c>
    </row>
    <row r="14" spans="1:5" hidden="1">
      <c r="B14" s="6">
        <v>100.56100000000001</v>
      </c>
      <c r="C14">
        <v>73.801000000000002</v>
      </c>
      <c r="D14">
        <v>14.49</v>
      </c>
    </row>
    <row r="15" spans="1:5" hidden="1">
      <c r="B15" s="6">
        <v>110.56</v>
      </c>
      <c r="C15">
        <v>48.670999999999999</v>
      </c>
      <c r="D15">
        <v>14.79</v>
      </c>
    </row>
    <row r="16" spans="1:5" hidden="1">
      <c r="B16" s="6">
        <v>120.56100000000001</v>
      </c>
      <c r="C16">
        <v>35.088000000000001</v>
      </c>
      <c r="D16">
        <v>14.8</v>
      </c>
    </row>
    <row r="17" spans="1:5" hidden="1">
      <c r="B17" s="6">
        <v>130.56</v>
      </c>
      <c r="C17">
        <v>38.192</v>
      </c>
      <c r="D17">
        <v>14.8</v>
      </c>
    </row>
    <row r="18" spans="1:5" hidden="1">
      <c r="B18" s="6">
        <v>140.56100000000001</v>
      </c>
      <c r="C18">
        <v>39.533999999999999</v>
      </c>
      <c r="D18">
        <v>14.8</v>
      </c>
    </row>
    <row r="19" spans="1:5" hidden="1">
      <c r="B19" s="6">
        <v>150.56100000000001</v>
      </c>
      <c r="C19">
        <v>40.344000000000001</v>
      </c>
      <c r="D19">
        <v>14.8</v>
      </c>
    </row>
    <row r="20" spans="1:5" hidden="1">
      <c r="B20" s="6">
        <v>160.56100000000001</v>
      </c>
      <c r="C20">
        <v>40.749000000000002</v>
      </c>
      <c r="D20">
        <v>14.79</v>
      </c>
    </row>
    <row r="21" spans="1:5" hidden="1">
      <c r="B21" s="6">
        <v>170.56100000000001</v>
      </c>
      <c r="C21">
        <v>40.978999999999999</v>
      </c>
      <c r="D21">
        <v>14.8</v>
      </c>
    </row>
    <row r="22" spans="1:5" hidden="1">
      <c r="B22" s="6">
        <v>180.56</v>
      </c>
      <c r="C22">
        <v>41.164000000000001</v>
      </c>
      <c r="D22">
        <v>14.82</v>
      </c>
    </row>
    <row r="23" spans="1:5" hidden="1">
      <c r="B23" s="6">
        <v>190.56100000000001</v>
      </c>
      <c r="C23">
        <v>41.328000000000003</v>
      </c>
      <c r="D23">
        <v>14.82</v>
      </c>
    </row>
    <row r="24" spans="1:5">
      <c r="A24">
        <v>5</v>
      </c>
      <c r="B24" s="6">
        <v>200.56</v>
      </c>
      <c r="C24">
        <v>41.508000000000003</v>
      </c>
      <c r="D24">
        <v>14.81</v>
      </c>
      <c r="E24" s="5">
        <f>AVERAGE(C26:C33)</f>
        <v>88.748750000000001</v>
      </c>
    </row>
    <row r="25" spans="1:5" hidden="1">
      <c r="B25" s="6">
        <v>210.56100000000001</v>
      </c>
      <c r="C25">
        <v>76.522000000000006</v>
      </c>
      <c r="D25">
        <v>15.02</v>
      </c>
    </row>
    <row r="26" spans="1:5" hidden="1">
      <c r="B26" s="6">
        <v>220.56100000000001</v>
      </c>
      <c r="C26">
        <v>90.013999999999996</v>
      </c>
      <c r="D26">
        <v>15.86</v>
      </c>
    </row>
    <row r="27" spans="1:5" hidden="1">
      <c r="B27" s="6">
        <v>230.56100000000001</v>
      </c>
      <c r="C27">
        <v>87.159000000000006</v>
      </c>
      <c r="D27">
        <v>16.649999999999999</v>
      </c>
    </row>
    <row r="28" spans="1:5" hidden="1">
      <c r="B28" s="6">
        <v>240.56100000000001</v>
      </c>
      <c r="C28">
        <v>88.204999999999998</v>
      </c>
      <c r="D28">
        <v>17.489999999999998</v>
      </c>
    </row>
    <row r="29" spans="1:5" hidden="1">
      <c r="B29" s="6">
        <v>250.56</v>
      </c>
      <c r="C29">
        <v>88.888999999999996</v>
      </c>
      <c r="D29">
        <v>18.39</v>
      </c>
    </row>
    <row r="30" spans="1:5" hidden="1">
      <c r="B30" s="6">
        <v>260.56099999999998</v>
      </c>
      <c r="C30">
        <v>88.760999999999996</v>
      </c>
      <c r="D30">
        <v>19.190000000000001</v>
      </c>
    </row>
    <row r="31" spans="1:5" hidden="1">
      <c r="B31" s="6">
        <v>270.56</v>
      </c>
      <c r="C31">
        <v>88.1</v>
      </c>
      <c r="D31">
        <v>19.989999999999998</v>
      </c>
    </row>
    <row r="32" spans="1:5" hidden="1">
      <c r="B32" s="6">
        <v>280.56099999999998</v>
      </c>
      <c r="C32">
        <v>89.078000000000003</v>
      </c>
      <c r="D32">
        <v>20.86</v>
      </c>
    </row>
    <row r="33" spans="1:5" hidden="1">
      <c r="B33" s="6">
        <v>290.56099999999998</v>
      </c>
      <c r="C33">
        <v>89.784000000000006</v>
      </c>
      <c r="D33">
        <v>21.68</v>
      </c>
    </row>
    <row r="34" spans="1:5">
      <c r="A34">
        <v>4</v>
      </c>
      <c r="B34" s="6">
        <v>300.56099999999998</v>
      </c>
      <c r="C34">
        <v>90.188000000000002</v>
      </c>
      <c r="D34">
        <v>22.47</v>
      </c>
      <c r="E34" s="5">
        <f>AVERAGE(C36:C43)</f>
        <v>71.631749999999997</v>
      </c>
    </row>
    <row r="35" spans="1:5" hidden="1">
      <c r="B35" s="6">
        <v>310.56099999999998</v>
      </c>
      <c r="C35">
        <v>82.162999999999997</v>
      </c>
      <c r="D35">
        <v>23.31</v>
      </c>
    </row>
    <row r="36" spans="1:5" hidden="1">
      <c r="B36" s="6">
        <v>320.56</v>
      </c>
      <c r="C36">
        <v>72.317999999999998</v>
      </c>
      <c r="D36">
        <v>24</v>
      </c>
    </row>
    <row r="37" spans="1:5" hidden="1">
      <c r="B37" s="6">
        <v>330.56099999999998</v>
      </c>
      <c r="C37">
        <v>71.263999999999996</v>
      </c>
      <c r="D37">
        <v>24.64</v>
      </c>
    </row>
    <row r="38" spans="1:5" hidden="1">
      <c r="B38" s="6">
        <v>340.56</v>
      </c>
      <c r="C38">
        <v>71.373000000000005</v>
      </c>
      <c r="D38">
        <v>25.32</v>
      </c>
    </row>
    <row r="39" spans="1:5" hidden="1">
      <c r="B39" s="6">
        <v>350.56099999999998</v>
      </c>
      <c r="C39">
        <v>71.542000000000002</v>
      </c>
      <c r="D39">
        <v>25.97</v>
      </c>
    </row>
    <row r="40" spans="1:5" hidden="1">
      <c r="B40" s="6">
        <v>360.56099999999998</v>
      </c>
      <c r="C40">
        <v>71.542000000000002</v>
      </c>
      <c r="D40">
        <v>26.65</v>
      </c>
    </row>
    <row r="41" spans="1:5" hidden="1">
      <c r="B41" s="6">
        <v>370.56099999999998</v>
      </c>
      <c r="C41">
        <v>71.680000000000007</v>
      </c>
      <c r="D41">
        <v>27.34</v>
      </c>
    </row>
    <row r="42" spans="1:5" hidden="1">
      <c r="B42" s="6">
        <v>380.56099999999998</v>
      </c>
      <c r="C42">
        <v>71.634</v>
      </c>
      <c r="D42">
        <v>28.03</v>
      </c>
    </row>
    <row r="43" spans="1:5" hidden="1">
      <c r="B43" s="6">
        <v>390.56</v>
      </c>
      <c r="C43">
        <v>71.700999999999993</v>
      </c>
      <c r="D43">
        <v>28.65</v>
      </c>
    </row>
    <row r="44" spans="1:5">
      <c r="A44">
        <v>3</v>
      </c>
      <c r="B44" s="6">
        <v>400.56099999999998</v>
      </c>
      <c r="C44">
        <v>71.787999999999997</v>
      </c>
      <c r="D44">
        <v>29.33</v>
      </c>
      <c r="E44" s="5">
        <f>AVERAGE(C46:C53)</f>
        <v>54.382124999999995</v>
      </c>
    </row>
    <row r="45" spans="1:5" hidden="1">
      <c r="B45" s="6">
        <v>410.56</v>
      </c>
      <c r="C45">
        <v>63.968000000000004</v>
      </c>
      <c r="D45">
        <v>29.9</v>
      </c>
    </row>
    <row r="46" spans="1:5" hidden="1">
      <c r="B46" s="6">
        <v>420.56099999999998</v>
      </c>
      <c r="C46">
        <v>54.865000000000002</v>
      </c>
      <c r="D46">
        <v>30.45</v>
      </c>
    </row>
    <row r="47" spans="1:5" hidden="1">
      <c r="B47" s="6">
        <v>430.56099999999998</v>
      </c>
      <c r="C47">
        <v>54.283000000000001</v>
      </c>
      <c r="D47">
        <v>30.91</v>
      </c>
    </row>
    <row r="48" spans="1:5" hidden="1">
      <c r="B48" s="6">
        <v>440.56099999999998</v>
      </c>
      <c r="C48">
        <v>54.222000000000001</v>
      </c>
      <c r="D48">
        <v>31.42</v>
      </c>
    </row>
    <row r="49" spans="1:5" hidden="1">
      <c r="B49" s="6">
        <v>450.56099999999998</v>
      </c>
      <c r="C49">
        <v>54.12</v>
      </c>
      <c r="D49">
        <v>31.93</v>
      </c>
    </row>
    <row r="50" spans="1:5" hidden="1">
      <c r="B50" s="6">
        <v>460.56</v>
      </c>
      <c r="C50">
        <v>54.212000000000003</v>
      </c>
      <c r="D50">
        <v>32.42</v>
      </c>
    </row>
    <row r="51" spans="1:5" hidden="1">
      <c r="B51" s="6">
        <v>470.56099999999998</v>
      </c>
      <c r="C51">
        <v>54.438000000000002</v>
      </c>
      <c r="D51">
        <v>32.909999999999997</v>
      </c>
    </row>
    <row r="52" spans="1:5" hidden="1">
      <c r="B52" s="6">
        <v>480.56</v>
      </c>
      <c r="C52">
        <v>54.442999999999998</v>
      </c>
      <c r="D52">
        <v>33.479999999999997</v>
      </c>
    </row>
    <row r="53" spans="1:5" hidden="1">
      <c r="B53" s="6">
        <v>490.56099999999998</v>
      </c>
      <c r="C53">
        <v>54.473999999999997</v>
      </c>
      <c r="D53">
        <v>33.93</v>
      </c>
    </row>
    <row r="54" spans="1:5">
      <c r="A54">
        <v>2</v>
      </c>
      <c r="B54" s="6">
        <v>500.56099999999998</v>
      </c>
      <c r="C54">
        <v>54.637999999999998</v>
      </c>
      <c r="D54">
        <v>34.42</v>
      </c>
      <c r="E54" s="5">
        <f>AVERAGE(C56:C63)</f>
        <v>38.363750000000003</v>
      </c>
    </row>
    <row r="55" spans="1:5" hidden="1">
      <c r="B55" s="6">
        <v>510.56099999999998</v>
      </c>
      <c r="C55">
        <v>47.79</v>
      </c>
      <c r="D55">
        <v>34.89</v>
      </c>
    </row>
    <row r="56" spans="1:5" hidden="1">
      <c r="B56" s="6">
        <v>520.56100000000004</v>
      </c>
      <c r="C56">
        <v>38.994999999999997</v>
      </c>
      <c r="D56">
        <v>35.229999999999997</v>
      </c>
    </row>
    <row r="57" spans="1:5" hidden="1">
      <c r="B57" s="6">
        <v>530.55999999999995</v>
      </c>
      <c r="C57">
        <v>38.433</v>
      </c>
      <c r="D57">
        <v>35.58</v>
      </c>
    </row>
    <row r="58" spans="1:5" hidden="1">
      <c r="B58" s="6">
        <v>540.56100000000004</v>
      </c>
      <c r="C58">
        <v>38.345999999999997</v>
      </c>
      <c r="D58">
        <v>35.9</v>
      </c>
    </row>
    <row r="59" spans="1:5" hidden="1">
      <c r="B59" s="6">
        <v>550.55999999999995</v>
      </c>
      <c r="C59">
        <v>38.131999999999998</v>
      </c>
      <c r="D59">
        <v>36.24</v>
      </c>
    </row>
    <row r="60" spans="1:5" hidden="1">
      <c r="B60" s="6">
        <v>560.56100000000004</v>
      </c>
      <c r="C60">
        <v>38.173000000000002</v>
      </c>
      <c r="D60">
        <v>36.57</v>
      </c>
    </row>
    <row r="61" spans="1:5" hidden="1">
      <c r="B61" s="6">
        <v>570.56100000000004</v>
      </c>
      <c r="C61">
        <v>38.131999999999998</v>
      </c>
      <c r="D61">
        <v>36.909999999999997</v>
      </c>
    </row>
    <row r="62" spans="1:5" hidden="1">
      <c r="B62" s="6">
        <v>580.56100000000004</v>
      </c>
      <c r="C62">
        <v>38.26</v>
      </c>
      <c r="D62">
        <v>37.24</v>
      </c>
    </row>
    <row r="63" spans="1:5" hidden="1">
      <c r="B63" s="6">
        <v>590.56100000000004</v>
      </c>
      <c r="C63">
        <v>38.439</v>
      </c>
      <c r="D63">
        <v>37.57</v>
      </c>
    </row>
    <row r="64" spans="1:5">
      <c r="A64">
        <v>1</v>
      </c>
      <c r="B64" s="6">
        <v>600.55999999999995</v>
      </c>
      <c r="C64">
        <v>38.72</v>
      </c>
      <c r="D64">
        <v>37.909999999999997</v>
      </c>
      <c r="E64" s="5">
        <f>AVERAGE(C66:C73)</f>
        <v>24.862374999999997</v>
      </c>
    </row>
    <row r="65" spans="1:5" hidden="1">
      <c r="B65" s="6">
        <v>610.56100000000004</v>
      </c>
      <c r="C65">
        <v>32.655999999999999</v>
      </c>
      <c r="D65">
        <v>38.19</v>
      </c>
    </row>
    <row r="66" spans="1:5" hidden="1">
      <c r="B66" s="6">
        <v>620.55999999999995</v>
      </c>
      <c r="C66">
        <v>25.134</v>
      </c>
      <c r="D66">
        <v>38.369999999999997</v>
      </c>
    </row>
    <row r="67" spans="1:5" hidden="1">
      <c r="B67" s="6">
        <v>630.56100000000004</v>
      </c>
      <c r="C67">
        <v>24.701000000000001</v>
      </c>
      <c r="D67">
        <v>38.549999999999997</v>
      </c>
    </row>
    <row r="68" spans="1:5" hidden="1">
      <c r="B68" s="6">
        <v>640.56100000000004</v>
      </c>
      <c r="C68">
        <v>24.690999999999999</v>
      </c>
      <c r="D68">
        <v>38.72</v>
      </c>
    </row>
    <row r="69" spans="1:5" hidden="1">
      <c r="B69" s="6">
        <v>650.56100000000004</v>
      </c>
      <c r="C69">
        <v>24.875</v>
      </c>
      <c r="D69">
        <v>38.89</v>
      </c>
    </row>
    <row r="70" spans="1:5" hidden="1">
      <c r="B70" s="6">
        <v>660.56100000000004</v>
      </c>
      <c r="C70">
        <v>24.905999999999999</v>
      </c>
      <c r="D70">
        <v>39.06</v>
      </c>
    </row>
    <row r="71" spans="1:5" hidden="1">
      <c r="B71" s="6">
        <v>670.56</v>
      </c>
      <c r="C71">
        <v>24.855</v>
      </c>
      <c r="D71">
        <v>39.22</v>
      </c>
    </row>
    <row r="72" spans="1:5" hidden="1">
      <c r="B72" s="6">
        <v>680.56100000000004</v>
      </c>
      <c r="C72">
        <v>24.783999999999999</v>
      </c>
      <c r="D72">
        <v>39.39</v>
      </c>
    </row>
    <row r="73" spans="1:5" hidden="1">
      <c r="B73" s="6">
        <v>690.56</v>
      </c>
      <c r="C73">
        <v>24.952999999999999</v>
      </c>
      <c r="D73">
        <v>39.56</v>
      </c>
    </row>
    <row r="74" spans="1:5">
      <c r="A74">
        <v>0.5</v>
      </c>
      <c r="B74" s="6">
        <v>700.56100000000004</v>
      </c>
      <c r="C74">
        <v>24.824999999999999</v>
      </c>
      <c r="D74">
        <v>39.729999999999997</v>
      </c>
      <c r="E74" s="5">
        <f>AVERAGE(C76:C83)</f>
        <v>19.778375</v>
      </c>
    </row>
    <row r="75" spans="1:5" hidden="1">
      <c r="B75" s="6">
        <v>710.56100000000004</v>
      </c>
      <c r="C75">
        <v>22.276</v>
      </c>
      <c r="D75">
        <v>39.869999999999997</v>
      </c>
    </row>
    <row r="76" spans="1:5" hidden="1">
      <c r="B76" s="6">
        <v>720.56100000000004</v>
      </c>
      <c r="C76">
        <v>19.376000000000001</v>
      </c>
      <c r="D76">
        <v>39.97</v>
      </c>
    </row>
    <row r="77" spans="1:5" hidden="1">
      <c r="B77" s="6">
        <v>730.56100000000004</v>
      </c>
      <c r="C77">
        <v>19.617999999999999</v>
      </c>
      <c r="D77">
        <v>40.049999999999997</v>
      </c>
    </row>
    <row r="78" spans="1:5" hidden="1">
      <c r="B78" s="6">
        <v>740.56</v>
      </c>
      <c r="C78">
        <v>19.654</v>
      </c>
      <c r="D78">
        <v>40.14</v>
      </c>
    </row>
    <row r="79" spans="1:5" hidden="1">
      <c r="B79" s="6">
        <v>750.56100000000004</v>
      </c>
      <c r="C79">
        <v>19.736000000000001</v>
      </c>
      <c r="D79">
        <v>40.22</v>
      </c>
    </row>
    <row r="80" spans="1:5" hidden="1">
      <c r="B80" s="6">
        <v>760.56100000000004</v>
      </c>
      <c r="C80">
        <v>19.736999999999998</v>
      </c>
      <c r="D80">
        <v>40.32</v>
      </c>
    </row>
    <row r="81" spans="1:5" hidden="1">
      <c r="B81" s="6">
        <v>770.56100000000004</v>
      </c>
      <c r="C81">
        <v>20.076000000000001</v>
      </c>
      <c r="D81">
        <v>40.4</v>
      </c>
    </row>
    <row r="82" spans="1:5" hidden="1">
      <c r="B82" s="6">
        <v>780.56100000000004</v>
      </c>
      <c r="C82">
        <v>19.989000000000001</v>
      </c>
      <c r="D82">
        <v>40.479999999999997</v>
      </c>
    </row>
    <row r="83" spans="1:5" hidden="1">
      <c r="B83" s="6">
        <v>790.56100000000004</v>
      </c>
      <c r="C83">
        <v>20.041</v>
      </c>
      <c r="D83">
        <v>40.56</v>
      </c>
    </row>
    <row r="84" spans="1:5">
      <c r="A84">
        <v>0.2</v>
      </c>
      <c r="B84" s="6">
        <v>800.56100000000004</v>
      </c>
      <c r="C84">
        <v>20.148</v>
      </c>
      <c r="D84">
        <v>40.659999999999997</v>
      </c>
      <c r="E84" s="5">
        <f>AVERAGE(C86:C93)</f>
        <v>16.858499999999999</v>
      </c>
    </row>
    <row r="85" spans="1:5" hidden="1">
      <c r="B85" s="6">
        <v>810.56</v>
      </c>
      <c r="C85">
        <v>18.741</v>
      </c>
      <c r="D85">
        <v>40.72</v>
      </c>
    </row>
    <row r="86" spans="1:5" hidden="1">
      <c r="B86" s="6">
        <v>820.56100000000004</v>
      </c>
      <c r="C86">
        <v>16.648</v>
      </c>
      <c r="D86">
        <v>40.770000000000003</v>
      </c>
    </row>
    <row r="87" spans="1:5" hidden="1">
      <c r="B87" s="6">
        <v>830.56100000000004</v>
      </c>
      <c r="C87">
        <v>16.731000000000002</v>
      </c>
      <c r="D87">
        <v>40.799999999999997</v>
      </c>
    </row>
    <row r="88" spans="1:5" hidden="1">
      <c r="B88" s="6">
        <v>840.56100000000004</v>
      </c>
      <c r="C88">
        <v>16.844000000000001</v>
      </c>
      <c r="D88">
        <v>40.840000000000003</v>
      </c>
    </row>
    <row r="89" spans="1:5" hidden="1">
      <c r="B89" s="6">
        <v>850.56100000000004</v>
      </c>
      <c r="C89">
        <v>16.844000000000001</v>
      </c>
      <c r="D89">
        <v>40.880000000000003</v>
      </c>
    </row>
    <row r="90" spans="1:5" hidden="1">
      <c r="B90" s="6">
        <v>860.56100000000004</v>
      </c>
      <c r="C90">
        <v>16.885000000000002</v>
      </c>
      <c r="D90">
        <v>40.909999999999997</v>
      </c>
    </row>
    <row r="91" spans="1:5" hidden="1">
      <c r="B91" s="6">
        <v>870.56100000000004</v>
      </c>
      <c r="C91">
        <v>16.838999999999999</v>
      </c>
      <c r="D91">
        <v>40.94</v>
      </c>
    </row>
    <row r="92" spans="1:5" hidden="1">
      <c r="B92" s="6">
        <v>880.56</v>
      </c>
      <c r="C92">
        <v>17.023</v>
      </c>
      <c r="D92">
        <v>40.98</v>
      </c>
    </row>
    <row r="93" spans="1:5" hidden="1">
      <c r="B93" s="6">
        <v>890.56100000000004</v>
      </c>
      <c r="C93">
        <v>17.053999999999998</v>
      </c>
      <c r="D93">
        <v>41.01</v>
      </c>
    </row>
    <row r="94" spans="1:5">
      <c r="A94">
        <v>0</v>
      </c>
      <c r="B94" s="6">
        <v>900.56100000000004</v>
      </c>
      <c r="C94">
        <v>17.068999999999999</v>
      </c>
      <c r="D94">
        <v>41.06</v>
      </c>
      <c r="E94" s="5">
        <f>AVERAGE(C96:C103)</f>
        <v>14.852750000000002</v>
      </c>
    </row>
    <row r="95" spans="1:5" hidden="1">
      <c r="B95" s="6">
        <v>910.56100000000004</v>
      </c>
      <c r="C95">
        <v>16.358000000000001</v>
      </c>
      <c r="D95">
        <v>41.07</v>
      </c>
    </row>
    <row r="96" spans="1:5" hidden="1">
      <c r="B96" s="6">
        <v>920.56100000000004</v>
      </c>
      <c r="C96">
        <v>15.084</v>
      </c>
      <c r="D96">
        <v>41.1</v>
      </c>
    </row>
    <row r="97" spans="2:20" hidden="1">
      <c r="B97" s="6">
        <v>930.56100000000004</v>
      </c>
      <c r="C97">
        <v>14.946</v>
      </c>
      <c r="D97">
        <v>41.09</v>
      </c>
    </row>
    <row r="98" spans="2:20" hidden="1">
      <c r="B98" s="6">
        <v>940.56100000000004</v>
      </c>
      <c r="C98">
        <v>14.839</v>
      </c>
      <c r="D98">
        <v>41.11</v>
      </c>
    </row>
    <row r="99" spans="2:20" hidden="1">
      <c r="B99" s="6">
        <v>950.56</v>
      </c>
      <c r="C99">
        <v>14.849</v>
      </c>
      <c r="D99">
        <v>41.11</v>
      </c>
    </row>
    <row r="100" spans="2:20" hidden="1">
      <c r="B100" s="6">
        <v>960.56100000000004</v>
      </c>
      <c r="C100">
        <v>14.849</v>
      </c>
      <c r="D100">
        <v>41.11</v>
      </c>
    </row>
    <row r="101" spans="2:20" hidden="1">
      <c r="B101" s="6">
        <v>970.56100000000004</v>
      </c>
      <c r="C101">
        <v>14.747</v>
      </c>
      <c r="D101">
        <v>41.11</v>
      </c>
    </row>
    <row r="102" spans="2:20" hidden="1">
      <c r="B102" s="6">
        <v>980.56100000000004</v>
      </c>
      <c r="C102">
        <v>14.736000000000001</v>
      </c>
      <c r="D102">
        <v>41.12</v>
      </c>
    </row>
    <row r="103" spans="2:20" hidden="1">
      <c r="B103" s="6">
        <v>990.56100000000004</v>
      </c>
      <c r="C103">
        <v>14.772</v>
      </c>
      <c r="D103">
        <v>41.12</v>
      </c>
    </row>
    <row r="104" spans="2:20" hidden="1">
      <c r="B104" s="6">
        <v>1000.561</v>
      </c>
      <c r="C104">
        <v>14.776999999999999</v>
      </c>
      <c r="D104">
        <v>41.12</v>
      </c>
    </row>
    <row r="105" spans="2:20">
      <c r="G105" t="s">
        <v>64</v>
      </c>
      <c r="H105">
        <v>0.129</v>
      </c>
      <c r="I105">
        <v>0.54600000000000004</v>
      </c>
      <c r="J105">
        <v>0.23300000000000001</v>
      </c>
      <c r="K105">
        <v>0.17499999999999999</v>
      </c>
      <c r="L105">
        <v>0.13800000000000001</v>
      </c>
      <c r="M105">
        <v>0.13600000000000001</v>
      </c>
      <c r="N105">
        <v>0.11899999999999999</v>
      </c>
      <c r="O105">
        <v>0.11700000000000001</v>
      </c>
      <c r="P105">
        <v>0.12</v>
      </c>
    </row>
    <row r="112" spans="2:20">
      <c r="E112"/>
      <c r="T112">
        <v>0.129</v>
      </c>
    </row>
    <row r="113" spans="5:20">
      <c r="E113"/>
      <c r="T113">
        <v>0.54600000000000004</v>
      </c>
    </row>
    <row r="114" spans="5:20">
      <c r="E114"/>
      <c r="T114">
        <v>0.23300000000000001</v>
      </c>
    </row>
    <row r="115" spans="5:20">
      <c r="E115"/>
      <c r="T115">
        <v>0.17499999999999999</v>
      </c>
    </row>
    <row r="116" spans="5:20">
      <c r="E116"/>
      <c r="T116">
        <v>0.13800000000000001</v>
      </c>
    </row>
    <row r="117" spans="5:20">
      <c r="E117"/>
      <c r="T117">
        <v>0.13600000000000001</v>
      </c>
    </row>
    <row r="118" spans="5:20">
      <c r="E118"/>
      <c r="T118">
        <v>0.11899999999999999</v>
      </c>
    </row>
    <row r="119" spans="5:20">
      <c r="E119"/>
      <c r="T119">
        <v>0.11700000000000001</v>
      </c>
    </row>
    <row r="120" spans="5:20">
      <c r="E120"/>
      <c r="T120">
        <v>0.12</v>
      </c>
    </row>
  </sheetData>
  <autoFilter ref="A3:E104" xr:uid="{00000000-0009-0000-0000-000004000000}">
    <filterColumn colId="0">
      <customFilters>
        <customFilter operator="notEqual" val=" "/>
      </customFilters>
    </filterColumn>
  </autoFilter>
  <hyperlinks>
    <hyperlink ref="A1" location="'FBB Exp'!A1" display="BACK" xr:uid="{F7B9CAD9-7F17-4A46-8102-29637A038836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U112"/>
  <sheetViews>
    <sheetView workbookViewId="0"/>
  </sheetViews>
  <sheetFormatPr defaultRowHeight="15"/>
  <cols>
    <col min="3" max="4" width="0" hidden="1" customWidth="1"/>
    <col min="7" max="9" width="0" hidden="1" customWidth="1"/>
    <col min="12" max="12" width="16.42578125" customWidth="1"/>
    <col min="13" max="23" width="12" customWidth="1"/>
    <col min="24" max="24" width="10.28515625" customWidth="1"/>
  </cols>
  <sheetData>
    <row r="1" spans="1:10">
      <c r="A1" s="37" t="s">
        <v>65</v>
      </c>
    </row>
    <row r="3" spans="1:10">
      <c r="A3" t="s">
        <v>18</v>
      </c>
      <c r="B3" t="s">
        <v>6</v>
      </c>
      <c r="E3" t="s">
        <v>5</v>
      </c>
      <c r="F3" t="s">
        <v>4</v>
      </c>
      <c r="J3" s="5" t="s">
        <v>19</v>
      </c>
    </row>
    <row r="4" spans="1:10">
      <c r="A4">
        <v>0</v>
      </c>
      <c r="B4">
        <v>0.56100000000000005</v>
      </c>
      <c r="C4">
        <v>-2.2949999999999999</v>
      </c>
      <c r="D4">
        <v>-23.475999999999999</v>
      </c>
      <c r="E4">
        <v>21.181000000000001</v>
      </c>
      <c r="F4">
        <v>226.42</v>
      </c>
      <c r="G4">
        <v>22.641999999999999</v>
      </c>
      <c r="H4">
        <v>1362.6079999999999</v>
      </c>
      <c r="I4">
        <v>-1361.6110000000001</v>
      </c>
      <c r="J4" s="5">
        <f>AVERAGE(E6:E13)</f>
        <v>12.277875</v>
      </c>
    </row>
    <row r="5" spans="1:10" hidden="1">
      <c r="B5">
        <v>10.561</v>
      </c>
      <c r="C5">
        <v>-7.5679999999999996</v>
      </c>
      <c r="D5">
        <v>-24.071999999999999</v>
      </c>
      <c r="E5">
        <v>16.504000000000001</v>
      </c>
      <c r="F5">
        <v>226.47</v>
      </c>
      <c r="G5">
        <v>5.0000000000000001E-3</v>
      </c>
      <c r="H5">
        <v>0.30099999999999999</v>
      </c>
      <c r="I5">
        <v>0.69599999999999995</v>
      </c>
    </row>
    <row r="6" spans="1:10" hidden="1">
      <c r="B6">
        <v>20.56</v>
      </c>
      <c r="C6">
        <v>-11.182</v>
      </c>
      <c r="D6">
        <v>-24.579000000000001</v>
      </c>
      <c r="E6">
        <v>13.398</v>
      </c>
      <c r="F6">
        <v>226.48</v>
      </c>
      <c r="G6">
        <v>1E-3</v>
      </c>
      <c r="H6">
        <v>0.06</v>
      </c>
      <c r="I6">
        <v>0.93700000000000006</v>
      </c>
    </row>
    <row r="7" spans="1:10" hidden="1">
      <c r="B7">
        <v>30.561</v>
      </c>
      <c r="C7">
        <v>-12.247</v>
      </c>
      <c r="D7">
        <v>-24.795000000000002</v>
      </c>
      <c r="E7">
        <v>12.548</v>
      </c>
      <c r="F7">
        <v>226.5</v>
      </c>
      <c r="G7">
        <v>2E-3</v>
      </c>
      <c r="H7">
        <v>0.12</v>
      </c>
      <c r="I7">
        <v>0.877</v>
      </c>
    </row>
    <row r="8" spans="1:10" hidden="1">
      <c r="B8">
        <v>40.56</v>
      </c>
      <c r="C8">
        <v>-12.656000000000001</v>
      </c>
      <c r="D8">
        <v>-24.898</v>
      </c>
      <c r="E8">
        <v>12.241</v>
      </c>
      <c r="F8">
        <v>226.49</v>
      </c>
      <c r="G8">
        <v>-1E-3</v>
      </c>
      <c r="H8">
        <v>-0.06</v>
      </c>
      <c r="I8">
        <v>1.0569999999999999</v>
      </c>
    </row>
    <row r="9" spans="1:10" hidden="1">
      <c r="B9">
        <v>50.561</v>
      </c>
      <c r="C9">
        <v>-12.871</v>
      </c>
      <c r="D9">
        <v>-24.922999999999998</v>
      </c>
      <c r="E9">
        <v>12.052</v>
      </c>
      <c r="F9">
        <v>226.47</v>
      </c>
      <c r="G9">
        <v>-2E-3</v>
      </c>
      <c r="H9">
        <v>-0.12</v>
      </c>
      <c r="I9">
        <v>1.117</v>
      </c>
    </row>
    <row r="10" spans="1:10" hidden="1">
      <c r="B10">
        <v>60.56</v>
      </c>
      <c r="C10">
        <v>-12.871</v>
      </c>
      <c r="D10">
        <v>-24.949000000000002</v>
      </c>
      <c r="E10">
        <v>12.077999999999999</v>
      </c>
      <c r="F10">
        <v>226.46</v>
      </c>
      <c r="G10">
        <v>-1E-3</v>
      </c>
      <c r="H10">
        <v>-0.06</v>
      </c>
      <c r="I10">
        <v>1.0569999999999999</v>
      </c>
    </row>
    <row r="11" spans="1:10" hidden="1">
      <c r="B11">
        <v>70.561000000000007</v>
      </c>
      <c r="C11">
        <v>-12.952999999999999</v>
      </c>
      <c r="D11">
        <v>-25.01</v>
      </c>
      <c r="E11">
        <v>12.057</v>
      </c>
      <c r="F11">
        <v>226.48</v>
      </c>
      <c r="G11">
        <v>2E-3</v>
      </c>
      <c r="H11">
        <v>0.12</v>
      </c>
      <c r="I11">
        <v>0.877</v>
      </c>
    </row>
    <row r="12" spans="1:10" hidden="1">
      <c r="B12">
        <v>80.561000000000007</v>
      </c>
      <c r="C12">
        <v>-13.076000000000001</v>
      </c>
      <c r="D12">
        <v>-25.036000000000001</v>
      </c>
      <c r="E12">
        <v>11.96</v>
      </c>
      <c r="F12">
        <v>226.48</v>
      </c>
      <c r="G12">
        <v>0</v>
      </c>
      <c r="H12">
        <v>0</v>
      </c>
      <c r="I12">
        <v>0.997</v>
      </c>
    </row>
    <row r="13" spans="1:10" hidden="1">
      <c r="B13">
        <v>90.56</v>
      </c>
      <c r="C13">
        <v>-13.199</v>
      </c>
      <c r="D13">
        <v>-25.087</v>
      </c>
      <c r="E13">
        <v>11.888999999999999</v>
      </c>
      <c r="F13">
        <v>226.48</v>
      </c>
      <c r="G13">
        <v>0</v>
      </c>
      <c r="H13">
        <v>0</v>
      </c>
      <c r="I13">
        <v>0.997</v>
      </c>
    </row>
    <row r="14" spans="1:10">
      <c r="A14">
        <v>2</v>
      </c>
      <c r="B14">
        <v>100.56100000000001</v>
      </c>
      <c r="C14">
        <v>-13.281000000000001</v>
      </c>
      <c r="D14">
        <v>-25.117999999999999</v>
      </c>
      <c r="E14">
        <v>11.837</v>
      </c>
      <c r="F14">
        <v>226.48</v>
      </c>
      <c r="G14">
        <v>0</v>
      </c>
      <c r="H14">
        <v>0</v>
      </c>
      <c r="I14">
        <v>0.997</v>
      </c>
      <c r="J14" s="5">
        <f>AVERAGE(E16:E23)</f>
        <v>55.586874999999992</v>
      </c>
    </row>
    <row r="15" spans="1:10" hidden="1">
      <c r="B15">
        <v>110.56</v>
      </c>
      <c r="C15">
        <v>7.9829999999999997</v>
      </c>
      <c r="D15">
        <v>-23.323</v>
      </c>
      <c r="E15">
        <v>31.306000000000001</v>
      </c>
      <c r="F15">
        <v>226.54</v>
      </c>
      <c r="G15">
        <v>6.0000000000000001E-3</v>
      </c>
      <c r="H15">
        <v>0.36099999999999999</v>
      </c>
      <c r="I15">
        <v>0.63600000000000001</v>
      </c>
    </row>
    <row r="16" spans="1:10" hidden="1">
      <c r="B16">
        <v>120.56100000000001</v>
      </c>
      <c r="C16">
        <v>31.858000000000001</v>
      </c>
      <c r="D16">
        <v>-21.152000000000001</v>
      </c>
      <c r="E16">
        <v>53.011000000000003</v>
      </c>
      <c r="F16">
        <v>226.82</v>
      </c>
      <c r="G16">
        <v>2.8000000000000001E-2</v>
      </c>
      <c r="H16">
        <v>1.6850000000000001</v>
      </c>
      <c r="I16">
        <v>-0.68799999999999994</v>
      </c>
    </row>
    <row r="17" spans="1:10" hidden="1">
      <c r="B17">
        <v>130.56</v>
      </c>
      <c r="C17">
        <v>34.662999999999997</v>
      </c>
      <c r="D17">
        <v>-20.818999999999999</v>
      </c>
      <c r="E17">
        <v>55.481999999999999</v>
      </c>
      <c r="F17">
        <v>227.14</v>
      </c>
      <c r="G17">
        <v>3.2000000000000001E-2</v>
      </c>
      <c r="H17">
        <v>1.9259999999999999</v>
      </c>
      <c r="I17">
        <v>-0.92900000000000005</v>
      </c>
    </row>
    <row r="18" spans="1:10" hidden="1">
      <c r="B18">
        <v>140.56100000000001</v>
      </c>
      <c r="C18">
        <v>35.646000000000001</v>
      </c>
      <c r="D18">
        <v>-20.619</v>
      </c>
      <c r="E18">
        <v>56.265000000000001</v>
      </c>
      <c r="F18">
        <v>227.48</v>
      </c>
      <c r="G18">
        <v>3.4000000000000002E-2</v>
      </c>
      <c r="H18">
        <v>2.0459999999999998</v>
      </c>
      <c r="I18">
        <v>-1.0489999999999999</v>
      </c>
    </row>
    <row r="19" spans="1:10" hidden="1">
      <c r="B19">
        <v>150.56100000000001</v>
      </c>
      <c r="C19">
        <v>35.655999999999999</v>
      </c>
      <c r="D19">
        <v>-20.521000000000001</v>
      </c>
      <c r="E19">
        <v>56.177999999999997</v>
      </c>
      <c r="F19">
        <v>227.81</v>
      </c>
      <c r="G19">
        <v>3.3000000000000002E-2</v>
      </c>
      <c r="H19">
        <v>1.986</v>
      </c>
      <c r="I19">
        <v>-0.98899999999999999</v>
      </c>
    </row>
    <row r="20" spans="1:10" hidden="1">
      <c r="B20">
        <v>160.56</v>
      </c>
      <c r="C20">
        <v>35.585000000000001</v>
      </c>
      <c r="D20">
        <v>-20.423999999999999</v>
      </c>
      <c r="E20">
        <v>56.009</v>
      </c>
      <c r="F20">
        <v>228.14</v>
      </c>
      <c r="G20">
        <v>3.3000000000000002E-2</v>
      </c>
      <c r="H20">
        <v>1.986</v>
      </c>
      <c r="I20">
        <v>-0.98899999999999999</v>
      </c>
    </row>
    <row r="21" spans="1:10" hidden="1">
      <c r="B21">
        <v>170.56100000000001</v>
      </c>
      <c r="C21">
        <v>35.697000000000003</v>
      </c>
      <c r="D21">
        <v>-20.402999999999999</v>
      </c>
      <c r="E21">
        <v>56.100999999999999</v>
      </c>
      <c r="F21">
        <v>228.48</v>
      </c>
      <c r="G21">
        <v>3.4000000000000002E-2</v>
      </c>
      <c r="H21">
        <v>2.0459999999999998</v>
      </c>
      <c r="I21">
        <v>-1.0489999999999999</v>
      </c>
    </row>
    <row r="22" spans="1:10" hidden="1">
      <c r="B22">
        <v>180.56</v>
      </c>
      <c r="C22">
        <v>35.462000000000003</v>
      </c>
      <c r="D22">
        <v>-20.382999999999999</v>
      </c>
      <c r="E22">
        <v>55.844999999999999</v>
      </c>
      <c r="F22">
        <v>228.81</v>
      </c>
      <c r="G22">
        <v>3.3000000000000002E-2</v>
      </c>
      <c r="H22">
        <v>1.986</v>
      </c>
      <c r="I22">
        <v>-0.98899999999999999</v>
      </c>
    </row>
    <row r="23" spans="1:10" hidden="1">
      <c r="B23">
        <v>190.56100000000001</v>
      </c>
      <c r="C23">
        <v>35.512999999999998</v>
      </c>
      <c r="D23">
        <v>-20.291</v>
      </c>
      <c r="E23">
        <v>55.804000000000002</v>
      </c>
      <c r="F23">
        <v>229.14</v>
      </c>
      <c r="G23">
        <v>3.3000000000000002E-2</v>
      </c>
      <c r="H23">
        <v>1.986</v>
      </c>
      <c r="I23">
        <v>-0.98899999999999999</v>
      </c>
    </row>
    <row r="24" spans="1:10">
      <c r="A24">
        <v>4</v>
      </c>
      <c r="B24">
        <v>200.56</v>
      </c>
      <c r="C24">
        <v>35.206000000000003</v>
      </c>
      <c r="D24">
        <v>-20.306000000000001</v>
      </c>
      <c r="E24">
        <v>55.512</v>
      </c>
      <c r="F24">
        <v>229.47</v>
      </c>
      <c r="G24">
        <v>3.3000000000000002E-2</v>
      </c>
      <c r="H24">
        <v>1.986</v>
      </c>
      <c r="I24">
        <v>-0.98899999999999999</v>
      </c>
      <c r="J24" s="5">
        <f>AVERAGE(E26:E33)</f>
        <v>98.63237500000001</v>
      </c>
    </row>
    <row r="25" spans="1:10" hidden="1">
      <c r="B25">
        <v>210.56100000000001</v>
      </c>
      <c r="C25">
        <v>62.142000000000003</v>
      </c>
      <c r="D25">
        <v>-18.433</v>
      </c>
      <c r="E25">
        <v>80.575000000000003</v>
      </c>
      <c r="F25">
        <v>229.91</v>
      </c>
      <c r="G25">
        <v>4.3999999999999997E-2</v>
      </c>
      <c r="H25">
        <v>2.6480000000000001</v>
      </c>
      <c r="I25">
        <v>-1.651</v>
      </c>
    </row>
    <row r="26" spans="1:10" hidden="1">
      <c r="B26">
        <v>220.56100000000001</v>
      </c>
      <c r="C26">
        <v>80.180999999999997</v>
      </c>
      <c r="D26">
        <v>-16.751000000000001</v>
      </c>
      <c r="E26">
        <v>96.932000000000002</v>
      </c>
      <c r="F26">
        <v>230.58</v>
      </c>
      <c r="G26">
        <v>6.7000000000000004E-2</v>
      </c>
      <c r="H26">
        <v>4.032</v>
      </c>
      <c r="I26">
        <v>-3.0350000000000001</v>
      </c>
    </row>
    <row r="27" spans="1:10" hidden="1">
      <c r="B27">
        <v>230.56</v>
      </c>
      <c r="C27">
        <v>81.676000000000002</v>
      </c>
      <c r="D27">
        <v>-16.468</v>
      </c>
      <c r="E27">
        <v>98.144000000000005</v>
      </c>
      <c r="F27">
        <v>231.24</v>
      </c>
      <c r="G27">
        <v>6.6000000000000003E-2</v>
      </c>
      <c r="H27">
        <v>3.972</v>
      </c>
      <c r="I27">
        <v>-2.9750000000000001</v>
      </c>
    </row>
    <row r="28" spans="1:10" hidden="1">
      <c r="B28">
        <v>240.56100000000001</v>
      </c>
      <c r="C28">
        <v>81.676000000000002</v>
      </c>
      <c r="D28">
        <v>-16.370999999999999</v>
      </c>
      <c r="E28">
        <v>98.046999999999997</v>
      </c>
      <c r="F28">
        <v>231.87</v>
      </c>
      <c r="G28">
        <v>6.3E-2</v>
      </c>
      <c r="H28">
        <v>3.7909999999999999</v>
      </c>
      <c r="I28">
        <v>-2.794</v>
      </c>
    </row>
    <row r="29" spans="1:10" hidden="1">
      <c r="B29">
        <v>250.56</v>
      </c>
      <c r="C29">
        <v>82.207999999999998</v>
      </c>
      <c r="D29">
        <v>-16.32</v>
      </c>
      <c r="E29">
        <v>98.528000000000006</v>
      </c>
      <c r="F29">
        <v>232.47</v>
      </c>
      <c r="G29">
        <v>0.06</v>
      </c>
      <c r="H29">
        <v>3.6110000000000002</v>
      </c>
      <c r="I29">
        <v>-2.6139999999999999</v>
      </c>
    </row>
    <row r="30" spans="1:10" hidden="1">
      <c r="B30">
        <v>260.56099999999998</v>
      </c>
      <c r="C30">
        <v>82.361999999999995</v>
      </c>
      <c r="D30">
        <v>-16.289000000000001</v>
      </c>
      <c r="E30">
        <v>98.650999999999996</v>
      </c>
      <c r="F30">
        <v>233.16</v>
      </c>
      <c r="G30">
        <v>6.9000000000000006E-2</v>
      </c>
      <c r="H30">
        <v>4.1520000000000001</v>
      </c>
      <c r="I30">
        <v>-3.1549999999999998</v>
      </c>
    </row>
    <row r="31" spans="1:10" hidden="1">
      <c r="B31">
        <v>270.56</v>
      </c>
      <c r="C31">
        <v>82.647999999999996</v>
      </c>
      <c r="D31">
        <v>-16.263000000000002</v>
      </c>
      <c r="E31">
        <v>98.912000000000006</v>
      </c>
      <c r="F31">
        <v>233.86</v>
      </c>
      <c r="G31">
        <v>7.0000000000000007E-2</v>
      </c>
      <c r="H31">
        <v>4.2130000000000001</v>
      </c>
      <c r="I31">
        <v>-3.2160000000000002</v>
      </c>
    </row>
    <row r="32" spans="1:10" hidden="1">
      <c r="B32">
        <v>280.56099999999998</v>
      </c>
      <c r="C32">
        <v>83.456999999999994</v>
      </c>
      <c r="D32">
        <v>-16.196999999999999</v>
      </c>
      <c r="E32">
        <v>99.653999999999996</v>
      </c>
      <c r="F32">
        <v>234.43</v>
      </c>
      <c r="G32">
        <v>5.7000000000000002E-2</v>
      </c>
      <c r="H32">
        <v>3.43</v>
      </c>
      <c r="I32">
        <v>-2.4329999999999998</v>
      </c>
    </row>
    <row r="33" spans="1:10" hidden="1">
      <c r="B33">
        <v>290.56099999999998</v>
      </c>
      <c r="C33">
        <v>84.02</v>
      </c>
      <c r="D33">
        <v>-16.170999999999999</v>
      </c>
      <c r="E33">
        <v>100.191</v>
      </c>
      <c r="F33">
        <v>235.1</v>
      </c>
      <c r="G33">
        <v>6.7000000000000004E-2</v>
      </c>
      <c r="H33">
        <v>4.032</v>
      </c>
      <c r="I33">
        <v>-3.0350000000000001</v>
      </c>
    </row>
    <row r="34" spans="1:10">
      <c r="A34">
        <v>3</v>
      </c>
      <c r="B34">
        <v>300.56</v>
      </c>
      <c r="C34">
        <v>84.234999999999999</v>
      </c>
      <c r="D34">
        <v>-16.114000000000001</v>
      </c>
      <c r="E34">
        <v>100.35</v>
      </c>
      <c r="F34">
        <v>235.76</v>
      </c>
      <c r="G34">
        <v>6.6000000000000003E-2</v>
      </c>
      <c r="H34">
        <v>3.972</v>
      </c>
      <c r="I34">
        <v>-2.9750000000000001</v>
      </c>
      <c r="J34" s="5">
        <f>AVERAGE(E36:E43)</f>
        <v>80.399125000000012</v>
      </c>
    </row>
    <row r="35" spans="1:10" hidden="1">
      <c r="B35">
        <v>310.56099999999998</v>
      </c>
      <c r="C35">
        <v>70.936000000000007</v>
      </c>
      <c r="D35">
        <v>-17.023</v>
      </c>
      <c r="E35">
        <v>87.959000000000003</v>
      </c>
      <c r="F35">
        <v>236.35</v>
      </c>
      <c r="G35">
        <v>5.8999999999999997E-2</v>
      </c>
      <c r="H35">
        <v>3.5510000000000002</v>
      </c>
      <c r="I35">
        <v>-2.5539999999999998</v>
      </c>
    </row>
    <row r="36" spans="1:10" hidden="1">
      <c r="B36">
        <v>320.56</v>
      </c>
      <c r="C36">
        <v>62.091000000000001</v>
      </c>
      <c r="D36">
        <v>-17.782</v>
      </c>
      <c r="E36">
        <v>79.873000000000005</v>
      </c>
      <c r="F36">
        <v>236.83</v>
      </c>
      <c r="G36">
        <v>4.8000000000000001E-2</v>
      </c>
      <c r="H36">
        <v>2.8889999999999998</v>
      </c>
      <c r="I36">
        <v>-1.8919999999999999</v>
      </c>
    </row>
    <row r="37" spans="1:10" hidden="1">
      <c r="B37">
        <v>330.56099999999998</v>
      </c>
      <c r="C37">
        <v>61.548000000000002</v>
      </c>
      <c r="D37">
        <v>-17.832999999999998</v>
      </c>
      <c r="E37">
        <v>79.381</v>
      </c>
      <c r="F37">
        <v>237.32</v>
      </c>
      <c r="G37">
        <v>4.9000000000000002E-2</v>
      </c>
      <c r="H37">
        <v>2.9489999999999998</v>
      </c>
      <c r="I37">
        <v>-1.952</v>
      </c>
    </row>
    <row r="38" spans="1:10" hidden="1">
      <c r="B38">
        <v>340.56</v>
      </c>
      <c r="C38">
        <v>62.100999999999999</v>
      </c>
      <c r="D38">
        <v>-17.823</v>
      </c>
      <c r="E38">
        <v>79.924000000000007</v>
      </c>
      <c r="F38">
        <v>237.82</v>
      </c>
      <c r="G38">
        <v>0.05</v>
      </c>
      <c r="H38">
        <v>3.0089999999999999</v>
      </c>
      <c r="I38">
        <v>-2.012</v>
      </c>
    </row>
    <row r="39" spans="1:10" hidden="1">
      <c r="B39">
        <v>350.56099999999998</v>
      </c>
      <c r="C39">
        <v>62.408000000000001</v>
      </c>
      <c r="D39">
        <v>-17.797000000000001</v>
      </c>
      <c r="E39">
        <v>80.204999999999998</v>
      </c>
      <c r="F39">
        <v>238.3</v>
      </c>
      <c r="G39">
        <v>4.8000000000000001E-2</v>
      </c>
      <c r="H39">
        <v>2.8889999999999998</v>
      </c>
      <c r="I39">
        <v>-1.8919999999999999</v>
      </c>
    </row>
    <row r="40" spans="1:10" hidden="1">
      <c r="B40">
        <v>360.56099999999998</v>
      </c>
      <c r="C40">
        <v>62.725999999999999</v>
      </c>
      <c r="D40">
        <v>-17.782</v>
      </c>
      <c r="E40">
        <v>80.507000000000005</v>
      </c>
      <c r="F40">
        <v>238.79</v>
      </c>
      <c r="G40">
        <v>4.9000000000000002E-2</v>
      </c>
      <c r="H40">
        <v>2.9489999999999998</v>
      </c>
      <c r="I40">
        <v>-1.952</v>
      </c>
    </row>
    <row r="41" spans="1:10" hidden="1">
      <c r="B41">
        <v>370.56</v>
      </c>
      <c r="C41">
        <v>62.960999999999999</v>
      </c>
      <c r="D41">
        <v>-17.736000000000001</v>
      </c>
      <c r="E41">
        <v>80.697000000000003</v>
      </c>
      <c r="F41">
        <v>239.31</v>
      </c>
      <c r="G41">
        <v>5.1999999999999998E-2</v>
      </c>
      <c r="H41">
        <v>3.129</v>
      </c>
      <c r="I41">
        <v>-2.1320000000000001</v>
      </c>
    </row>
    <row r="42" spans="1:10" hidden="1">
      <c r="B42">
        <v>380.56099999999998</v>
      </c>
      <c r="C42">
        <v>63.390999999999998</v>
      </c>
      <c r="D42">
        <v>-17.72</v>
      </c>
      <c r="E42">
        <v>81.111000000000004</v>
      </c>
      <c r="F42">
        <v>239.8</v>
      </c>
      <c r="G42">
        <v>4.9000000000000002E-2</v>
      </c>
      <c r="H42">
        <v>2.9489999999999998</v>
      </c>
      <c r="I42">
        <v>-1.952</v>
      </c>
    </row>
    <row r="43" spans="1:10" hidden="1">
      <c r="B43">
        <v>390.56</v>
      </c>
      <c r="C43">
        <v>63.79</v>
      </c>
      <c r="D43">
        <v>-17.704999999999998</v>
      </c>
      <c r="E43">
        <v>81.495000000000005</v>
      </c>
      <c r="F43">
        <v>240.29</v>
      </c>
      <c r="G43">
        <v>4.9000000000000002E-2</v>
      </c>
      <c r="H43">
        <v>2.9489999999999998</v>
      </c>
      <c r="I43">
        <v>-1.952</v>
      </c>
    </row>
    <row r="44" spans="1:10">
      <c r="A44">
        <v>2</v>
      </c>
      <c r="B44">
        <v>400.56099999999998</v>
      </c>
      <c r="C44">
        <v>64.117999999999995</v>
      </c>
      <c r="D44">
        <v>-17.632999999999999</v>
      </c>
      <c r="E44">
        <v>81.751000000000005</v>
      </c>
      <c r="F44">
        <v>240.78</v>
      </c>
      <c r="G44">
        <v>4.9000000000000002E-2</v>
      </c>
      <c r="H44">
        <v>2.9489999999999998</v>
      </c>
      <c r="I44">
        <v>-1.952</v>
      </c>
      <c r="J44" s="5">
        <f>AVERAGE(E46:E53)</f>
        <v>60.194749999999999</v>
      </c>
    </row>
    <row r="45" spans="1:10" hidden="1">
      <c r="B45">
        <v>410.56</v>
      </c>
      <c r="C45">
        <v>51.32</v>
      </c>
      <c r="D45">
        <v>-18.504999999999999</v>
      </c>
      <c r="E45">
        <v>69.825999999999993</v>
      </c>
      <c r="F45">
        <v>241.24</v>
      </c>
      <c r="G45">
        <v>4.5999999999999999E-2</v>
      </c>
      <c r="H45">
        <v>2.7679999999999998</v>
      </c>
      <c r="I45">
        <v>-1.7709999999999999</v>
      </c>
    </row>
    <row r="46" spans="1:10" hidden="1">
      <c r="B46">
        <v>420.56099999999998</v>
      </c>
      <c r="C46">
        <v>41.000999999999998</v>
      </c>
      <c r="D46">
        <v>-19.361999999999998</v>
      </c>
      <c r="E46">
        <v>60.363</v>
      </c>
      <c r="F46">
        <v>241.6</v>
      </c>
      <c r="G46">
        <v>3.5999999999999997E-2</v>
      </c>
      <c r="H46">
        <v>2.1659999999999999</v>
      </c>
      <c r="I46">
        <v>-1.169</v>
      </c>
    </row>
    <row r="47" spans="1:10" hidden="1">
      <c r="B47">
        <v>430.56099999999998</v>
      </c>
      <c r="C47">
        <v>40.293999999999997</v>
      </c>
      <c r="D47">
        <v>-19.413</v>
      </c>
      <c r="E47">
        <v>59.707999999999998</v>
      </c>
      <c r="F47">
        <v>241.94</v>
      </c>
      <c r="G47">
        <v>3.4000000000000002E-2</v>
      </c>
      <c r="H47">
        <v>2.0459999999999998</v>
      </c>
      <c r="I47">
        <v>-1.0489999999999999</v>
      </c>
    </row>
    <row r="48" spans="1:10" hidden="1">
      <c r="B48">
        <v>440.56</v>
      </c>
      <c r="C48">
        <v>39.987000000000002</v>
      </c>
      <c r="D48">
        <v>-19.638999999999999</v>
      </c>
      <c r="E48">
        <v>59.625999999999998</v>
      </c>
      <c r="F48">
        <v>242.27</v>
      </c>
      <c r="G48">
        <v>3.3000000000000002E-2</v>
      </c>
      <c r="H48">
        <v>1.986</v>
      </c>
      <c r="I48">
        <v>-0.98899999999999999</v>
      </c>
    </row>
    <row r="49" spans="1:10" hidden="1">
      <c r="B49">
        <v>450.56099999999998</v>
      </c>
      <c r="C49">
        <v>40.243000000000002</v>
      </c>
      <c r="D49">
        <v>-19.664999999999999</v>
      </c>
      <c r="E49">
        <v>59.908000000000001</v>
      </c>
      <c r="F49">
        <v>242.61</v>
      </c>
      <c r="G49">
        <v>3.4000000000000002E-2</v>
      </c>
      <c r="H49">
        <v>2.0459999999999998</v>
      </c>
      <c r="I49">
        <v>-1.0489999999999999</v>
      </c>
    </row>
    <row r="50" spans="1:10" hidden="1">
      <c r="B50">
        <v>460.56</v>
      </c>
      <c r="C50">
        <v>40.723999999999997</v>
      </c>
      <c r="D50">
        <v>-19.608000000000001</v>
      </c>
      <c r="E50">
        <v>60.332000000000001</v>
      </c>
      <c r="F50">
        <v>242.95</v>
      </c>
      <c r="G50">
        <v>3.4000000000000002E-2</v>
      </c>
      <c r="H50">
        <v>2.0459999999999998</v>
      </c>
      <c r="I50">
        <v>-1.0489999999999999</v>
      </c>
    </row>
    <row r="51" spans="1:10" hidden="1">
      <c r="B51">
        <v>470.56099999999998</v>
      </c>
      <c r="C51">
        <v>40.755000000000003</v>
      </c>
      <c r="D51">
        <v>-19.593</v>
      </c>
      <c r="E51">
        <v>60.347999999999999</v>
      </c>
      <c r="F51">
        <v>243.28</v>
      </c>
      <c r="G51">
        <v>3.3000000000000002E-2</v>
      </c>
      <c r="H51">
        <v>1.986</v>
      </c>
      <c r="I51">
        <v>-0.98899999999999999</v>
      </c>
    </row>
    <row r="52" spans="1:10" hidden="1">
      <c r="B52">
        <v>480.56</v>
      </c>
      <c r="C52">
        <v>41.204999999999998</v>
      </c>
      <c r="D52">
        <v>-19.562000000000001</v>
      </c>
      <c r="E52">
        <v>60.767000000000003</v>
      </c>
      <c r="F52">
        <v>243.6</v>
      </c>
      <c r="G52">
        <v>3.2000000000000001E-2</v>
      </c>
      <c r="H52">
        <v>1.9259999999999999</v>
      </c>
      <c r="I52">
        <v>-0.92900000000000005</v>
      </c>
    </row>
    <row r="53" spans="1:10" hidden="1">
      <c r="B53">
        <v>490.56099999999998</v>
      </c>
      <c r="C53">
        <v>41.011000000000003</v>
      </c>
      <c r="D53">
        <v>-19.495000000000001</v>
      </c>
      <c r="E53">
        <v>60.506</v>
      </c>
      <c r="F53">
        <v>243.94</v>
      </c>
      <c r="G53">
        <v>3.4000000000000002E-2</v>
      </c>
      <c r="H53">
        <v>2.0459999999999998</v>
      </c>
      <c r="I53">
        <v>-1.0489999999999999</v>
      </c>
    </row>
    <row r="54" spans="1:10">
      <c r="A54">
        <v>1</v>
      </c>
      <c r="B54">
        <v>500.56099999999998</v>
      </c>
      <c r="C54">
        <v>41.676000000000002</v>
      </c>
      <c r="D54">
        <v>-19.484999999999999</v>
      </c>
      <c r="E54">
        <v>61.161000000000001</v>
      </c>
      <c r="F54">
        <v>244.27</v>
      </c>
      <c r="G54">
        <v>3.3000000000000002E-2</v>
      </c>
      <c r="H54">
        <v>1.986</v>
      </c>
      <c r="I54">
        <v>-0.98899999999999999</v>
      </c>
      <c r="J54" s="5">
        <f>AVERAGE(E56:E63)</f>
        <v>37.44187500000001</v>
      </c>
    </row>
    <row r="55" spans="1:10" hidden="1">
      <c r="B55">
        <v>510.56</v>
      </c>
      <c r="C55">
        <v>28.664000000000001</v>
      </c>
      <c r="D55">
        <v>-20.311</v>
      </c>
      <c r="E55">
        <v>48.975000000000001</v>
      </c>
      <c r="F55">
        <v>244.55</v>
      </c>
      <c r="G55">
        <v>2.8000000000000001E-2</v>
      </c>
      <c r="H55">
        <v>1.6850000000000001</v>
      </c>
      <c r="I55">
        <v>-0.68799999999999994</v>
      </c>
    </row>
    <row r="56" spans="1:10" hidden="1">
      <c r="B56">
        <v>520.56100000000004</v>
      </c>
      <c r="C56">
        <v>17.535</v>
      </c>
      <c r="D56">
        <v>-21.219000000000001</v>
      </c>
      <c r="E56">
        <v>38.755000000000003</v>
      </c>
      <c r="F56">
        <v>244.75</v>
      </c>
      <c r="G56">
        <v>0.02</v>
      </c>
      <c r="H56">
        <v>1.204</v>
      </c>
      <c r="I56">
        <v>-0.20699999999999999</v>
      </c>
    </row>
    <row r="57" spans="1:10" hidden="1">
      <c r="B57">
        <v>530.55999999999995</v>
      </c>
      <c r="C57">
        <v>16.02</v>
      </c>
      <c r="D57">
        <v>-21.321999999999999</v>
      </c>
      <c r="E57">
        <v>37.341999999999999</v>
      </c>
      <c r="F57">
        <v>244.92</v>
      </c>
      <c r="G57">
        <v>1.7000000000000001E-2</v>
      </c>
      <c r="H57">
        <v>1.0229999999999999</v>
      </c>
      <c r="I57">
        <v>-2.5999999999999999E-2</v>
      </c>
    </row>
    <row r="58" spans="1:10" hidden="1">
      <c r="B58">
        <v>540.56100000000004</v>
      </c>
      <c r="C58">
        <v>15.611000000000001</v>
      </c>
      <c r="D58">
        <v>-21.327000000000002</v>
      </c>
      <c r="E58">
        <v>36.938000000000002</v>
      </c>
      <c r="F58">
        <v>245.09</v>
      </c>
      <c r="G58">
        <v>1.7000000000000001E-2</v>
      </c>
      <c r="H58">
        <v>1.0229999999999999</v>
      </c>
      <c r="I58">
        <v>-2.5999999999999999E-2</v>
      </c>
    </row>
    <row r="59" spans="1:10" hidden="1">
      <c r="B59">
        <v>550.55999999999995</v>
      </c>
      <c r="C59">
        <v>15.867000000000001</v>
      </c>
      <c r="D59">
        <v>-21.332000000000001</v>
      </c>
      <c r="E59">
        <v>37.198999999999998</v>
      </c>
      <c r="F59">
        <v>245.26</v>
      </c>
      <c r="G59">
        <v>1.7000000000000001E-2</v>
      </c>
      <c r="H59">
        <v>1.0229999999999999</v>
      </c>
      <c r="I59">
        <v>-2.5999999999999999E-2</v>
      </c>
    </row>
    <row r="60" spans="1:10" hidden="1">
      <c r="B60">
        <v>560.56100000000004</v>
      </c>
      <c r="C60">
        <v>16.061</v>
      </c>
      <c r="D60">
        <v>-21.321999999999999</v>
      </c>
      <c r="E60">
        <v>37.383000000000003</v>
      </c>
      <c r="F60">
        <v>245.41</v>
      </c>
      <c r="G60">
        <v>1.4999999999999999E-2</v>
      </c>
      <c r="H60">
        <v>0.90300000000000002</v>
      </c>
      <c r="I60">
        <v>9.4E-2</v>
      </c>
    </row>
    <row r="61" spans="1:10" hidden="1">
      <c r="B61">
        <v>570.56100000000004</v>
      </c>
      <c r="C61">
        <v>16.050999999999998</v>
      </c>
      <c r="D61">
        <v>-21.300999999999998</v>
      </c>
      <c r="E61">
        <v>37.351999999999997</v>
      </c>
      <c r="F61">
        <v>245.59</v>
      </c>
      <c r="G61">
        <v>1.7999999999999999E-2</v>
      </c>
      <c r="H61">
        <v>1.083</v>
      </c>
      <c r="I61">
        <v>-8.5999999999999993E-2</v>
      </c>
    </row>
    <row r="62" spans="1:10" hidden="1">
      <c r="B62">
        <v>580.55999999999995</v>
      </c>
      <c r="C62">
        <v>15.959</v>
      </c>
      <c r="D62">
        <v>-21.291</v>
      </c>
      <c r="E62">
        <v>37.25</v>
      </c>
      <c r="F62">
        <v>245.76</v>
      </c>
      <c r="G62">
        <v>1.7000000000000001E-2</v>
      </c>
      <c r="H62">
        <v>1.0229999999999999</v>
      </c>
      <c r="I62">
        <v>-2.5999999999999999E-2</v>
      </c>
    </row>
    <row r="63" spans="1:10" hidden="1">
      <c r="B63">
        <v>590.56100000000004</v>
      </c>
      <c r="C63">
        <v>16.061</v>
      </c>
      <c r="D63">
        <v>-21.254999999999999</v>
      </c>
      <c r="E63">
        <v>37.316000000000003</v>
      </c>
      <c r="F63">
        <v>245.92</v>
      </c>
      <c r="G63">
        <v>1.6E-2</v>
      </c>
      <c r="H63">
        <v>0.96299999999999997</v>
      </c>
      <c r="I63">
        <v>3.4000000000000002E-2</v>
      </c>
    </row>
    <row r="64" spans="1:10">
      <c r="A64">
        <v>0.7</v>
      </c>
      <c r="B64">
        <v>600.55999999999995</v>
      </c>
      <c r="C64">
        <v>16.152999999999999</v>
      </c>
      <c r="D64">
        <v>-21.25</v>
      </c>
      <c r="E64">
        <v>37.402999999999999</v>
      </c>
      <c r="F64">
        <v>246.11</v>
      </c>
      <c r="G64">
        <v>1.9E-2</v>
      </c>
      <c r="H64">
        <v>1.143</v>
      </c>
      <c r="I64">
        <v>-0.14599999999999999</v>
      </c>
      <c r="J64" s="5">
        <f>AVERAGE(E66:E73)</f>
        <v>30.26925</v>
      </c>
    </row>
    <row r="65" spans="1:10" hidden="1">
      <c r="B65">
        <v>610.56100000000004</v>
      </c>
      <c r="C65">
        <v>12.497999999999999</v>
      </c>
      <c r="D65">
        <v>-21.495999999999999</v>
      </c>
      <c r="E65">
        <v>33.994999999999997</v>
      </c>
      <c r="F65">
        <v>246.25</v>
      </c>
      <c r="G65">
        <v>1.4E-2</v>
      </c>
      <c r="H65">
        <v>0.84299999999999997</v>
      </c>
      <c r="I65">
        <v>0.154</v>
      </c>
    </row>
    <row r="66" spans="1:10" hidden="1">
      <c r="B66">
        <v>620.55999999999995</v>
      </c>
      <c r="C66">
        <v>8.8019999999999996</v>
      </c>
      <c r="D66">
        <v>-21.768000000000001</v>
      </c>
      <c r="E66">
        <v>30.571000000000002</v>
      </c>
      <c r="F66">
        <v>246.37</v>
      </c>
      <c r="G66">
        <v>1.2E-2</v>
      </c>
      <c r="H66">
        <v>0.72199999999999998</v>
      </c>
      <c r="I66">
        <v>0.27500000000000002</v>
      </c>
    </row>
    <row r="67" spans="1:10" hidden="1">
      <c r="B67">
        <v>630.56100000000004</v>
      </c>
      <c r="C67">
        <v>8.3829999999999991</v>
      </c>
      <c r="D67">
        <v>-21.835000000000001</v>
      </c>
      <c r="E67">
        <v>30.216999999999999</v>
      </c>
      <c r="F67">
        <v>246.49</v>
      </c>
      <c r="G67">
        <v>1.2E-2</v>
      </c>
      <c r="H67">
        <v>0.72199999999999998</v>
      </c>
      <c r="I67">
        <v>0.27500000000000002</v>
      </c>
    </row>
    <row r="68" spans="1:10" hidden="1">
      <c r="B68">
        <v>640.56100000000004</v>
      </c>
      <c r="C68">
        <v>8.4130000000000003</v>
      </c>
      <c r="D68">
        <v>-21.83</v>
      </c>
      <c r="E68">
        <v>30.242999999999999</v>
      </c>
      <c r="F68">
        <v>246.62</v>
      </c>
      <c r="G68">
        <v>1.2999999999999999E-2</v>
      </c>
      <c r="H68">
        <v>0.78200000000000003</v>
      </c>
      <c r="I68">
        <v>0.215</v>
      </c>
    </row>
    <row r="69" spans="1:10" hidden="1">
      <c r="B69">
        <v>650.55999999999995</v>
      </c>
      <c r="C69">
        <v>8.4649999999999999</v>
      </c>
      <c r="D69">
        <v>-21.763000000000002</v>
      </c>
      <c r="E69">
        <v>30.228000000000002</v>
      </c>
      <c r="F69">
        <v>246.74</v>
      </c>
      <c r="G69">
        <v>1.2E-2</v>
      </c>
      <c r="H69">
        <v>0.72199999999999998</v>
      </c>
      <c r="I69">
        <v>0.27500000000000002</v>
      </c>
    </row>
    <row r="70" spans="1:10" hidden="1">
      <c r="B70">
        <v>660.56100000000004</v>
      </c>
      <c r="C70">
        <v>8.2799999999999994</v>
      </c>
      <c r="D70">
        <v>-21.803999999999998</v>
      </c>
      <c r="E70">
        <v>30.084</v>
      </c>
      <c r="F70">
        <v>246.86</v>
      </c>
      <c r="G70">
        <v>1.2E-2</v>
      </c>
      <c r="H70">
        <v>0.72199999999999998</v>
      </c>
      <c r="I70">
        <v>0.27500000000000002</v>
      </c>
    </row>
    <row r="71" spans="1:10" hidden="1">
      <c r="B71">
        <v>670.56</v>
      </c>
      <c r="C71">
        <v>8.2799999999999994</v>
      </c>
      <c r="D71">
        <v>-21.748000000000001</v>
      </c>
      <c r="E71">
        <v>30.027999999999999</v>
      </c>
      <c r="F71">
        <v>246.97</v>
      </c>
      <c r="G71">
        <v>1.0999999999999999E-2</v>
      </c>
      <c r="H71">
        <v>0.66200000000000003</v>
      </c>
      <c r="I71">
        <v>0.33500000000000002</v>
      </c>
    </row>
    <row r="72" spans="1:10" hidden="1">
      <c r="B72">
        <v>680.56100000000004</v>
      </c>
      <c r="C72">
        <v>8.6280000000000001</v>
      </c>
      <c r="D72">
        <v>-21.742000000000001</v>
      </c>
      <c r="E72">
        <v>30.370999999999999</v>
      </c>
      <c r="F72">
        <v>247.1</v>
      </c>
      <c r="G72">
        <v>1.2999999999999999E-2</v>
      </c>
      <c r="H72">
        <v>0.78200000000000003</v>
      </c>
      <c r="I72">
        <v>0.215</v>
      </c>
    </row>
    <row r="73" spans="1:10" hidden="1">
      <c r="B73">
        <v>690.56</v>
      </c>
      <c r="C73">
        <v>8.68</v>
      </c>
      <c r="D73">
        <v>-21.731999999999999</v>
      </c>
      <c r="E73">
        <v>30.411999999999999</v>
      </c>
      <c r="F73">
        <v>247.2</v>
      </c>
      <c r="G73">
        <v>0.01</v>
      </c>
      <c r="H73">
        <v>0.60199999999999998</v>
      </c>
      <c r="I73">
        <v>0.39500000000000002</v>
      </c>
    </row>
    <row r="74" spans="1:10">
      <c r="A74">
        <v>0.5</v>
      </c>
      <c r="B74">
        <v>700.56100000000004</v>
      </c>
      <c r="C74">
        <v>8.7620000000000005</v>
      </c>
      <c r="D74">
        <v>-21.731999999999999</v>
      </c>
      <c r="E74">
        <v>30.494</v>
      </c>
      <c r="F74">
        <v>247.33</v>
      </c>
      <c r="G74">
        <v>1.2999999999999999E-2</v>
      </c>
      <c r="H74">
        <v>0.78200000000000003</v>
      </c>
      <c r="I74">
        <v>0.215</v>
      </c>
      <c r="J74" s="5">
        <f>AVERAGE(E76:E83)</f>
        <v>25.427374999999998</v>
      </c>
    </row>
    <row r="75" spans="1:10" hidden="1">
      <c r="B75">
        <v>710.56100000000004</v>
      </c>
      <c r="C75">
        <v>6.3659999999999997</v>
      </c>
      <c r="D75">
        <v>-21.876000000000001</v>
      </c>
      <c r="E75">
        <v>28.242000000000001</v>
      </c>
      <c r="F75">
        <v>247.44</v>
      </c>
      <c r="G75">
        <v>1.0999999999999999E-2</v>
      </c>
      <c r="H75">
        <v>0.66200000000000003</v>
      </c>
      <c r="I75">
        <v>0.33500000000000002</v>
      </c>
    </row>
    <row r="76" spans="1:10" hidden="1">
      <c r="B76">
        <v>720.56</v>
      </c>
      <c r="C76">
        <v>3.7240000000000002</v>
      </c>
      <c r="D76">
        <v>-22.05</v>
      </c>
      <c r="E76">
        <v>25.774999999999999</v>
      </c>
      <c r="F76">
        <v>247.54</v>
      </c>
      <c r="G76">
        <v>0.01</v>
      </c>
      <c r="H76">
        <v>0.60199999999999998</v>
      </c>
      <c r="I76">
        <v>0.39500000000000002</v>
      </c>
    </row>
    <row r="77" spans="1:10" hidden="1">
      <c r="B77">
        <v>730.56100000000004</v>
      </c>
      <c r="C77">
        <v>3.2330000000000001</v>
      </c>
      <c r="D77">
        <v>-22.081</v>
      </c>
      <c r="E77">
        <v>25.314</v>
      </c>
      <c r="F77">
        <v>247.62</v>
      </c>
      <c r="G77">
        <v>8.0000000000000002E-3</v>
      </c>
      <c r="H77">
        <v>0.48099999999999998</v>
      </c>
      <c r="I77">
        <v>0.51600000000000001</v>
      </c>
    </row>
    <row r="78" spans="1:10" hidden="1">
      <c r="B78">
        <v>740.56</v>
      </c>
      <c r="C78">
        <v>3.2429999999999999</v>
      </c>
      <c r="D78">
        <v>-22.081</v>
      </c>
      <c r="E78">
        <v>25.324000000000002</v>
      </c>
      <c r="F78">
        <v>247.71</v>
      </c>
      <c r="G78">
        <v>8.9999999999999993E-3</v>
      </c>
      <c r="H78">
        <v>0.54200000000000004</v>
      </c>
      <c r="I78">
        <v>0.45500000000000002</v>
      </c>
    </row>
    <row r="79" spans="1:10" hidden="1">
      <c r="B79">
        <v>750.56100000000004</v>
      </c>
      <c r="C79">
        <v>3.2330000000000001</v>
      </c>
      <c r="D79">
        <v>-22.065999999999999</v>
      </c>
      <c r="E79">
        <v>25.298999999999999</v>
      </c>
      <c r="F79">
        <v>247.8</v>
      </c>
      <c r="G79">
        <v>8.9999999999999993E-3</v>
      </c>
      <c r="H79">
        <v>0.54200000000000004</v>
      </c>
      <c r="I79">
        <v>0.45500000000000002</v>
      </c>
    </row>
    <row r="80" spans="1:10" hidden="1">
      <c r="B80">
        <v>760.56100000000004</v>
      </c>
      <c r="C80">
        <v>3.4279999999999999</v>
      </c>
      <c r="D80">
        <v>-22.04</v>
      </c>
      <c r="E80">
        <v>25.468</v>
      </c>
      <c r="F80">
        <v>247.88</v>
      </c>
      <c r="G80">
        <v>8.0000000000000002E-3</v>
      </c>
      <c r="H80">
        <v>0.48099999999999998</v>
      </c>
      <c r="I80">
        <v>0.51600000000000001</v>
      </c>
    </row>
    <row r="81" spans="1:21" hidden="1">
      <c r="B81">
        <v>770.56100000000004</v>
      </c>
      <c r="C81">
        <v>3.4380000000000002</v>
      </c>
      <c r="D81">
        <v>-22.04</v>
      </c>
      <c r="E81">
        <v>25.478000000000002</v>
      </c>
      <c r="F81">
        <v>247.96</v>
      </c>
      <c r="G81">
        <v>8.0000000000000002E-3</v>
      </c>
      <c r="H81">
        <v>0.48099999999999998</v>
      </c>
      <c r="I81">
        <v>0.51600000000000001</v>
      </c>
    </row>
    <row r="82" spans="1:21" hidden="1">
      <c r="B82">
        <v>780.56100000000004</v>
      </c>
      <c r="C82">
        <v>3.3660000000000001</v>
      </c>
      <c r="D82">
        <v>-22.04</v>
      </c>
      <c r="E82">
        <v>25.405999999999999</v>
      </c>
      <c r="F82">
        <v>248.04</v>
      </c>
      <c r="G82">
        <v>8.0000000000000002E-3</v>
      </c>
      <c r="H82">
        <v>0.48099999999999998</v>
      </c>
      <c r="I82">
        <v>0.51600000000000001</v>
      </c>
    </row>
    <row r="83" spans="1:21" hidden="1">
      <c r="B83">
        <v>790.56</v>
      </c>
      <c r="C83">
        <v>3.3149999999999999</v>
      </c>
      <c r="D83">
        <v>-22.04</v>
      </c>
      <c r="E83">
        <v>25.355</v>
      </c>
      <c r="F83">
        <v>248.14</v>
      </c>
      <c r="G83">
        <v>0.01</v>
      </c>
      <c r="H83">
        <v>0.60199999999999998</v>
      </c>
      <c r="I83">
        <v>0.39500000000000002</v>
      </c>
    </row>
    <row r="84" spans="1:21">
      <c r="A84">
        <v>0.2</v>
      </c>
      <c r="B84">
        <v>800.56100000000004</v>
      </c>
      <c r="C84">
        <v>3.3969999999999998</v>
      </c>
      <c r="D84">
        <v>-22.009</v>
      </c>
      <c r="E84">
        <v>25.405999999999999</v>
      </c>
      <c r="F84">
        <v>248.22</v>
      </c>
      <c r="G84">
        <v>8.0000000000000002E-3</v>
      </c>
      <c r="H84">
        <v>0.48099999999999998</v>
      </c>
      <c r="I84">
        <v>0.51600000000000001</v>
      </c>
      <c r="J84" s="5">
        <f>AVERAGE(E86:E93)</f>
        <v>18.050874999999998</v>
      </c>
      <c r="L84" t="s">
        <v>61</v>
      </c>
      <c r="M84">
        <v>0.15</v>
      </c>
      <c r="N84">
        <v>0.379</v>
      </c>
      <c r="O84">
        <v>0.35599999999999998</v>
      </c>
      <c r="P84">
        <v>0.27200000000000002</v>
      </c>
      <c r="Q84">
        <v>0.214</v>
      </c>
      <c r="R84">
        <v>0.184</v>
      </c>
      <c r="S84">
        <v>0.16800000000000001</v>
      </c>
      <c r="T84">
        <v>0.16800000000000001</v>
      </c>
      <c r="U84">
        <v>0.16500000000000001</v>
      </c>
    </row>
    <row r="85" spans="1:21" hidden="1">
      <c r="B85">
        <v>810.56</v>
      </c>
      <c r="C85">
        <v>0.17199999999999999</v>
      </c>
      <c r="D85">
        <v>-22.234999999999999</v>
      </c>
      <c r="E85">
        <v>22.407</v>
      </c>
      <c r="F85">
        <v>248.3</v>
      </c>
      <c r="G85">
        <v>8.0000000000000002E-3</v>
      </c>
      <c r="H85">
        <v>0.48099999999999998</v>
      </c>
      <c r="I85">
        <v>0.51600000000000001</v>
      </c>
    </row>
    <row r="86" spans="1:21" hidden="1">
      <c r="B86">
        <v>820.56100000000004</v>
      </c>
      <c r="C86">
        <v>-3.6160000000000001</v>
      </c>
      <c r="D86">
        <v>-22.553000000000001</v>
      </c>
      <c r="E86">
        <v>18.937000000000001</v>
      </c>
      <c r="F86">
        <v>248.34</v>
      </c>
      <c r="G86">
        <v>4.0000000000000001E-3</v>
      </c>
      <c r="H86">
        <v>0.24099999999999999</v>
      </c>
      <c r="I86">
        <v>0.75600000000000001</v>
      </c>
    </row>
    <row r="87" spans="1:21" hidden="1">
      <c r="B87">
        <v>830.56100000000004</v>
      </c>
      <c r="C87">
        <v>-4.5270000000000001</v>
      </c>
      <c r="D87">
        <v>-22.599</v>
      </c>
      <c r="E87">
        <v>18.071999999999999</v>
      </c>
      <c r="F87">
        <v>248.39</v>
      </c>
      <c r="G87">
        <v>5.0000000000000001E-3</v>
      </c>
      <c r="H87">
        <v>0.30099999999999999</v>
      </c>
      <c r="I87">
        <v>0.69599999999999995</v>
      </c>
    </row>
    <row r="88" spans="1:21" hidden="1">
      <c r="B88">
        <v>840.56100000000004</v>
      </c>
      <c r="C88">
        <v>-4.742</v>
      </c>
      <c r="D88">
        <v>-22.65</v>
      </c>
      <c r="E88">
        <v>17.908000000000001</v>
      </c>
      <c r="F88">
        <v>248.42</v>
      </c>
      <c r="G88">
        <v>3.0000000000000001E-3</v>
      </c>
      <c r="H88">
        <v>0.18099999999999999</v>
      </c>
      <c r="I88">
        <v>0.81599999999999995</v>
      </c>
    </row>
    <row r="89" spans="1:21" hidden="1">
      <c r="B89">
        <v>850.56100000000004</v>
      </c>
      <c r="C89">
        <v>-4.6710000000000003</v>
      </c>
      <c r="D89">
        <v>-22.599</v>
      </c>
      <c r="E89">
        <v>17.928999999999998</v>
      </c>
      <c r="F89">
        <v>248.45</v>
      </c>
      <c r="G89">
        <v>3.0000000000000001E-3</v>
      </c>
      <c r="H89">
        <v>0.18099999999999999</v>
      </c>
      <c r="I89">
        <v>0.81599999999999995</v>
      </c>
    </row>
    <row r="90" spans="1:21" hidden="1">
      <c r="B90">
        <v>860.56</v>
      </c>
      <c r="C90">
        <v>-4.6909999999999998</v>
      </c>
      <c r="D90">
        <v>-22.553000000000001</v>
      </c>
      <c r="E90">
        <v>17.861999999999998</v>
      </c>
      <c r="F90">
        <v>248.48</v>
      </c>
      <c r="G90">
        <v>3.0000000000000001E-3</v>
      </c>
      <c r="H90">
        <v>0.18099999999999999</v>
      </c>
      <c r="I90">
        <v>0.81599999999999995</v>
      </c>
    </row>
    <row r="91" spans="1:21" hidden="1">
      <c r="B91">
        <v>870.56100000000004</v>
      </c>
      <c r="C91">
        <v>-4.6189999999999998</v>
      </c>
      <c r="D91">
        <v>-22.553000000000001</v>
      </c>
      <c r="E91">
        <v>17.934000000000001</v>
      </c>
      <c r="F91">
        <v>248.53</v>
      </c>
      <c r="G91">
        <v>5.0000000000000001E-3</v>
      </c>
      <c r="H91">
        <v>0.30099999999999999</v>
      </c>
      <c r="I91">
        <v>0.69599999999999995</v>
      </c>
    </row>
    <row r="92" spans="1:21" hidden="1">
      <c r="B92">
        <v>880.56</v>
      </c>
      <c r="C92">
        <v>-4.6399999999999997</v>
      </c>
      <c r="D92">
        <v>-22.553000000000001</v>
      </c>
      <c r="E92">
        <v>17.913</v>
      </c>
      <c r="F92">
        <v>248.56</v>
      </c>
      <c r="G92">
        <v>3.0000000000000001E-3</v>
      </c>
      <c r="H92">
        <v>0.18099999999999999</v>
      </c>
      <c r="I92">
        <v>0.81599999999999995</v>
      </c>
    </row>
    <row r="93" spans="1:21" hidden="1">
      <c r="B93">
        <v>890.56100000000004</v>
      </c>
      <c r="C93">
        <v>-4.681</v>
      </c>
      <c r="D93">
        <v>-22.532</v>
      </c>
      <c r="E93">
        <v>17.852</v>
      </c>
      <c r="F93">
        <v>248.59</v>
      </c>
      <c r="G93">
        <v>3.0000000000000001E-3</v>
      </c>
      <c r="H93">
        <v>0.18099999999999999</v>
      </c>
      <c r="I93">
        <v>0.81599999999999995</v>
      </c>
    </row>
    <row r="94" spans="1:21">
      <c r="A94">
        <v>0</v>
      </c>
      <c r="B94">
        <v>900.56100000000004</v>
      </c>
      <c r="C94">
        <v>-4.6189999999999998</v>
      </c>
      <c r="D94">
        <v>-22.475999999999999</v>
      </c>
      <c r="E94">
        <v>17.856999999999999</v>
      </c>
      <c r="F94">
        <v>248.63</v>
      </c>
      <c r="G94">
        <v>4.0000000000000001E-3</v>
      </c>
      <c r="H94">
        <v>0.24099999999999999</v>
      </c>
      <c r="I94">
        <v>0.75600000000000001</v>
      </c>
      <c r="J94" s="5">
        <f>AVERAGE(E96:E103)</f>
        <v>13.165125000000002</v>
      </c>
    </row>
    <row r="95" spans="1:21" hidden="1">
      <c r="B95">
        <v>910.56100000000004</v>
      </c>
      <c r="C95">
        <v>-6.38</v>
      </c>
      <c r="D95">
        <v>-22.64</v>
      </c>
      <c r="E95">
        <v>16.260000000000002</v>
      </c>
      <c r="F95">
        <v>248.66</v>
      </c>
      <c r="G95">
        <v>3.0000000000000001E-3</v>
      </c>
      <c r="H95">
        <v>0.18099999999999999</v>
      </c>
      <c r="I95">
        <v>0.81599999999999995</v>
      </c>
    </row>
    <row r="96" spans="1:21" hidden="1">
      <c r="B96">
        <v>920.56100000000004</v>
      </c>
      <c r="C96">
        <v>-8.7349999999999994</v>
      </c>
      <c r="D96">
        <v>-22.856000000000002</v>
      </c>
      <c r="E96">
        <v>14.121</v>
      </c>
      <c r="F96">
        <v>248.68</v>
      </c>
      <c r="G96">
        <v>2E-3</v>
      </c>
      <c r="H96">
        <v>0.12</v>
      </c>
      <c r="I96">
        <v>0.877</v>
      </c>
    </row>
    <row r="97" spans="1:10" hidden="1">
      <c r="B97">
        <v>930.56</v>
      </c>
      <c r="C97">
        <v>-9.5440000000000005</v>
      </c>
      <c r="D97">
        <v>-22.948</v>
      </c>
      <c r="E97">
        <v>13.404</v>
      </c>
      <c r="F97">
        <v>248.69</v>
      </c>
      <c r="G97">
        <v>1E-3</v>
      </c>
      <c r="H97">
        <v>0.06</v>
      </c>
      <c r="I97">
        <v>0.93700000000000006</v>
      </c>
    </row>
    <row r="98" spans="1:10" hidden="1">
      <c r="B98">
        <v>940.56100000000004</v>
      </c>
      <c r="C98">
        <v>-9.8409999999999993</v>
      </c>
      <c r="D98">
        <v>-22.957999999999998</v>
      </c>
      <c r="E98">
        <v>13.118</v>
      </c>
      <c r="F98">
        <v>248.68</v>
      </c>
      <c r="G98">
        <v>-1E-3</v>
      </c>
      <c r="H98">
        <v>-0.06</v>
      </c>
      <c r="I98">
        <v>1.0569999999999999</v>
      </c>
    </row>
    <row r="99" spans="1:10" hidden="1">
      <c r="B99">
        <v>950.56</v>
      </c>
      <c r="C99">
        <v>-10.035</v>
      </c>
      <c r="D99">
        <v>-22.957999999999998</v>
      </c>
      <c r="E99">
        <v>12.923</v>
      </c>
      <c r="F99">
        <v>248.69</v>
      </c>
      <c r="G99">
        <v>1E-3</v>
      </c>
      <c r="H99">
        <v>0.06</v>
      </c>
      <c r="I99">
        <v>0.93700000000000006</v>
      </c>
    </row>
    <row r="100" spans="1:10" hidden="1">
      <c r="B100">
        <v>960.56100000000004</v>
      </c>
      <c r="C100">
        <v>-10.076000000000001</v>
      </c>
      <c r="D100">
        <v>-23.04</v>
      </c>
      <c r="E100">
        <v>12.964</v>
      </c>
      <c r="F100">
        <v>248.69</v>
      </c>
      <c r="G100">
        <v>0</v>
      </c>
      <c r="H100">
        <v>0</v>
      </c>
      <c r="I100">
        <v>0.997</v>
      </c>
    </row>
    <row r="101" spans="1:10" hidden="1">
      <c r="B101">
        <v>970.56100000000004</v>
      </c>
      <c r="C101">
        <v>-10.086</v>
      </c>
      <c r="D101">
        <v>-23.065999999999999</v>
      </c>
      <c r="E101">
        <v>12.98</v>
      </c>
      <c r="F101">
        <v>248.71</v>
      </c>
      <c r="G101">
        <v>2E-3</v>
      </c>
      <c r="H101">
        <v>0.12</v>
      </c>
      <c r="I101">
        <v>0.877</v>
      </c>
    </row>
    <row r="102" spans="1:10" hidden="1">
      <c r="B102">
        <v>980.56100000000004</v>
      </c>
      <c r="C102">
        <v>-10.117000000000001</v>
      </c>
      <c r="D102">
        <v>-23.061</v>
      </c>
      <c r="E102">
        <v>12.944000000000001</v>
      </c>
      <c r="F102">
        <v>248.72</v>
      </c>
      <c r="G102">
        <v>1E-3</v>
      </c>
      <c r="H102">
        <v>0.06</v>
      </c>
      <c r="I102">
        <v>0.93700000000000006</v>
      </c>
    </row>
    <row r="103" spans="1:10" hidden="1">
      <c r="B103">
        <v>990.56100000000004</v>
      </c>
      <c r="C103">
        <v>-10.199</v>
      </c>
      <c r="D103">
        <v>-23.065999999999999</v>
      </c>
      <c r="E103">
        <v>12.867000000000001</v>
      </c>
      <c r="F103">
        <v>248.72</v>
      </c>
      <c r="G103">
        <v>0</v>
      </c>
      <c r="H103">
        <v>0</v>
      </c>
      <c r="I103">
        <v>0.997</v>
      </c>
    </row>
    <row r="104" spans="1:10" hidden="1">
      <c r="A104" s="2"/>
      <c r="B104">
        <v>1000.56</v>
      </c>
      <c r="C104">
        <v>-10.189</v>
      </c>
      <c r="D104">
        <v>-23.061</v>
      </c>
      <c r="E104">
        <v>12.872</v>
      </c>
      <c r="F104">
        <v>248.71</v>
      </c>
      <c r="G104">
        <v>-1E-3</v>
      </c>
      <c r="H104">
        <v>-0.06</v>
      </c>
      <c r="I104">
        <v>1.0569999999999999</v>
      </c>
      <c r="J104" s="5"/>
    </row>
    <row r="105" spans="1:10" hidden="1">
      <c r="B105">
        <v>1010.561</v>
      </c>
      <c r="C105">
        <v>-10.127000000000001</v>
      </c>
      <c r="D105">
        <v>-23.056000000000001</v>
      </c>
      <c r="E105">
        <v>12.928000000000001</v>
      </c>
      <c r="F105">
        <v>248.71</v>
      </c>
      <c r="G105">
        <v>0</v>
      </c>
      <c r="H105">
        <v>0</v>
      </c>
      <c r="I105">
        <v>0.997</v>
      </c>
    </row>
    <row r="106" spans="1:10" hidden="1">
      <c r="G106">
        <v>-2E-3</v>
      </c>
      <c r="H106">
        <v>-0.12</v>
      </c>
      <c r="I106">
        <v>1.117</v>
      </c>
    </row>
    <row r="107" spans="1:10" hidden="1">
      <c r="G107">
        <v>1E-3</v>
      </c>
      <c r="H107">
        <v>0.06</v>
      </c>
      <c r="I107">
        <v>0.93700000000000006</v>
      </c>
    </row>
    <row r="108" spans="1:10" hidden="1">
      <c r="G108">
        <v>8.0000000000000002E-3</v>
      </c>
      <c r="H108">
        <v>0.48099999999999998</v>
      </c>
      <c r="I108">
        <v>0.51600000000000001</v>
      </c>
    </row>
    <row r="109" spans="1:10" hidden="1">
      <c r="G109">
        <v>2.8000000000000001E-2</v>
      </c>
      <c r="H109">
        <v>1.6850000000000001</v>
      </c>
      <c r="I109">
        <v>-0.68799999999999994</v>
      </c>
    </row>
    <row r="110" spans="1:10" hidden="1">
      <c r="G110">
        <v>0.03</v>
      </c>
      <c r="H110">
        <v>1.8049999999999999</v>
      </c>
      <c r="I110">
        <v>-0.80800000000000005</v>
      </c>
    </row>
    <row r="111" spans="1:10" hidden="1">
      <c r="G111">
        <v>3.5999999999999997E-2</v>
      </c>
      <c r="H111">
        <v>2.1659999999999999</v>
      </c>
      <c r="I111">
        <v>-1.169</v>
      </c>
    </row>
    <row r="112" spans="1:10" hidden="1">
      <c r="G112">
        <v>2.3E-2</v>
      </c>
      <c r="H112">
        <v>1.3839999999999999</v>
      </c>
      <c r="I112">
        <v>-0.38700000000000001</v>
      </c>
    </row>
  </sheetData>
  <autoFilter ref="A3:J112" xr:uid="{00000000-0009-0000-0000-000009000000}">
    <filterColumn colId="0">
      <customFilters>
        <customFilter operator="notEqual" val=" "/>
      </customFilters>
    </filterColumn>
  </autoFilter>
  <hyperlinks>
    <hyperlink ref="A1" location="'FBB Exp'!A1" display="BACK" xr:uid="{5C17CF87-011B-4227-86D5-75FA364243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R104"/>
  <sheetViews>
    <sheetView workbookViewId="0">
      <selection activeCell="N115" sqref="N115"/>
    </sheetView>
  </sheetViews>
  <sheetFormatPr defaultRowHeight="15"/>
  <cols>
    <col min="3" max="4" width="0" hidden="1" customWidth="1"/>
    <col min="5" max="6" width="9.140625" customWidth="1"/>
    <col min="7" max="9" width="9.140625" hidden="1" customWidth="1"/>
  </cols>
  <sheetData>
    <row r="1" spans="1:18">
      <c r="A1" s="37" t="s">
        <v>65</v>
      </c>
    </row>
    <row r="3" spans="1:18">
      <c r="A3" t="s">
        <v>18</v>
      </c>
      <c r="B3" t="s">
        <v>6</v>
      </c>
      <c r="E3" t="s">
        <v>5</v>
      </c>
      <c r="F3" t="s">
        <v>4</v>
      </c>
      <c r="J3" s="5" t="s">
        <v>19</v>
      </c>
    </row>
    <row r="4" spans="1:18">
      <c r="A4">
        <v>0</v>
      </c>
      <c r="B4">
        <v>3.5000000000000003E-2</v>
      </c>
      <c r="C4">
        <v>10.195</v>
      </c>
      <c r="D4">
        <v>-31.992999999999999</v>
      </c>
      <c r="E4">
        <v>42.188000000000002</v>
      </c>
      <c r="F4">
        <v>0.08</v>
      </c>
      <c r="G4">
        <v>8.0000000000000002E-3</v>
      </c>
      <c r="H4">
        <v>0.48099999999999998</v>
      </c>
      <c r="I4">
        <v>0.51600000000000001</v>
      </c>
      <c r="J4" s="5">
        <f>AVERAGE(E6:E23)</f>
        <v>66.619111111111096</v>
      </c>
    </row>
    <row r="5" spans="1:18" hidden="1">
      <c r="B5">
        <v>10.035</v>
      </c>
      <c r="C5">
        <v>-3.1139999999999999</v>
      </c>
      <c r="D5">
        <v>-32.720999999999997</v>
      </c>
      <c r="E5">
        <v>29.606999999999999</v>
      </c>
      <c r="F5">
        <v>0.12</v>
      </c>
      <c r="G5">
        <v>4.0000000000000001E-3</v>
      </c>
      <c r="H5">
        <v>0.24099999999999999</v>
      </c>
      <c r="I5">
        <v>0.75600000000000001</v>
      </c>
      <c r="J5" s="5"/>
    </row>
    <row r="6" spans="1:18" hidden="1">
      <c r="B6">
        <v>20.035</v>
      </c>
      <c r="C6">
        <v>-15.215999999999999</v>
      </c>
      <c r="D6">
        <v>-33.414000000000001</v>
      </c>
      <c r="E6">
        <v>18.198</v>
      </c>
      <c r="F6">
        <v>0.2</v>
      </c>
      <c r="G6">
        <v>8.0000000000000002E-3</v>
      </c>
      <c r="H6">
        <v>0.48099999999999998</v>
      </c>
      <c r="I6">
        <v>0.51600000000000001</v>
      </c>
      <c r="J6" s="5"/>
    </row>
    <row r="7" spans="1:18" hidden="1">
      <c r="B7">
        <v>30.035</v>
      </c>
      <c r="C7">
        <v>-19.321000000000002</v>
      </c>
      <c r="D7">
        <v>-33.674999999999997</v>
      </c>
      <c r="E7">
        <v>14.353999999999999</v>
      </c>
      <c r="F7">
        <v>0.25</v>
      </c>
      <c r="G7">
        <v>5.0000000000000001E-3</v>
      </c>
      <c r="H7">
        <v>0.30099999999999999</v>
      </c>
      <c r="I7">
        <v>0.69599999999999995</v>
      </c>
      <c r="J7" s="5"/>
      <c r="R7" s="5"/>
    </row>
    <row r="8" spans="1:18" hidden="1">
      <c r="B8">
        <v>40.034999999999997</v>
      </c>
      <c r="C8">
        <v>-11.755000000000001</v>
      </c>
      <c r="D8">
        <v>-33.341999999999999</v>
      </c>
      <c r="E8">
        <v>21.587</v>
      </c>
      <c r="F8">
        <v>0.22</v>
      </c>
      <c r="G8">
        <v>-3.0000000000000001E-3</v>
      </c>
      <c r="H8">
        <v>-0.18099999999999999</v>
      </c>
      <c r="I8">
        <v>1.1779999999999999</v>
      </c>
      <c r="J8" s="5"/>
    </row>
    <row r="9" spans="1:18" hidden="1">
      <c r="B9">
        <v>50.034999999999997</v>
      </c>
      <c r="C9">
        <v>30.937000000000001</v>
      </c>
      <c r="D9">
        <v>-31.085000000000001</v>
      </c>
      <c r="E9">
        <v>62.021000000000001</v>
      </c>
      <c r="F9">
        <v>0.51</v>
      </c>
      <c r="G9">
        <v>2.9000000000000001E-2</v>
      </c>
      <c r="H9">
        <v>1.7450000000000001</v>
      </c>
      <c r="I9">
        <v>-0.748</v>
      </c>
      <c r="J9" s="5"/>
    </row>
    <row r="10" spans="1:18" hidden="1">
      <c r="B10">
        <v>60.033999999999999</v>
      </c>
      <c r="C10">
        <v>47.481000000000002</v>
      </c>
      <c r="D10">
        <v>-30.146000000000001</v>
      </c>
      <c r="E10">
        <v>77.626999999999995</v>
      </c>
      <c r="F10">
        <v>0.75</v>
      </c>
      <c r="G10">
        <v>2.4E-2</v>
      </c>
      <c r="H10">
        <v>1.444</v>
      </c>
      <c r="I10">
        <v>-0.44700000000000001</v>
      </c>
      <c r="J10" s="5"/>
    </row>
    <row r="11" spans="1:18" hidden="1">
      <c r="B11">
        <v>70.034999999999997</v>
      </c>
      <c r="C11">
        <v>51.616999999999997</v>
      </c>
      <c r="D11">
        <v>-29.847999999999999</v>
      </c>
      <c r="E11">
        <v>81.465999999999994</v>
      </c>
      <c r="F11">
        <v>1.0900000000000001</v>
      </c>
      <c r="G11">
        <v>3.4000000000000002E-2</v>
      </c>
      <c r="H11">
        <v>2.0459999999999998</v>
      </c>
      <c r="I11">
        <v>-1.0489999999999999</v>
      </c>
      <c r="J11" s="5"/>
    </row>
    <row r="12" spans="1:18" hidden="1">
      <c r="B12">
        <v>80.034999999999997</v>
      </c>
      <c r="C12">
        <v>53.706000000000003</v>
      </c>
      <c r="D12">
        <v>-29.725000000000001</v>
      </c>
      <c r="E12">
        <v>83.430999999999997</v>
      </c>
      <c r="F12">
        <v>1.42</v>
      </c>
      <c r="G12">
        <v>3.3000000000000002E-2</v>
      </c>
      <c r="H12">
        <v>1.986</v>
      </c>
      <c r="I12">
        <v>-0.98899999999999999</v>
      </c>
      <c r="J12" s="5"/>
    </row>
    <row r="13" spans="1:18" hidden="1">
      <c r="B13">
        <v>90.034999999999997</v>
      </c>
      <c r="C13">
        <v>54.207999999999998</v>
      </c>
      <c r="D13">
        <v>-29.658000000000001</v>
      </c>
      <c r="E13">
        <v>83.866</v>
      </c>
      <c r="F13">
        <v>1.69</v>
      </c>
      <c r="G13">
        <v>2.7E-2</v>
      </c>
      <c r="H13">
        <v>1.625</v>
      </c>
      <c r="I13">
        <v>-0.628</v>
      </c>
      <c r="J13" s="5"/>
    </row>
    <row r="14" spans="1:18" hidden="1">
      <c r="B14">
        <v>100.035</v>
      </c>
      <c r="C14">
        <v>19.213999999999999</v>
      </c>
      <c r="D14">
        <v>-31.484999999999999</v>
      </c>
      <c r="E14">
        <v>50.698999999999998</v>
      </c>
      <c r="F14">
        <v>1.9</v>
      </c>
      <c r="G14">
        <v>2.1000000000000001E-2</v>
      </c>
      <c r="H14">
        <v>1.264</v>
      </c>
      <c r="I14">
        <v>-0.26700000000000002</v>
      </c>
      <c r="J14" s="5"/>
    </row>
    <row r="15" spans="1:18" hidden="1">
      <c r="B15">
        <v>110.035</v>
      </c>
      <c r="C15">
        <v>11.045</v>
      </c>
      <c r="D15">
        <v>-32.064999999999998</v>
      </c>
      <c r="E15">
        <v>43.109000000000002</v>
      </c>
      <c r="F15">
        <v>2.0499999999999998</v>
      </c>
      <c r="G15">
        <v>1.4999999999999999E-2</v>
      </c>
      <c r="H15">
        <v>0.90300000000000002</v>
      </c>
      <c r="I15">
        <v>9.4E-2</v>
      </c>
      <c r="J15" s="5"/>
    </row>
    <row r="16" spans="1:18" hidden="1">
      <c r="B16">
        <v>120.035</v>
      </c>
      <c r="C16">
        <v>42.177999999999997</v>
      </c>
      <c r="D16">
        <v>-30.382000000000001</v>
      </c>
      <c r="E16">
        <v>72.56</v>
      </c>
      <c r="F16">
        <v>2.37</v>
      </c>
      <c r="G16">
        <v>3.2000000000000001E-2</v>
      </c>
      <c r="H16">
        <v>1.9259999999999999</v>
      </c>
      <c r="I16">
        <v>-0.92900000000000005</v>
      </c>
      <c r="J16" s="5"/>
    </row>
    <row r="17" spans="1:10" hidden="1">
      <c r="B17">
        <v>130.03399999999999</v>
      </c>
      <c r="C17">
        <v>51.524999999999999</v>
      </c>
      <c r="D17">
        <v>-29.823</v>
      </c>
      <c r="E17">
        <v>81.347999999999999</v>
      </c>
      <c r="F17">
        <v>2.67</v>
      </c>
      <c r="G17">
        <v>0.03</v>
      </c>
      <c r="H17">
        <v>1.8049999999999999</v>
      </c>
      <c r="I17">
        <v>-0.80800000000000005</v>
      </c>
      <c r="J17" s="5"/>
    </row>
    <row r="18" spans="1:10" hidden="1">
      <c r="B18">
        <v>140.035</v>
      </c>
      <c r="C18">
        <v>53.87</v>
      </c>
      <c r="D18">
        <v>-29.693999999999999</v>
      </c>
      <c r="E18">
        <v>83.563999999999993</v>
      </c>
      <c r="F18">
        <v>3.04</v>
      </c>
      <c r="G18">
        <v>3.6999999999999998E-2</v>
      </c>
      <c r="H18">
        <v>2.2269999999999999</v>
      </c>
      <c r="I18">
        <v>-1.23</v>
      </c>
      <c r="J18" s="5"/>
    </row>
    <row r="19" spans="1:10" hidden="1">
      <c r="B19">
        <v>150.035</v>
      </c>
      <c r="C19">
        <v>54.801000000000002</v>
      </c>
      <c r="D19">
        <v>-29.643000000000001</v>
      </c>
      <c r="E19">
        <v>84.444000000000003</v>
      </c>
      <c r="F19">
        <v>3.4</v>
      </c>
      <c r="G19">
        <v>3.5999999999999997E-2</v>
      </c>
      <c r="H19">
        <v>2.1659999999999999</v>
      </c>
      <c r="I19">
        <v>-1.169</v>
      </c>
      <c r="J19" s="5"/>
    </row>
    <row r="20" spans="1:10" hidden="1">
      <c r="B20">
        <v>160.035</v>
      </c>
      <c r="C20">
        <v>55.682000000000002</v>
      </c>
      <c r="D20">
        <v>-29.597000000000001</v>
      </c>
      <c r="E20">
        <v>85.278999999999996</v>
      </c>
      <c r="F20">
        <v>3.77</v>
      </c>
      <c r="G20">
        <v>3.6999999999999998E-2</v>
      </c>
      <c r="H20">
        <v>2.2269999999999999</v>
      </c>
      <c r="I20">
        <v>-1.23</v>
      </c>
      <c r="J20" s="5"/>
    </row>
    <row r="21" spans="1:10" hidden="1">
      <c r="B21">
        <v>170.035</v>
      </c>
      <c r="C21">
        <v>55.436</v>
      </c>
      <c r="D21">
        <v>-29.581</v>
      </c>
      <c r="E21">
        <v>85.018000000000001</v>
      </c>
      <c r="F21">
        <v>4.1500000000000004</v>
      </c>
      <c r="G21">
        <v>3.7999999999999999E-2</v>
      </c>
      <c r="H21">
        <v>2.2869999999999999</v>
      </c>
      <c r="I21">
        <v>-1.29</v>
      </c>
      <c r="J21" s="5"/>
    </row>
    <row r="22" spans="1:10" hidden="1">
      <c r="B22">
        <v>180.035</v>
      </c>
      <c r="C22">
        <v>55.948</v>
      </c>
      <c r="D22">
        <v>-29.550999999999998</v>
      </c>
      <c r="E22">
        <v>85.498999999999995</v>
      </c>
      <c r="F22">
        <v>4.53</v>
      </c>
      <c r="G22">
        <v>3.7999999999999999E-2</v>
      </c>
      <c r="H22">
        <v>2.2869999999999999</v>
      </c>
      <c r="I22">
        <v>-1.29</v>
      </c>
      <c r="J22" s="5"/>
    </row>
    <row r="23" spans="1:10" hidden="1">
      <c r="B23">
        <v>190.035</v>
      </c>
      <c r="C23">
        <v>55.497999999999998</v>
      </c>
      <c r="D23">
        <v>-29.576000000000001</v>
      </c>
      <c r="E23">
        <v>85.073999999999998</v>
      </c>
      <c r="F23">
        <v>4.88</v>
      </c>
      <c r="G23">
        <v>3.5000000000000003E-2</v>
      </c>
      <c r="H23">
        <v>2.1059999999999999</v>
      </c>
      <c r="I23">
        <v>-1.109</v>
      </c>
      <c r="J23" s="5"/>
    </row>
    <row r="24" spans="1:10">
      <c r="A24">
        <v>2</v>
      </c>
      <c r="B24">
        <v>200.03399999999999</v>
      </c>
      <c r="C24">
        <v>55.651000000000003</v>
      </c>
      <c r="D24">
        <v>-29.597000000000001</v>
      </c>
      <c r="E24">
        <v>85.248000000000005</v>
      </c>
      <c r="F24">
        <v>5.26</v>
      </c>
      <c r="G24">
        <v>3.7999999999999999E-2</v>
      </c>
      <c r="H24">
        <v>2.2869999999999999</v>
      </c>
      <c r="I24">
        <v>-1.29</v>
      </c>
      <c r="J24" s="5">
        <f>AVERAGE(E26:E33)</f>
        <v>230.474875</v>
      </c>
    </row>
    <row r="25" spans="1:10" hidden="1">
      <c r="B25">
        <v>210.035</v>
      </c>
      <c r="C25">
        <v>125.248</v>
      </c>
      <c r="D25">
        <v>-30.885000000000002</v>
      </c>
      <c r="E25">
        <v>156.13300000000001</v>
      </c>
      <c r="F25">
        <v>5.5</v>
      </c>
      <c r="G25">
        <v>2.4E-2</v>
      </c>
      <c r="H25">
        <v>1.444</v>
      </c>
      <c r="I25">
        <v>-0.44700000000000001</v>
      </c>
      <c r="J25" s="5"/>
    </row>
    <row r="26" spans="1:10" hidden="1">
      <c r="B26">
        <v>220.035</v>
      </c>
      <c r="C26">
        <v>233.36099999999999</v>
      </c>
      <c r="D26">
        <v>-27.914000000000001</v>
      </c>
      <c r="E26">
        <v>261.27499999999998</v>
      </c>
      <c r="F26">
        <v>5.95</v>
      </c>
      <c r="G26">
        <v>4.4999999999999998E-2</v>
      </c>
      <c r="H26">
        <v>2.7080000000000002</v>
      </c>
      <c r="I26">
        <v>-1.7110000000000001</v>
      </c>
      <c r="J26" s="5"/>
    </row>
    <row r="27" spans="1:10" hidden="1">
      <c r="B27">
        <v>230.035</v>
      </c>
      <c r="C27">
        <v>250.304</v>
      </c>
      <c r="D27">
        <v>-24.908000000000001</v>
      </c>
      <c r="E27">
        <v>275.21199999999999</v>
      </c>
      <c r="F27">
        <v>6.72</v>
      </c>
      <c r="G27">
        <v>7.6999999999999999E-2</v>
      </c>
      <c r="H27">
        <v>4.6340000000000003</v>
      </c>
      <c r="I27">
        <v>-3.637</v>
      </c>
      <c r="J27" s="5"/>
    </row>
    <row r="28" spans="1:10" hidden="1">
      <c r="B28">
        <v>240.035</v>
      </c>
      <c r="C28">
        <v>221.495</v>
      </c>
      <c r="D28">
        <v>-24.748999999999999</v>
      </c>
      <c r="E28">
        <v>246.244</v>
      </c>
      <c r="F28">
        <v>7.47</v>
      </c>
      <c r="G28">
        <v>7.4999999999999997E-2</v>
      </c>
      <c r="H28">
        <v>4.5140000000000002</v>
      </c>
      <c r="I28">
        <v>-3.5169999999999999</v>
      </c>
      <c r="J28" s="5"/>
    </row>
    <row r="29" spans="1:10" hidden="1">
      <c r="B29">
        <v>250.035</v>
      </c>
      <c r="C29">
        <v>203.49700000000001</v>
      </c>
      <c r="D29">
        <v>-24.974</v>
      </c>
      <c r="E29">
        <v>228.471</v>
      </c>
      <c r="F29">
        <v>8.18</v>
      </c>
      <c r="G29">
        <v>7.0999999999999994E-2</v>
      </c>
      <c r="H29">
        <v>4.2729999999999997</v>
      </c>
      <c r="I29">
        <v>-3.2759999999999998</v>
      </c>
      <c r="J29" s="5"/>
    </row>
    <row r="30" spans="1:10" hidden="1">
      <c r="B30">
        <v>260.03500000000003</v>
      </c>
      <c r="C30">
        <v>192.143</v>
      </c>
      <c r="D30">
        <v>-25.050999999999998</v>
      </c>
      <c r="E30">
        <v>217.19399999999999</v>
      </c>
      <c r="F30">
        <v>8.8699999999999992</v>
      </c>
      <c r="G30">
        <v>6.9000000000000006E-2</v>
      </c>
      <c r="H30">
        <v>4.1520000000000001</v>
      </c>
      <c r="I30">
        <v>-3.1549999999999998</v>
      </c>
      <c r="J30" s="5"/>
    </row>
    <row r="31" spans="1:10" hidden="1">
      <c r="B31">
        <v>270.03399999999999</v>
      </c>
      <c r="C31">
        <v>184.51599999999999</v>
      </c>
      <c r="D31">
        <v>-25.21</v>
      </c>
      <c r="E31">
        <v>209.726</v>
      </c>
      <c r="F31">
        <v>9.58</v>
      </c>
      <c r="G31">
        <v>7.0999999999999994E-2</v>
      </c>
      <c r="H31">
        <v>4.2729999999999997</v>
      </c>
      <c r="I31">
        <v>-3.2759999999999998</v>
      </c>
      <c r="J31" s="5"/>
    </row>
    <row r="32" spans="1:10" hidden="1">
      <c r="B32">
        <v>280.03500000000003</v>
      </c>
      <c r="C32">
        <v>179.03800000000001</v>
      </c>
      <c r="D32">
        <v>-25.266999999999999</v>
      </c>
      <c r="E32">
        <v>204.30500000000001</v>
      </c>
      <c r="F32">
        <v>10.24</v>
      </c>
      <c r="G32">
        <v>6.6000000000000003E-2</v>
      </c>
      <c r="H32">
        <v>3.972</v>
      </c>
      <c r="I32">
        <v>-2.9750000000000001</v>
      </c>
      <c r="J32" s="5"/>
    </row>
    <row r="33" spans="1:10" hidden="1">
      <c r="B33">
        <v>290.03500000000003</v>
      </c>
      <c r="C33">
        <v>176.06899999999999</v>
      </c>
      <c r="D33">
        <v>-25.303000000000001</v>
      </c>
      <c r="E33">
        <v>201.37200000000001</v>
      </c>
      <c r="F33">
        <v>10.95</v>
      </c>
      <c r="G33">
        <v>7.0999999999999994E-2</v>
      </c>
      <c r="H33">
        <v>4.2729999999999997</v>
      </c>
      <c r="I33">
        <v>-3.2759999999999998</v>
      </c>
      <c r="J33" s="5"/>
    </row>
    <row r="34" spans="1:10">
      <c r="A34">
        <v>4</v>
      </c>
      <c r="B34">
        <v>300.03500000000003</v>
      </c>
      <c r="C34">
        <v>177.35900000000001</v>
      </c>
      <c r="D34">
        <v>-25.395</v>
      </c>
      <c r="E34">
        <v>202.75399999999999</v>
      </c>
      <c r="F34">
        <v>11.46</v>
      </c>
      <c r="G34">
        <v>5.0999999999999997E-2</v>
      </c>
      <c r="H34">
        <v>3.069</v>
      </c>
      <c r="I34">
        <v>-2.0720000000000001</v>
      </c>
      <c r="J34" s="5">
        <f>AVERAGE(E36:E43)</f>
        <v>159.02662499999997</v>
      </c>
    </row>
    <row r="35" spans="1:10" hidden="1">
      <c r="B35">
        <v>310.03500000000003</v>
      </c>
      <c r="C35">
        <v>160.57900000000001</v>
      </c>
      <c r="D35">
        <v>-25.872</v>
      </c>
      <c r="E35">
        <v>186.452</v>
      </c>
      <c r="F35">
        <v>12</v>
      </c>
      <c r="G35">
        <v>5.3999999999999999E-2</v>
      </c>
      <c r="H35">
        <v>3.25</v>
      </c>
      <c r="I35">
        <v>-2.2530000000000001</v>
      </c>
      <c r="J35" s="5"/>
    </row>
    <row r="36" spans="1:10" hidden="1">
      <c r="B36">
        <v>320.03500000000003</v>
      </c>
      <c r="C36">
        <v>133.21299999999999</v>
      </c>
      <c r="D36">
        <v>-26.815999999999999</v>
      </c>
      <c r="E36">
        <v>160.03</v>
      </c>
      <c r="F36">
        <v>12.64</v>
      </c>
      <c r="G36">
        <v>6.4000000000000001E-2</v>
      </c>
      <c r="H36">
        <v>3.8519999999999999</v>
      </c>
      <c r="I36">
        <v>-2.855</v>
      </c>
      <c r="J36" s="5"/>
    </row>
    <row r="37" spans="1:10" hidden="1">
      <c r="B37">
        <v>330.03500000000003</v>
      </c>
      <c r="C37">
        <v>128.29900000000001</v>
      </c>
      <c r="D37">
        <v>-27.35</v>
      </c>
      <c r="E37">
        <v>155.649</v>
      </c>
      <c r="F37">
        <v>13.15</v>
      </c>
      <c r="G37">
        <v>5.0999999999999997E-2</v>
      </c>
      <c r="H37">
        <v>3.069</v>
      </c>
      <c r="I37">
        <v>-2.0720000000000001</v>
      </c>
      <c r="J37" s="5"/>
    </row>
    <row r="38" spans="1:10" hidden="1">
      <c r="B38">
        <v>340.03399999999999</v>
      </c>
      <c r="C38">
        <v>131.40100000000001</v>
      </c>
      <c r="D38">
        <v>-27.422000000000001</v>
      </c>
      <c r="E38">
        <v>158.82300000000001</v>
      </c>
      <c r="F38">
        <v>13.63</v>
      </c>
      <c r="G38">
        <v>4.8000000000000001E-2</v>
      </c>
      <c r="H38">
        <v>2.8889999999999998</v>
      </c>
      <c r="I38">
        <v>-1.8919999999999999</v>
      </c>
      <c r="J38" s="5"/>
    </row>
    <row r="39" spans="1:10" hidden="1">
      <c r="B39">
        <v>350.03500000000003</v>
      </c>
      <c r="C39">
        <v>131.61600000000001</v>
      </c>
      <c r="D39">
        <v>-27.242000000000001</v>
      </c>
      <c r="E39">
        <v>158.858</v>
      </c>
      <c r="F39">
        <v>14.11</v>
      </c>
      <c r="G39">
        <v>4.8000000000000001E-2</v>
      </c>
      <c r="H39">
        <v>2.8889999999999998</v>
      </c>
      <c r="I39">
        <v>-1.8919999999999999</v>
      </c>
      <c r="J39" s="5"/>
    </row>
    <row r="40" spans="1:10" hidden="1">
      <c r="B40">
        <v>360.03500000000003</v>
      </c>
      <c r="C40">
        <v>131.98500000000001</v>
      </c>
      <c r="D40">
        <v>-27.227</v>
      </c>
      <c r="E40">
        <v>159.21199999999999</v>
      </c>
      <c r="F40">
        <v>14.64</v>
      </c>
      <c r="G40">
        <v>5.2999999999999999E-2</v>
      </c>
      <c r="H40">
        <v>3.19</v>
      </c>
      <c r="I40">
        <v>-2.1930000000000001</v>
      </c>
      <c r="J40" s="5"/>
    </row>
    <row r="41" spans="1:10" hidden="1">
      <c r="B41">
        <v>370.03500000000003</v>
      </c>
      <c r="C41">
        <v>131.923</v>
      </c>
      <c r="D41">
        <v>-27.247</v>
      </c>
      <c r="E41">
        <v>159.17099999999999</v>
      </c>
      <c r="F41">
        <v>15.14</v>
      </c>
      <c r="G41">
        <v>0.05</v>
      </c>
      <c r="H41">
        <v>3.0089999999999999</v>
      </c>
      <c r="I41">
        <v>-2.012</v>
      </c>
      <c r="J41" s="5"/>
    </row>
    <row r="42" spans="1:10" hidden="1">
      <c r="B42">
        <v>380.03500000000003</v>
      </c>
      <c r="C42">
        <v>132.35300000000001</v>
      </c>
      <c r="D42">
        <v>-27.236999999999998</v>
      </c>
      <c r="E42">
        <v>159.59</v>
      </c>
      <c r="F42">
        <v>15.67</v>
      </c>
      <c r="G42">
        <v>5.2999999999999999E-2</v>
      </c>
      <c r="H42">
        <v>3.19</v>
      </c>
      <c r="I42">
        <v>-2.1930000000000001</v>
      </c>
      <c r="J42" s="5"/>
    </row>
    <row r="43" spans="1:10" hidden="1">
      <c r="B43">
        <v>390.03500000000003</v>
      </c>
      <c r="C43">
        <v>133.73599999999999</v>
      </c>
      <c r="D43">
        <v>-27.145</v>
      </c>
      <c r="E43">
        <v>160.88</v>
      </c>
      <c r="F43">
        <v>16.170000000000002</v>
      </c>
      <c r="G43">
        <v>0.05</v>
      </c>
      <c r="H43">
        <v>3.0089999999999999</v>
      </c>
      <c r="I43">
        <v>-2.012</v>
      </c>
      <c r="J43" s="5"/>
    </row>
    <row r="44" spans="1:10">
      <c r="A44">
        <v>3</v>
      </c>
      <c r="B44">
        <v>400.03500000000003</v>
      </c>
      <c r="C44">
        <v>131.33000000000001</v>
      </c>
      <c r="D44">
        <v>-27.164999999999999</v>
      </c>
      <c r="E44">
        <v>158.495</v>
      </c>
      <c r="F44">
        <v>16.62</v>
      </c>
      <c r="G44">
        <v>4.4999999999999998E-2</v>
      </c>
      <c r="H44">
        <v>2.7080000000000002</v>
      </c>
      <c r="I44">
        <v>-1.7110000000000001</v>
      </c>
      <c r="J44" s="5">
        <f>AVERAGE(E46:E53)</f>
        <v>103.64287499999999</v>
      </c>
    </row>
    <row r="45" spans="1:10" hidden="1">
      <c r="B45">
        <v>410.03399999999999</v>
      </c>
      <c r="C45">
        <v>115.94199999999999</v>
      </c>
      <c r="D45">
        <v>-27.596</v>
      </c>
      <c r="E45">
        <v>143.53800000000001</v>
      </c>
      <c r="F45">
        <v>17.07</v>
      </c>
      <c r="G45">
        <v>4.4999999999999998E-2</v>
      </c>
      <c r="H45">
        <v>2.7080000000000002</v>
      </c>
      <c r="I45">
        <v>-1.7110000000000001</v>
      </c>
      <c r="J45" s="5"/>
    </row>
    <row r="46" spans="1:10" hidden="1">
      <c r="B46">
        <v>420.03500000000003</v>
      </c>
      <c r="C46">
        <v>87.143000000000001</v>
      </c>
      <c r="D46">
        <v>-28.457999999999998</v>
      </c>
      <c r="E46">
        <v>115.601</v>
      </c>
      <c r="F46">
        <v>17.5</v>
      </c>
      <c r="G46">
        <v>4.2999999999999997E-2</v>
      </c>
      <c r="H46">
        <v>2.5880000000000001</v>
      </c>
      <c r="I46">
        <v>-1.591</v>
      </c>
      <c r="J46" s="5"/>
    </row>
    <row r="47" spans="1:10" hidden="1">
      <c r="B47">
        <v>430.03500000000003</v>
      </c>
      <c r="C47">
        <v>74.468000000000004</v>
      </c>
      <c r="D47">
        <v>-28.873999999999999</v>
      </c>
      <c r="E47">
        <v>103.342</v>
      </c>
      <c r="F47">
        <v>17.809999999999999</v>
      </c>
      <c r="G47">
        <v>3.1E-2</v>
      </c>
      <c r="H47">
        <v>1.8660000000000001</v>
      </c>
      <c r="I47">
        <v>-0.86899999999999999</v>
      </c>
      <c r="J47" s="5"/>
    </row>
    <row r="48" spans="1:10" hidden="1">
      <c r="B48">
        <v>440.03500000000003</v>
      </c>
      <c r="C48">
        <v>70.075999999999993</v>
      </c>
      <c r="D48">
        <v>-29.053000000000001</v>
      </c>
      <c r="E48">
        <v>99.129000000000005</v>
      </c>
      <c r="F48">
        <v>18.190000000000001</v>
      </c>
      <c r="G48">
        <v>3.7999999999999999E-2</v>
      </c>
      <c r="H48">
        <v>2.2869999999999999</v>
      </c>
      <c r="I48">
        <v>-1.29</v>
      </c>
      <c r="J48" s="5"/>
    </row>
    <row r="49" spans="1:10" hidden="1">
      <c r="B49">
        <v>450.03500000000003</v>
      </c>
      <c r="C49">
        <v>69.247</v>
      </c>
      <c r="D49">
        <v>-29.103999999999999</v>
      </c>
      <c r="E49">
        <v>98.350999999999999</v>
      </c>
      <c r="F49">
        <v>18.559999999999999</v>
      </c>
      <c r="G49">
        <v>3.6999999999999998E-2</v>
      </c>
      <c r="H49">
        <v>2.2269999999999999</v>
      </c>
      <c r="I49">
        <v>-1.23</v>
      </c>
      <c r="J49" s="5"/>
    </row>
    <row r="50" spans="1:10" hidden="1">
      <c r="B50">
        <v>460.03500000000003</v>
      </c>
      <c r="C50">
        <v>69.543999999999997</v>
      </c>
      <c r="D50">
        <v>-29.145</v>
      </c>
      <c r="E50">
        <v>98.688999999999993</v>
      </c>
      <c r="F50">
        <v>18.920000000000002</v>
      </c>
      <c r="G50">
        <v>3.5999999999999997E-2</v>
      </c>
      <c r="H50">
        <v>2.1659999999999999</v>
      </c>
      <c r="I50">
        <v>-1.169</v>
      </c>
      <c r="J50" s="5"/>
    </row>
    <row r="51" spans="1:10" hidden="1">
      <c r="B51">
        <v>470.03500000000003</v>
      </c>
      <c r="C51">
        <v>72.471999999999994</v>
      </c>
      <c r="D51">
        <v>-29.13</v>
      </c>
      <c r="E51">
        <v>101.602</v>
      </c>
      <c r="F51">
        <v>19.27</v>
      </c>
      <c r="G51">
        <v>3.5000000000000003E-2</v>
      </c>
      <c r="H51">
        <v>2.1059999999999999</v>
      </c>
      <c r="I51">
        <v>-1.109</v>
      </c>
      <c r="J51" s="5"/>
    </row>
    <row r="52" spans="1:10" hidden="1">
      <c r="B52">
        <v>480.03399999999999</v>
      </c>
      <c r="C52">
        <v>75.072000000000003</v>
      </c>
      <c r="D52">
        <v>-29.135000000000002</v>
      </c>
      <c r="E52">
        <v>104.208</v>
      </c>
      <c r="F52">
        <v>19.61</v>
      </c>
      <c r="G52">
        <v>3.4000000000000002E-2</v>
      </c>
      <c r="H52">
        <v>2.0459999999999998</v>
      </c>
      <c r="I52">
        <v>-1.0489999999999999</v>
      </c>
      <c r="J52" s="5"/>
    </row>
    <row r="53" spans="1:10" hidden="1">
      <c r="B53">
        <v>490.03500000000003</v>
      </c>
      <c r="C53">
        <v>79.137</v>
      </c>
      <c r="D53">
        <v>-29.084</v>
      </c>
      <c r="E53">
        <v>108.221</v>
      </c>
      <c r="F53">
        <v>19.97</v>
      </c>
      <c r="G53">
        <v>3.5999999999999997E-2</v>
      </c>
      <c r="H53">
        <v>2.1659999999999999</v>
      </c>
      <c r="I53">
        <v>-1.169</v>
      </c>
      <c r="J53" s="5"/>
    </row>
    <row r="54" spans="1:10">
      <c r="A54">
        <v>2</v>
      </c>
      <c r="B54">
        <v>500.03500000000003</v>
      </c>
      <c r="C54">
        <v>81.799000000000007</v>
      </c>
      <c r="D54">
        <v>-29.12</v>
      </c>
      <c r="E54">
        <v>110.91800000000001</v>
      </c>
      <c r="F54">
        <v>20.29</v>
      </c>
      <c r="G54">
        <v>3.2000000000000001E-2</v>
      </c>
      <c r="H54">
        <v>1.9259999999999999</v>
      </c>
      <c r="I54">
        <v>-0.92900000000000005</v>
      </c>
      <c r="J54" s="5">
        <f>AVERAGE(E56:E63)</f>
        <v>60.180374999999998</v>
      </c>
    </row>
    <row r="55" spans="1:10" hidden="1">
      <c r="B55">
        <v>510.03500000000003</v>
      </c>
      <c r="C55">
        <v>70.691000000000003</v>
      </c>
      <c r="D55">
        <v>-29.428000000000001</v>
      </c>
      <c r="E55">
        <v>100.11799999999999</v>
      </c>
      <c r="F55">
        <v>20.64</v>
      </c>
      <c r="G55">
        <v>3.5000000000000003E-2</v>
      </c>
      <c r="H55">
        <v>2.1059999999999999</v>
      </c>
      <c r="I55">
        <v>-1.109</v>
      </c>
      <c r="J55" s="5"/>
    </row>
    <row r="56" spans="1:10" hidden="1">
      <c r="B56">
        <v>520.03499999999997</v>
      </c>
      <c r="C56">
        <v>42.393000000000001</v>
      </c>
      <c r="D56">
        <v>-30.248000000000001</v>
      </c>
      <c r="E56">
        <v>72.641000000000005</v>
      </c>
      <c r="F56">
        <v>20.9</v>
      </c>
      <c r="G56">
        <v>2.5999999999999999E-2</v>
      </c>
      <c r="H56">
        <v>1.5649999999999999</v>
      </c>
      <c r="I56">
        <v>-0.56799999999999995</v>
      </c>
      <c r="J56" s="5"/>
    </row>
    <row r="57" spans="1:10" hidden="1">
      <c r="B57">
        <v>530.03499999999997</v>
      </c>
      <c r="C57">
        <v>31.786999999999999</v>
      </c>
      <c r="D57">
        <v>-30.602</v>
      </c>
      <c r="E57">
        <v>62.389000000000003</v>
      </c>
      <c r="F57">
        <v>21.12</v>
      </c>
      <c r="G57">
        <v>2.1999999999999999E-2</v>
      </c>
      <c r="H57">
        <v>1.3240000000000001</v>
      </c>
      <c r="I57">
        <v>-0.32700000000000001</v>
      </c>
      <c r="J57" s="5"/>
    </row>
    <row r="58" spans="1:10" hidden="1">
      <c r="B58">
        <v>540.03499999999997</v>
      </c>
      <c r="C58">
        <v>28.152000000000001</v>
      </c>
      <c r="D58">
        <v>-30.760999999999999</v>
      </c>
      <c r="E58">
        <v>58.914000000000001</v>
      </c>
      <c r="F58">
        <v>21.31</v>
      </c>
      <c r="G58">
        <v>1.9E-2</v>
      </c>
      <c r="H58">
        <v>1.143</v>
      </c>
      <c r="I58">
        <v>-0.14599999999999999</v>
      </c>
      <c r="J58" s="5"/>
    </row>
    <row r="59" spans="1:10" hidden="1">
      <c r="B59">
        <v>550.03399999999999</v>
      </c>
      <c r="C59">
        <v>26.227</v>
      </c>
      <c r="D59">
        <v>-30.864000000000001</v>
      </c>
      <c r="E59">
        <v>57.091000000000001</v>
      </c>
      <c r="F59">
        <v>21.51</v>
      </c>
      <c r="G59">
        <v>0.02</v>
      </c>
      <c r="H59">
        <v>1.204</v>
      </c>
      <c r="I59">
        <v>-0.20699999999999999</v>
      </c>
      <c r="J59" s="5"/>
    </row>
    <row r="60" spans="1:10" hidden="1">
      <c r="B60">
        <v>560.03499999999997</v>
      </c>
      <c r="C60">
        <v>25.582000000000001</v>
      </c>
      <c r="D60">
        <v>-30.864000000000001</v>
      </c>
      <c r="E60">
        <v>56.445999999999998</v>
      </c>
      <c r="F60">
        <v>21.69</v>
      </c>
      <c r="G60">
        <v>1.7999999999999999E-2</v>
      </c>
      <c r="H60">
        <v>1.083</v>
      </c>
      <c r="I60">
        <v>-8.5999999999999993E-2</v>
      </c>
      <c r="J60" s="5"/>
    </row>
    <row r="61" spans="1:10" hidden="1">
      <c r="B61">
        <v>570.03499999999997</v>
      </c>
      <c r="C61">
        <v>26.401</v>
      </c>
      <c r="D61">
        <v>-30.859000000000002</v>
      </c>
      <c r="E61">
        <v>57.26</v>
      </c>
      <c r="F61">
        <v>21.87</v>
      </c>
      <c r="G61">
        <v>1.7999999999999999E-2</v>
      </c>
      <c r="H61">
        <v>1.083</v>
      </c>
      <c r="I61">
        <v>-8.5999999999999993E-2</v>
      </c>
      <c r="J61" s="5"/>
    </row>
    <row r="62" spans="1:10" hidden="1">
      <c r="B62">
        <v>580.03499999999997</v>
      </c>
      <c r="C62">
        <v>27.22</v>
      </c>
      <c r="D62">
        <v>-30.864000000000001</v>
      </c>
      <c r="E62">
        <v>58.085000000000001</v>
      </c>
      <c r="F62">
        <v>22.06</v>
      </c>
      <c r="G62">
        <v>1.9E-2</v>
      </c>
      <c r="H62">
        <v>1.143</v>
      </c>
      <c r="I62">
        <v>-0.14599999999999999</v>
      </c>
      <c r="J62" s="5"/>
    </row>
    <row r="63" spans="1:10" hidden="1">
      <c r="B63">
        <v>590.03499999999997</v>
      </c>
      <c r="C63">
        <v>27.753</v>
      </c>
      <c r="D63">
        <v>-30.864000000000001</v>
      </c>
      <c r="E63">
        <v>58.616999999999997</v>
      </c>
      <c r="F63">
        <v>22.22</v>
      </c>
      <c r="G63">
        <v>1.6E-2</v>
      </c>
      <c r="H63">
        <v>0.96299999999999997</v>
      </c>
      <c r="I63">
        <v>3.4000000000000002E-2</v>
      </c>
      <c r="J63" s="5"/>
    </row>
    <row r="64" spans="1:10">
      <c r="A64">
        <v>1</v>
      </c>
      <c r="B64">
        <v>600.03499999999997</v>
      </c>
      <c r="C64">
        <v>29.186</v>
      </c>
      <c r="D64">
        <v>-30.864000000000001</v>
      </c>
      <c r="E64">
        <v>60.05</v>
      </c>
      <c r="F64">
        <v>22.39</v>
      </c>
      <c r="G64">
        <v>1.7000000000000001E-2</v>
      </c>
      <c r="H64">
        <v>1.0229999999999999</v>
      </c>
      <c r="I64">
        <v>-2.5999999999999999E-2</v>
      </c>
      <c r="J64" s="5">
        <f>AVERAGE(E66:E73)</f>
        <v>49.968125000000001</v>
      </c>
    </row>
    <row r="65" spans="1:10" hidden="1">
      <c r="B65">
        <v>610.03499999999997</v>
      </c>
      <c r="C65">
        <v>27.384</v>
      </c>
      <c r="D65">
        <v>-30.972000000000001</v>
      </c>
      <c r="E65">
        <v>58.356000000000002</v>
      </c>
      <c r="F65">
        <v>22.45</v>
      </c>
      <c r="G65">
        <v>6.0000000000000001E-3</v>
      </c>
      <c r="H65">
        <v>0.36099999999999999</v>
      </c>
      <c r="I65">
        <v>0.63600000000000001</v>
      </c>
      <c r="J65" s="5"/>
    </row>
    <row r="66" spans="1:10" hidden="1">
      <c r="B66">
        <v>620.03399999999999</v>
      </c>
      <c r="C66">
        <v>20.617000000000001</v>
      </c>
      <c r="D66">
        <v>-31.181999999999999</v>
      </c>
      <c r="E66">
        <v>51.798999999999999</v>
      </c>
      <c r="F66">
        <v>22.6</v>
      </c>
      <c r="G66">
        <v>1.4999999999999999E-2</v>
      </c>
      <c r="H66">
        <v>0.90300000000000002</v>
      </c>
      <c r="I66">
        <v>9.4E-2</v>
      </c>
      <c r="J66" s="5"/>
    </row>
    <row r="67" spans="1:10" hidden="1">
      <c r="B67">
        <v>630.03499999999997</v>
      </c>
      <c r="C67">
        <v>17.760999999999999</v>
      </c>
      <c r="D67">
        <v>-31.285</v>
      </c>
      <c r="E67">
        <v>49.045000000000002</v>
      </c>
      <c r="F67">
        <v>22.76</v>
      </c>
      <c r="G67">
        <v>1.6E-2</v>
      </c>
      <c r="H67">
        <v>0.96299999999999997</v>
      </c>
      <c r="I67">
        <v>3.4000000000000002E-2</v>
      </c>
      <c r="J67" s="5"/>
    </row>
    <row r="68" spans="1:10" hidden="1">
      <c r="B68">
        <v>640.03499999999997</v>
      </c>
      <c r="C68">
        <v>17.187000000000001</v>
      </c>
      <c r="D68">
        <v>-31.321000000000002</v>
      </c>
      <c r="E68">
        <v>48.508000000000003</v>
      </c>
      <c r="F68">
        <v>22.88</v>
      </c>
      <c r="G68">
        <v>1.2E-2</v>
      </c>
      <c r="H68">
        <v>0.72199999999999998</v>
      </c>
      <c r="I68">
        <v>0.27500000000000002</v>
      </c>
      <c r="J68" s="5"/>
    </row>
    <row r="69" spans="1:10" hidden="1">
      <c r="B69">
        <v>650.03499999999997</v>
      </c>
      <c r="C69">
        <v>17.821999999999999</v>
      </c>
      <c r="D69">
        <v>-31.321000000000002</v>
      </c>
      <c r="E69">
        <v>49.143000000000001</v>
      </c>
      <c r="F69">
        <v>23.02</v>
      </c>
      <c r="G69">
        <v>1.4E-2</v>
      </c>
      <c r="H69">
        <v>0.84299999999999997</v>
      </c>
      <c r="I69">
        <v>0.154</v>
      </c>
      <c r="J69" s="5"/>
    </row>
    <row r="70" spans="1:10" hidden="1">
      <c r="B70">
        <v>660.03499999999997</v>
      </c>
      <c r="C70">
        <v>18.640999999999998</v>
      </c>
      <c r="D70">
        <v>-31.31</v>
      </c>
      <c r="E70">
        <v>49.951999999999998</v>
      </c>
      <c r="F70">
        <v>23.15</v>
      </c>
      <c r="G70">
        <v>1.2999999999999999E-2</v>
      </c>
      <c r="H70">
        <v>0.78200000000000003</v>
      </c>
      <c r="I70">
        <v>0.215</v>
      </c>
      <c r="J70" s="5"/>
    </row>
    <row r="71" spans="1:10" hidden="1">
      <c r="B71">
        <v>670.03499999999997</v>
      </c>
      <c r="C71">
        <v>19.071000000000002</v>
      </c>
      <c r="D71">
        <v>-31.274000000000001</v>
      </c>
      <c r="E71">
        <v>50.345999999999997</v>
      </c>
      <c r="F71">
        <v>23.29</v>
      </c>
      <c r="G71">
        <v>1.4E-2</v>
      </c>
      <c r="H71">
        <v>0.84299999999999997</v>
      </c>
      <c r="I71">
        <v>0.154</v>
      </c>
      <c r="J71" s="5"/>
    </row>
    <row r="72" spans="1:10" hidden="1">
      <c r="B72">
        <v>680.03499999999997</v>
      </c>
      <c r="C72">
        <v>18.989000000000001</v>
      </c>
      <c r="D72">
        <v>-31.28</v>
      </c>
      <c r="E72">
        <v>50.268999999999998</v>
      </c>
      <c r="F72">
        <v>23.43</v>
      </c>
      <c r="G72">
        <v>1.4E-2</v>
      </c>
      <c r="H72">
        <v>0.84299999999999997</v>
      </c>
      <c r="I72">
        <v>0.154</v>
      </c>
      <c r="J72" s="5"/>
    </row>
    <row r="73" spans="1:10" hidden="1">
      <c r="B73">
        <v>690.03399999999999</v>
      </c>
      <c r="C73">
        <v>19.388000000000002</v>
      </c>
      <c r="D73">
        <v>-31.295000000000002</v>
      </c>
      <c r="E73">
        <v>50.683</v>
      </c>
      <c r="F73">
        <v>23.56</v>
      </c>
      <c r="G73">
        <v>1.2999999999999999E-2</v>
      </c>
      <c r="H73">
        <v>0.78200000000000003</v>
      </c>
      <c r="I73">
        <v>0.215</v>
      </c>
      <c r="J73" s="5"/>
    </row>
    <row r="74" spans="1:10">
      <c r="A74">
        <v>0.5</v>
      </c>
      <c r="B74">
        <v>700.03499999999997</v>
      </c>
      <c r="C74">
        <v>20.545000000000002</v>
      </c>
      <c r="D74">
        <v>-31.274000000000001</v>
      </c>
      <c r="E74">
        <v>51.82</v>
      </c>
      <c r="F74">
        <v>23.68</v>
      </c>
      <c r="G74">
        <v>1.2E-2</v>
      </c>
      <c r="H74">
        <v>0.72199999999999998</v>
      </c>
      <c r="I74">
        <v>0.27500000000000002</v>
      </c>
      <c r="J74" s="5">
        <f>AVERAGE(E76:E83)</f>
        <v>43.795124999999999</v>
      </c>
    </row>
    <row r="75" spans="1:10" hidden="1">
      <c r="B75">
        <v>710.03499999999997</v>
      </c>
      <c r="C75">
        <v>19.172999999999998</v>
      </c>
      <c r="D75">
        <v>-31.341000000000001</v>
      </c>
      <c r="E75">
        <v>50.515000000000001</v>
      </c>
      <c r="F75">
        <v>23.8</v>
      </c>
      <c r="G75">
        <v>1.2E-2</v>
      </c>
      <c r="H75">
        <v>0.72199999999999998</v>
      </c>
      <c r="I75">
        <v>0.27500000000000002</v>
      </c>
      <c r="J75" s="5"/>
    </row>
    <row r="76" spans="1:10" hidden="1">
      <c r="B76">
        <v>720.03499999999997</v>
      </c>
      <c r="C76">
        <v>14.3</v>
      </c>
      <c r="D76">
        <v>-31.51</v>
      </c>
      <c r="E76">
        <v>45.811</v>
      </c>
      <c r="F76">
        <v>23.9</v>
      </c>
      <c r="G76">
        <v>0.01</v>
      </c>
      <c r="H76">
        <v>0.60199999999999998</v>
      </c>
      <c r="I76">
        <v>0.39500000000000002</v>
      </c>
      <c r="J76" s="5"/>
    </row>
    <row r="77" spans="1:10" hidden="1">
      <c r="B77">
        <v>730.03499999999997</v>
      </c>
      <c r="C77">
        <v>12.170999999999999</v>
      </c>
      <c r="D77">
        <v>-31.556999999999999</v>
      </c>
      <c r="E77">
        <v>43.726999999999997</v>
      </c>
      <c r="F77">
        <v>24.01</v>
      </c>
      <c r="G77">
        <v>1.0999999999999999E-2</v>
      </c>
      <c r="H77">
        <v>0.66200000000000003</v>
      </c>
      <c r="I77">
        <v>0.33500000000000002</v>
      </c>
      <c r="J77" s="5"/>
    </row>
    <row r="78" spans="1:10" hidden="1">
      <c r="B78">
        <v>740.03499999999997</v>
      </c>
      <c r="C78">
        <v>11.403</v>
      </c>
      <c r="D78">
        <v>-31.587</v>
      </c>
      <c r="E78">
        <v>42.99</v>
      </c>
      <c r="F78">
        <v>24.09</v>
      </c>
      <c r="G78">
        <v>8.0000000000000002E-3</v>
      </c>
      <c r="H78">
        <v>0.48099999999999998</v>
      </c>
      <c r="I78">
        <v>0.51600000000000001</v>
      </c>
      <c r="J78" s="5"/>
    </row>
    <row r="79" spans="1:10" hidden="1">
      <c r="B79">
        <v>750.03499999999997</v>
      </c>
      <c r="C79">
        <v>11.013999999999999</v>
      </c>
      <c r="D79">
        <v>-31.582000000000001</v>
      </c>
      <c r="E79">
        <v>42.595999999999997</v>
      </c>
      <c r="F79">
        <v>24.15</v>
      </c>
      <c r="G79">
        <v>6.0000000000000001E-3</v>
      </c>
      <c r="H79">
        <v>0.36099999999999999</v>
      </c>
      <c r="I79">
        <v>0.63600000000000001</v>
      </c>
      <c r="J79" s="5"/>
    </row>
    <row r="80" spans="1:10" hidden="1">
      <c r="B80">
        <v>760.03399999999999</v>
      </c>
      <c r="C80">
        <v>11.382</v>
      </c>
      <c r="D80">
        <v>-31.603000000000002</v>
      </c>
      <c r="E80">
        <v>42.984999999999999</v>
      </c>
      <c r="F80">
        <v>24.23</v>
      </c>
      <c r="G80">
        <v>8.0000000000000002E-3</v>
      </c>
      <c r="H80">
        <v>0.48099999999999998</v>
      </c>
      <c r="I80">
        <v>0.51600000000000001</v>
      </c>
      <c r="J80" s="5"/>
    </row>
    <row r="81" spans="1:10" hidden="1">
      <c r="B81">
        <v>770.03499999999997</v>
      </c>
      <c r="C81">
        <v>12.161</v>
      </c>
      <c r="D81">
        <v>-31.582000000000001</v>
      </c>
      <c r="E81">
        <v>43.743000000000002</v>
      </c>
      <c r="F81">
        <v>24.32</v>
      </c>
      <c r="G81">
        <v>8.9999999999999993E-3</v>
      </c>
      <c r="H81">
        <v>0.54200000000000004</v>
      </c>
      <c r="I81">
        <v>0.45500000000000002</v>
      </c>
      <c r="J81" s="5"/>
    </row>
    <row r="82" spans="1:10" hidden="1">
      <c r="B82">
        <v>780.03499999999997</v>
      </c>
      <c r="C82">
        <v>12.57</v>
      </c>
      <c r="D82">
        <v>-31.582000000000001</v>
      </c>
      <c r="E82">
        <v>44.152000000000001</v>
      </c>
      <c r="F82">
        <v>24.39</v>
      </c>
      <c r="G82">
        <v>7.0000000000000001E-3</v>
      </c>
      <c r="H82">
        <v>0.42099999999999999</v>
      </c>
      <c r="I82">
        <v>0.57599999999999996</v>
      </c>
      <c r="J82" s="5"/>
    </row>
    <row r="83" spans="1:10" hidden="1">
      <c r="B83">
        <v>790.03499999999997</v>
      </c>
      <c r="C83">
        <v>12.775</v>
      </c>
      <c r="D83">
        <v>-31.582000000000001</v>
      </c>
      <c r="E83">
        <v>44.356999999999999</v>
      </c>
      <c r="F83">
        <v>24.5</v>
      </c>
      <c r="G83">
        <v>1.0999999999999999E-2</v>
      </c>
      <c r="H83">
        <v>0.66200000000000003</v>
      </c>
      <c r="I83">
        <v>0.33500000000000002</v>
      </c>
      <c r="J83" s="5"/>
    </row>
    <row r="84" spans="1:10">
      <c r="A84">
        <v>0.2</v>
      </c>
      <c r="B84">
        <v>800.03499999999997</v>
      </c>
      <c r="C84">
        <v>13.041</v>
      </c>
      <c r="D84">
        <v>-31.582000000000001</v>
      </c>
      <c r="E84">
        <v>44.622999999999998</v>
      </c>
      <c r="F84">
        <v>24.58</v>
      </c>
      <c r="G84">
        <v>8.0000000000000002E-3</v>
      </c>
      <c r="H84">
        <v>0.48099999999999998</v>
      </c>
      <c r="I84">
        <v>0.51600000000000001</v>
      </c>
      <c r="J84" s="5">
        <f>AVERAGE(E86:E93)</f>
        <v>30.41225</v>
      </c>
    </row>
    <row r="85" spans="1:10" hidden="1">
      <c r="B85">
        <v>810.03499999999997</v>
      </c>
      <c r="C85">
        <v>10.696</v>
      </c>
      <c r="D85">
        <v>-31.7</v>
      </c>
      <c r="E85">
        <v>42.396999999999998</v>
      </c>
      <c r="F85">
        <v>24.65</v>
      </c>
      <c r="G85">
        <v>7.0000000000000001E-3</v>
      </c>
      <c r="H85">
        <v>0.42099999999999999</v>
      </c>
      <c r="I85">
        <v>0.57599999999999996</v>
      </c>
      <c r="J85" s="5"/>
    </row>
    <row r="86" spans="1:10" hidden="1">
      <c r="B86">
        <v>820.03499999999997</v>
      </c>
      <c r="C86">
        <v>3.8370000000000002</v>
      </c>
      <c r="D86">
        <v>-31.885000000000002</v>
      </c>
      <c r="E86">
        <v>35.722000000000001</v>
      </c>
      <c r="F86">
        <v>24.72</v>
      </c>
      <c r="G86">
        <v>7.0000000000000001E-3</v>
      </c>
      <c r="H86">
        <v>0.42099999999999999</v>
      </c>
      <c r="I86">
        <v>0.57599999999999996</v>
      </c>
      <c r="J86" s="5"/>
    </row>
    <row r="87" spans="1:10" hidden="1">
      <c r="B87">
        <v>830.03399999999999</v>
      </c>
      <c r="C87">
        <v>-0.125</v>
      </c>
      <c r="D87">
        <v>-31.992999999999999</v>
      </c>
      <c r="E87">
        <v>31.867999999999999</v>
      </c>
      <c r="F87">
        <v>24.77</v>
      </c>
      <c r="G87">
        <v>5.0000000000000001E-3</v>
      </c>
      <c r="H87">
        <v>0.30099999999999999</v>
      </c>
      <c r="I87">
        <v>0.69599999999999995</v>
      </c>
      <c r="J87" s="5"/>
    </row>
    <row r="88" spans="1:10" hidden="1">
      <c r="B88">
        <v>840.03499999999997</v>
      </c>
      <c r="C88">
        <v>-1.9470000000000001</v>
      </c>
      <c r="D88">
        <v>-32.039000000000001</v>
      </c>
      <c r="E88">
        <v>30.091999999999999</v>
      </c>
      <c r="F88">
        <v>24.8</v>
      </c>
      <c r="G88">
        <v>3.0000000000000001E-3</v>
      </c>
      <c r="H88">
        <v>0.18099999999999999</v>
      </c>
      <c r="I88">
        <v>0.81599999999999995</v>
      </c>
      <c r="J88" s="5"/>
    </row>
    <row r="89" spans="1:10" hidden="1">
      <c r="B89">
        <v>850.03499999999997</v>
      </c>
      <c r="C89">
        <v>-2.8580000000000001</v>
      </c>
      <c r="D89">
        <v>-32.090000000000003</v>
      </c>
      <c r="E89">
        <v>29.231999999999999</v>
      </c>
      <c r="F89">
        <v>24.84</v>
      </c>
      <c r="G89">
        <v>4.0000000000000001E-3</v>
      </c>
      <c r="H89">
        <v>0.24099999999999999</v>
      </c>
      <c r="I89">
        <v>0.75600000000000001</v>
      </c>
      <c r="J89" s="5"/>
    </row>
    <row r="90" spans="1:10" hidden="1">
      <c r="B90">
        <v>860.03499999999997</v>
      </c>
      <c r="C90">
        <v>-3.1139999999999999</v>
      </c>
      <c r="D90">
        <v>-32.064999999999998</v>
      </c>
      <c r="E90">
        <v>28.95</v>
      </c>
      <c r="F90">
        <v>24.88</v>
      </c>
      <c r="G90">
        <v>4.0000000000000001E-3</v>
      </c>
      <c r="H90">
        <v>0.24099999999999999</v>
      </c>
      <c r="I90">
        <v>0.75600000000000001</v>
      </c>
      <c r="J90" s="5"/>
    </row>
    <row r="91" spans="1:10" hidden="1">
      <c r="B91">
        <v>870.03499999999997</v>
      </c>
      <c r="C91">
        <v>-3.1139999999999999</v>
      </c>
      <c r="D91">
        <v>-32.085000000000001</v>
      </c>
      <c r="E91">
        <v>28.971</v>
      </c>
      <c r="F91">
        <v>24.93</v>
      </c>
      <c r="G91">
        <v>5.0000000000000001E-3</v>
      </c>
      <c r="H91">
        <v>0.30099999999999999</v>
      </c>
      <c r="I91">
        <v>0.69599999999999995</v>
      </c>
      <c r="J91" s="5"/>
    </row>
    <row r="92" spans="1:10" hidden="1">
      <c r="B92">
        <v>880.03499999999997</v>
      </c>
      <c r="C92">
        <v>-3.0529999999999999</v>
      </c>
      <c r="D92">
        <v>-32.090000000000003</v>
      </c>
      <c r="E92">
        <v>29.036999999999999</v>
      </c>
      <c r="F92">
        <v>24.95</v>
      </c>
      <c r="G92">
        <v>2E-3</v>
      </c>
      <c r="H92">
        <v>0.12</v>
      </c>
      <c r="I92">
        <v>0.877</v>
      </c>
      <c r="J92" s="5"/>
    </row>
    <row r="93" spans="1:10" hidden="1">
      <c r="B93">
        <v>890.03499999999997</v>
      </c>
      <c r="C93">
        <v>-2.6539999999999999</v>
      </c>
      <c r="D93">
        <v>-32.08</v>
      </c>
      <c r="E93">
        <v>29.425999999999998</v>
      </c>
      <c r="F93">
        <v>24.98</v>
      </c>
      <c r="G93">
        <v>3.0000000000000001E-3</v>
      </c>
      <c r="H93">
        <v>0.18099999999999999</v>
      </c>
      <c r="I93">
        <v>0.81599999999999995</v>
      </c>
      <c r="J93" s="5"/>
    </row>
    <row r="94" spans="1:10">
      <c r="A94">
        <v>0</v>
      </c>
      <c r="B94">
        <v>900.03399999999999</v>
      </c>
      <c r="C94">
        <v>-2.101</v>
      </c>
      <c r="D94">
        <v>-32.08</v>
      </c>
      <c r="E94">
        <v>29.978999999999999</v>
      </c>
      <c r="F94">
        <v>25.02</v>
      </c>
      <c r="G94">
        <v>4.0000000000000001E-3</v>
      </c>
      <c r="H94">
        <v>0.24099999999999999</v>
      </c>
      <c r="I94">
        <v>0.75600000000000001</v>
      </c>
      <c r="J94" s="5">
        <f>AVERAGE(E96:E103)</f>
        <v>18.245625</v>
      </c>
    </row>
    <row r="95" spans="1:10" hidden="1">
      <c r="B95">
        <v>910.03499999999997</v>
      </c>
      <c r="C95">
        <v>-3.012</v>
      </c>
      <c r="D95">
        <v>-32.094999999999999</v>
      </c>
      <c r="E95">
        <v>29.082999999999998</v>
      </c>
      <c r="F95">
        <v>25.06</v>
      </c>
      <c r="G95">
        <v>4.0000000000000001E-3</v>
      </c>
      <c r="H95">
        <v>0.24099999999999999</v>
      </c>
      <c r="I95">
        <v>0.75600000000000001</v>
      </c>
    </row>
    <row r="96" spans="1:10" hidden="1">
      <c r="B96">
        <v>920.03499999999997</v>
      </c>
      <c r="C96">
        <v>-7.1890000000000001</v>
      </c>
      <c r="D96">
        <v>-32.218000000000004</v>
      </c>
      <c r="E96">
        <v>25.029</v>
      </c>
      <c r="F96">
        <v>25.06</v>
      </c>
      <c r="G96">
        <v>0</v>
      </c>
      <c r="H96">
        <v>0</v>
      </c>
      <c r="I96">
        <v>0.997</v>
      </c>
    </row>
    <row r="97" spans="2:9" hidden="1">
      <c r="B97">
        <v>930.03499999999997</v>
      </c>
      <c r="C97">
        <v>-10.577999999999999</v>
      </c>
      <c r="D97">
        <v>-32.244</v>
      </c>
      <c r="E97">
        <v>21.666</v>
      </c>
      <c r="F97">
        <v>25.08</v>
      </c>
      <c r="G97">
        <v>2E-3</v>
      </c>
      <c r="H97">
        <v>0.12</v>
      </c>
      <c r="I97">
        <v>0.877</v>
      </c>
    </row>
    <row r="98" spans="2:9" hidden="1">
      <c r="B98">
        <v>940.03499999999997</v>
      </c>
      <c r="C98">
        <v>-12.994</v>
      </c>
      <c r="D98">
        <v>-32.301000000000002</v>
      </c>
      <c r="E98">
        <v>19.306999999999999</v>
      </c>
      <c r="F98">
        <v>25.09</v>
      </c>
      <c r="G98">
        <v>1E-3</v>
      </c>
      <c r="H98">
        <v>0.06</v>
      </c>
      <c r="I98">
        <v>0.93700000000000006</v>
      </c>
    </row>
    <row r="99" spans="2:9" hidden="1">
      <c r="B99">
        <v>950.03499999999997</v>
      </c>
      <c r="C99">
        <v>-14.704000000000001</v>
      </c>
      <c r="D99">
        <v>-32.301000000000002</v>
      </c>
      <c r="E99">
        <v>17.597000000000001</v>
      </c>
      <c r="F99">
        <v>25.09</v>
      </c>
      <c r="G99">
        <v>0</v>
      </c>
      <c r="H99">
        <v>0</v>
      </c>
      <c r="I99">
        <v>0.997</v>
      </c>
    </row>
    <row r="100" spans="2:9" hidden="1">
      <c r="B100">
        <v>960.03499999999997</v>
      </c>
      <c r="C100">
        <v>-15.82</v>
      </c>
      <c r="D100">
        <v>-32.305999999999997</v>
      </c>
      <c r="E100">
        <v>16.486000000000001</v>
      </c>
      <c r="F100">
        <v>25.12</v>
      </c>
      <c r="G100">
        <v>3.0000000000000001E-3</v>
      </c>
      <c r="H100">
        <v>0.18099999999999999</v>
      </c>
      <c r="I100">
        <v>0.81599999999999995</v>
      </c>
    </row>
    <row r="101" spans="2:9" hidden="1">
      <c r="B101">
        <v>970.03399999999999</v>
      </c>
      <c r="C101">
        <v>-16.577000000000002</v>
      </c>
      <c r="D101">
        <v>-32.326000000000001</v>
      </c>
      <c r="E101">
        <v>15.749000000000001</v>
      </c>
      <c r="F101">
        <v>25.12</v>
      </c>
      <c r="G101">
        <v>0</v>
      </c>
      <c r="H101">
        <v>0</v>
      </c>
      <c r="I101">
        <v>0.997</v>
      </c>
    </row>
    <row r="102" spans="2:9" hidden="1">
      <c r="B102">
        <v>980.03499999999997</v>
      </c>
      <c r="C102">
        <v>-17.11</v>
      </c>
      <c r="D102">
        <v>-32.347000000000001</v>
      </c>
      <c r="E102">
        <v>15.237</v>
      </c>
      <c r="F102">
        <v>25.1</v>
      </c>
      <c r="G102">
        <v>-2E-3</v>
      </c>
      <c r="H102">
        <v>-0.12</v>
      </c>
      <c r="I102">
        <v>1.117</v>
      </c>
    </row>
    <row r="103" spans="2:9" hidden="1">
      <c r="B103">
        <v>990.03499999999997</v>
      </c>
      <c r="C103">
        <v>-17.437000000000001</v>
      </c>
      <c r="D103">
        <v>-32.331000000000003</v>
      </c>
      <c r="E103">
        <v>14.894</v>
      </c>
      <c r="F103">
        <v>25.11</v>
      </c>
      <c r="G103">
        <v>1E-3</v>
      </c>
      <c r="H103">
        <v>0.06</v>
      </c>
      <c r="I103">
        <v>0.93700000000000006</v>
      </c>
    </row>
    <row r="104" spans="2:9" hidden="1">
      <c r="B104">
        <v>1000.035</v>
      </c>
      <c r="C104">
        <v>-17.826000000000001</v>
      </c>
      <c r="D104">
        <v>-32.316000000000003</v>
      </c>
      <c r="E104">
        <v>14.49</v>
      </c>
      <c r="F104">
        <v>25.11</v>
      </c>
      <c r="G104">
        <v>0</v>
      </c>
      <c r="H104">
        <v>0</v>
      </c>
      <c r="I104">
        <v>0.997</v>
      </c>
    </row>
  </sheetData>
  <autoFilter ref="A3:J104" xr:uid="{00000000-0009-0000-0000-000005000000}">
    <filterColumn colId="0">
      <customFilters>
        <customFilter operator="notEqual" val=" "/>
      </customFilters>
    </filterColumn>
  </autoFilter>
  <hyperlinks>
    <hyperlink ref="A1" location="'FBB Exp'!A1" display="BACK" xr:uid="{29735DB1-7196-4672-8CA8-313465830A77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G195"/>
  <sheetViews>
    <sheetView workbookViewId="0"/>
  </sheetViews>
  <sheetFormatPr defaultRowHeight="15"/>
  <cols>
    <col min="3" max="4" width="0" hidden="1" customWidth="1"/>
  </cols>
  <sheetData>
    <row r="1" spans="1:7">
      <c r="A1" s="37" t="s">
        <v>65</v>
      </c>
    </row>
    <row r="3" spans="1:7">
      <c r="A3" t="s">
        <v>18</v>
      </c>
      <c r="B3" t="s">
        <v>6</v>
      </c>
      <c r="E3" t="s">
        <v>5</v>
      </c>
      <c r="F3" t="s">
        <v>4</v>
      </c>
    </row>
    <row r="4" spans="1:7">
      <c r="A4">
        <v>0</v>
      </c>
      <c r="B4" s="6">
        <v>0.44600000000000001</v>
      </c>
      <c r="C4">
        <v>-13.967000000000001</v>
      </c>
      <c r="D4">
        <v>-26.042000000000002</v>
      </c>
      <c r="E4">
        <v>12.074999999999999</v>
      </c>
      <c r="F4">
        <v>170.24</v>
      </c>
      <c r="G4" s="5">
        <f>AVERAGE(E6:E13)</f>
        <v>12.241500000000002</v>
      </c>
    </row>
    <row r="5" spans="1:7" hidden="1">
      <c r="B5" s="6">
        <v>10.446</v>
      </c>
      <c r="C5">
        <v>-13.843999999999999</v>
      </c>
      <c r="D5">
        <v>-26.001000000000001</v>
      </c>
      <c r="E5">
        <v>12.157</v>
      </c>
      <c r="F5">
        <v>170.24</v>
      </c>
    </row>
    <row r="6" spans="1:7" hidden="1">
      <c r="B6" s="6">
        <v>20.446000000000002</v>
      </c>
      <c r="C6">
        <v>-13.772</v>
      </c>
      <c r="D6">
        <v>-25.949000000000002</v>
      </c>
      <c r="E6">
        <v>12.177</v>
      </c>
      <c r="F6">
        <v>170.23</v>
      </c>
    </row>
    <row r="7" spans="1:7" hidden="1">
      <c r="B7" s="6">
        <v>30.446000000000002</v>
      </c>
      <c r="C7">
        <v>-13.762</v>
      </c>
      <c r="D7">
        <v>-25.939</v>
      </c>
      <c r="E7">
        <v>12.177</v>
      </c>
      <c r="F7">
        <v>170.23</v>
      </c>
    </row>
    <row r="8" spans="1:7" hidden="1">
      <c r="B8" s="6">
        <v>40.445</v>
      </c>
      <c r="C8">
        <v>-13.752000000000001</v>
      </c>
      <c r="D8">
        <v>-25.934000000000001</v>
      </c>
      <c r="E8">
        <v>12.182</v>
      </c>
      <c r="F8">
        <v>170.23</v>
      </c>
    </row>
    <row r="9" spans="1:7" hidden="1">
      <c r="B9" s="6">
        <v>50.445999999999998</v>
      </c>
      <c r="C9">
        <v>-13.711</v>
      </c>
      <c r="D9">
        <v>-25.923999999999999</v>
      </c>
      <c r="E9">
        <v>12.212999999999999</v>
      </c>
      <c r="F9">
        <v>170.24</v>
      </c>
    </row>
    <row r="10" spans="1:7" hidden="1">
      <c r="B10" s="6">
        <v>60.445</v>
      </c>
      <c r="C10">
        <v>-13.608000000000001</v>
      </c>
      <c r="D10">
        <v>-25.888000000000002</v>
      </c>
      <c r="E10">
        <v>12.279</v>
      </c>
      <c r="F10">
        <v>170.23</v>
      </c>
    </row>
    <row r="11" spans="1:7" hidden="1">
      <c r="B11" s="6">
        <v>70.445999999999998</v>
      </c>
      <c r="C11">
        <v>-13.557</v>
      </c>
      <c r="D11">
        <v>-25.852</v>
      </c>
      <c r="E11">
        <v>12.295</v>
      </c>
      <c r="F11">
        <v>170.24</v>
      </c>
    </row>
    <row r="12" spans="1:7" hidden="1">
      <c r="B12" s="6">
        <v>80.445999999999998</v>
      </c>
      <c r="C12">
        <v>-13.557</v>
      </c>
      <c r="D12">
        <v>-25.841999999999999</v>
      </c>
      <c r="E12">
        <v>12.284000000000001</v>
      </c>
      <c r="F12">
        <v>170.23</v>
      </c>
    </row>
    <row r="13" spans="1:7" hidden="1">
      <c r="B13" s="6">
        <v>90.445999999999998</v>
      </c>
      <c r="C13">
        <v>-13.537000000000001</v>
      </c>
      <c r="D13">
        <v>-25.861999999999998</v>
      </c>
      <c r="E13">
        <v>12.324999999999999</v>
      </c>
      <c r="F13">
        <v>170.19</v>
      </c>
    </row>
    <row r="14" spans="1:7">
      <c r="A14">
        <v>1</v>
      </c>
      <c r="B14" s="6">
        <v>100.446</v>
      </c>
      <c r="C14">
        <v>-13.496</v>
      </c>
      <c r="D14">
        <v>-25.856999999999999</v>
      </c>
      <c r="E14">
        <v>12.361000000000001</v>
      </c>
      <c r="F14">
        <v>170.2</v>
      </c>
      <c r="G14" s="5">
        <f>AVERAGE(E16:E23)</f>
        <v>12.786624999999999</v>
      </c>
    </row>
    <row r="15" spans="1:7" hidden="1">
      <c r="B15" s="6">
        <v>110.44499999999999</v>
      </c>
      <c r="C15">
        <v>-13.496</v>
      </c>
      <c r="D15">
        <v>-25.98</v>
      </c>
      <c r="E15">
        <v>12.484</v>
      </c>
      <c r="F15">
        <v>170.23</v>
      </c>
    </row>
    <row r="16" spans="1:7" hidden="1">
      <c r="B16" s="6">
        <v>120.446</v>
      </c>
      <c r="C16">
        <v>-13.557</v>
      </c>
      <c r="D16">
        <v>-25.908000000000001</v>
      </c>
      <c r="E16">
        <v>12.351000000000001</v>
      </c>
      <c r="F16">
        <v>170.23</v>
      </c>
    </row>
    <row r="17" spans="1:7" hidden="1">
      <c r="B17" s="6">
        <v>130.44499999999999</v>
      </c>
      <c r="C17">
        <v>-13.352</v>
      </c>
      <c r="D17">
        <v>-25.835999999999999</v>
      </c>
      <c r="E17">
        <v>12.484</v>
      </c>
      <c r="F17">
        <v>170.22</v>
      </c>
    </row>
    <row r="18" spans="1:7" hidden="1">
      <c r="B18" s="6">
        <v>140.446</v>
      </c>
      <c r="C18">
        <v>-13.157999999999999</v>
      </c>
      <c r="D18">
        <v>-25.8</v>
      </c>
      <c r="E18">
        <v>12.643000000000001</v>
      </c>
      <c r="F18">
        <v>170.22</v>
      </c>
    </row>
    <row r="19" spans="1:7" hidden="1">
      <c r="B19" s="6">
        <v>150.446</v>
      </c>
      <c r="C19">
        <v>-12.933</v>
      </c>
      <c r="D19">
        <v>-25.734000000000002</v>
      </c>
      <c r="E19">
        <v>12.801</v>
      </c>
      <c r="F19">
        <v>170.23</v>
      </c>
    </row>
    <row r="20" spans="1:7" hidden="1">
      <c r="B20" s="6">
        <v>160.446</v>
      </c>
      <c r="C20">
        <v>-12.798999999999999</v>
      </c>
      <c r="D20">
        <v>-25.734000000000002</v>
      </c>
      <c r="E20">
        <v>12.933999999999999</v>
      </c>
      <c r="F20">
        <v>170.24</v>
      </c>
    </row>
    <row r="21" spans="1:7" hidden="1">
      <c r="B21" s="6">
        <v>170.446</v>
      </c>
      <c r="C21">
        <v>-12.738</v>
      </c>
      <c r="D21">
        <v>-25.734000000000002</v>
      </c>
      <c r="E21">
        <v>12.996</v>
      </c>
      <c r="F21">
        <v>170.24</v>
      </c>
    </row>
    <row r="22" spans="1:7" hidden="1">
      <c r="B22" s="6">
        <v>180.44499999999999</v>
      </c>
      <c r="C22">
        <v>-12.738</v>
      </c>
      <c r="D22">
        <v>-25.734000000000002</v>
      </c>
      <c r="E22">
        <v>12.996</v>
      </c>
      <c r="F22">
        <v>170.24</v>
      </c>
    </row>
    <row r="23" spans="1:7" hidden="1">
      <c r="B23" s="6">
        <v>190.446</v>
      </c>
      <c r="C23">
        <v>-12.625</v>
      </c>
      <c r="D23">
        <v>-25.713000000000001</v>
      </c>
      <c r="E23">
        <v>13.087999999999999</v>
      </c>
      <c r="F23">
        <v>170.25</v>
      </c>
    </row>
    <row r="24" spans="1:7">
      <c r="A24">
        <v>5</v>
      </c>
      <c r="B24" s="6">
        <v>200.44499999999999</v>
      </c>
      <c r="C24">
        <v>-12.544</v>
      </c>
      <c r="D24">
        <v>-25.661999999999999</v>
      </c>
      <c r="E24">
        <v>13.118</v>
      </c>
      <c r="F24">
        <v>170.25</v>
      </c>
      <c r="G24" s="5">
        <f>AVERAGE(E26:E33)</f>
        <v>16.003250000000001</v>
      </c>
    </row>
    <row r="25" spans="1:7" hidden="1">
      <c r="B25" s="6">
        <v>210.446</v>
      </c>
      <c r="C25">
        <v>-12.010999999999999</v>
      </c>
      <c r="D25">
        <v>-25.640999999999998</v>
      </c>
      <c r="E25">
        <v>13.63</v>
      </c>
      <c r="F25">
        <v>170.25</v>
      </c>
    </row>
    <row r="26" spans="1:7" hidden="1">
      <c r="B26" s="6">
        <v>220.446</v>
      </c>
      <c r="C26">
        <v>-10.843999999999999</v>
      </c>
      <c r="D26">
        <v>-25.626000000000001</v>
      </c>
      <c r="E26">
        <v>14.782</v>
      </c>
      <c r="F26">
        <v>170.26</v>
      </c>
    </row>
    <row r="27" spans="1:7" hidden="1">
      <c r="B27" s="6">
        <v>230.446</v>
      </c>
      <c r="C27">
        <v>-10.045</v>
      </c>
      <c r="D27">
        <v>-25.533999999999999</v>
      </c>
      <c r="E27">
        <v>15.488</v>
      </c>
      <c r="F27">
        <v>170.27</v>
      </c>
    </row>
    <row r="28" spans="1:7" hidden="1">
      <c r="B28" s="6">
        <v>240.446</v>
      </c>
      <c r="C28">
        <v>-9.5749999999999993</v>
      </c>
      <c r="D28">
        <v>-25.513000000000002</v>
      </c>
      <c r="E28">
        <v>15.939</v>
      </c>
      <c r="F28">
        <v>170.29</v>
      </c>
    </row>
    <row r="29" spans="1:7" hidden="1">
      <c r="B29" s="6">
        <v>250.44499999999999</v>
      </c>
      <c r="C29">
        <v>-9.298</v>
      </c>
      <c r="D29">
        <v>-25.529</v>
      </c>
      <c r="E29">
        <v>16.23</v>
      </c>
      <c r="F29">
        <v>170.3</v>
      </c>
    </row>
    <row r="30" spans="1:7" hidden="1">
      <c r="B30" s="6">
        <v>260.44600000000003</v>
      </c>
      <c r="C30">
        <v>-9.1240000000000006</v>
      </c>
      <c r="D30">
        <v>-25.452000000000002</v>
      </c>
      <c r="E30">
        <v>16.327999999999999</v>
      </c>
      <c r="F30">
        <v>170.31</v>
      </c>
    </row>
    <row r="31" spans="1:7" hidden="1">
      <c r="B31" s="6">
        <v>270.44499999999999</v>
      </c>
      <c r="C31">
        <v>-9.0519999999999996</v>
      </c>
      <c r="D31">
        <v>-25.440999999999999</v>
      </c>
      <c r="E31">
        <v>16.388999999999999</v>
      </c>
      <c r="F31">
        <v>170.33</v>
      </c>
    </row>
    <row r="32" spans="1:7" hidden="1">
      <c r="B32" s="6">
        <v>280.44600000000003</v>
      </c>
      <c r="C32">
        <v>-9.0419999999999998</v>
      </c>
      <c r="D32">
        <v>-25.446000000000002</v>
      </c>
      <c r="E32">
        <v>16.404</v>
      </c>
      <c r="F32">
        <v>170.34</v>
      </c>
    </row>
    <row r="33" spans="1:7" hidden="1">
      <c r="B33" s="6">
        <v>290.44600000000003</v>
      </c>
      <c r="C33">
        <v>-8.9600000000000009</v>
      </c>
      <c r="D33">
        <v>-25.425999999999998</v>
      </c>
      <c r="E33">
        <v>16.466000000000001</v>
      </c>
      <c r="F33">
        <v>170.35</v>
      </c>
    </row>
    <row r="34" spans="1:7">
      <c r="A34">
        <v>10</v>
      </c>
      <c r="B34" s="6">
        <v>300.44600000000003</v>
      </c>
      <c r="C34">
        <v>-8.9710000000000001</v>
      </c>
      <c r="D34">
        <v>-25.431000000000001</v>
      </c>
      <c r="E34">
        <v>16.460999999999999</v>
      </c>
      <c r="F34">
        <v>170.38</v>
      </c>
      <c r="G34" s="5">
        <f>AVERAGE(E36:E43)</f>
        <v>20.025375</v>
      </c>
    </row>
    <row r="35" spans="1:7" hidden="1">
      <c r="B35" s="6">
        <v>310.44600000000003</v>
      </c>
      <c r="C35">
        <v>-8.1720000000000006</v>
      </c>
      <c r="D35">
        <v>-25.359000000000002</v>
      </c>
      <c r="E35">
        <v>17.187000000000001</v>
      </c>
      <c r="F35">
        <v>170.39</v>
      </c>
    </row>
    <row r="36" spans="1:7" hidden="1">
      <c r="B36" s="6">
        <v>320.44499999999999</v>
      </c>
      <c r="C36">
        <v>-6.4210000000000003</v>
      </c>
      <c r="D36">
        <v>-25.225999999999999</v>
      </c>
      <c r="E36">
        <v>18.805</v>
      </c>
      <c r="F36">
        <v>170.41</v>
      </c>
    </row>
    <row r="37" spans="1:7" hidden="1">
      <c r="B37" s="6">
        <v>330.44600000000003</v>
      </c>
      <c r="C37">
        <v>-5.4690000000000003</v>
      </c>
      <c r="D37">
        <v>-25.204999999999998</v>
      </c>
      <c r="E37">
        <v>19.736000000000001</v>
      </c>
      <c r="F37">
        <v>170.44</v>
      </c>
    </row>
    <row r="38" spans="1:7" hidden="1">
      <c r="B38" s="6">
        <v>340.44499999999999</v>
      </c>
      <c r="C38">
        <v>-5.1520000000000001</v>
      </c>
      <c r="D38">
        <v>-25.19</v>
      </c>
      <c r="E38">
        <v>20.038</v>
      </c>
      <c r="F38">
        <v>170.46</v>
      </c>
    </row>
    <row r="39" spans="1:7" hidden="1">
      <c r="B39" s="6">
        <v>350.44600000000003</v>
      </c>
      <c r="C39">
        <v>-4.9669999999999996</v>
      </c>
      <c r="D39">
        <v>-25.216000000000001</v>
      </c>
      <c r="E39">
        <v>20.248000000000001</v>
      </c>
      <c r="F39">
        <v>170.51</v>
      </c>
    </row>
    <row r="40" spans="1:7" hidden="1">
      <c r="B40" s="6">
        <v>360.44600000000003</v>
      </c>
      <c r="C40">
        <v>-4.8140000000000001</v>
      </c>
      <c r="D40">
        <v>-25.134</v>
      </c>
      <c r="E40">
        <v>20.32</v>
      </c>
      <c r="F40">
        <v>170.52</v>
      </c>
    </row>
    <row r="41" spans="1:7" hidden="1">
      <c r="B41" s="6">
        <v>370.44600000000003</v>
      </c>
      <c r="C41">
        <v>-4.7519999999999998</v>
      </c>
      <c r="D41">
        <v>-25.164000000000001</v>
      </c>
      <c r="E41">
        <v>20.411999999999999</v>
      </c>
      <c r="F41">
        <v>170.55</v>
      </c>
    </row>
    <row r="42" spans="1:7" hidden="1">
      <c r="B42" s="6">
        <v>380.44600000000003</v>
      </c>
      <c r="C42">
        <v>-4.7729999999999997</v>
      </c>
      <c r="D42">
        <v>-25.123000000000001</v>
      </c>
      <c r="E42">
        <v>20.350000000000001</v>
      </c>
      <c r="F42">
        <v>170.59</v>
      </c>
    </row>
    <row r="43" spans="1:7" hidden="1">
      <c r="B43" s="6">
        <v>390.44499999999999</v>
      </c>
      <c r="C43">
        <v>-4.8449999999999998</v>
      </c>
      <c r="D43">
        <v>-25.138999999999999</v>
      </c>
      <c r="E43">
        <v>20.294</v>
      </c>
      <c r="F43">
        <v>170.61</v>
      </c>
    </row>
    <row r="44" spans="1:7">
      <c r="A44">
        <v>25</v>
      </c>
      <c r="B44" s="6">
        <v>400.44600000000003</v>
      </c>
      <c r="C44">
        <v>-4.742</v>
      </c>
      <c r="D44">
        <v>-25.117999999999999</v>
      </c>
      <c r="E44">
        <v>20.376000000000001</v>
      </c>
      <c r="F44">
        <v>170.63</v>
      </c>
      <c r="G44" s="5">
        <f>AVERAGE(E46:E53)</f>
        <v>30.2925</v>
      </c>
    </row>
    <row r="45" spans="1:7" hidden="1">
      <c r="B45" s="6">
        <v>410.44499999999999</v>
      </c>
      <c r="C45">
        <v>-2.121</v>
      </c>
      <c r="D45">
        <v>-24.995000000000001</v>
      </c>
      <c r="E45">
        <v>22.873999999999999</v>
      </c>
      <c r="F45">
        <v>170.67</v>
      </c>
    </row>
    <row r="46" spans="1:7" hidden="1">
      <c r="B46" s="6">
        <v>420.44600000000003</v>
      </c>
      <c r="C46">
        <v>3.4380000000000002</v>
      </c>
      <c r="D46">
        <v>-24.635999999999999</v>
      </c>
      <c r="E46">
        <v>28.074000000000002</v>
      </c>
      <c r="F46">
        <v>170.74</v>
      </c>
    </row>
    <row r="47" spans="1:7" hidden="1">
      <c r="B47" s="6">
        <v>430.44600000000003</v>
      </c>
      <c r="C47">
        <v>5.7110000000000003</v>
      </c>
      <c r="D47">
        <v>-24.497</v>
      </c>
      <c r="E47">
        <v>30.207999999999998</v>
      </c>
      <c r="F47">
        <v>170.8</v>
      </c>
    </row>
    <row r="48" spans="1:7" hidden="1">
      <c r="B48" s="6">
        <v>440.44600000000003</v>
      </c>
      <c r="C48">
        <v>6.1</v>
      </c>
      <c r="D48">
        <v>-24.446000000000002</v>
      </c>
      <c r="E48">
        <v>30.545999999999999</v>
      </c>
      <c r="F48">
        <v>170.86</v>
      </c>
    </row>
    <row r="49" spans="1:7" hidden="1">
      <c r="B49" s="6">
        <v>450.44600000000003</v>
      </c>
      <c r="C49">
        <v>6.1920000000000002</v>
      </c>
      <c r="D49">
        <v>-24.4</v>
      </c>
      <c r="E49">
        <v>30.591999999999999</v>
      </c>
      <c r="F49">
        <v>170.92</v>
      </c>
    </row>
    <row r="50" spans="1:7" hidden="1">
      <c r="B50" s="6">
        <v>460.44499999999999</v>
      </c>
      <c r="C50">
        <v>6.3150000000000004</v>
      </c>
      <c r="D50">
        <v>-24.4</v>
      </c>
      <c r="E50">
        <v>30.715</v>
      </c>
      <c r="F50">
        <v>171</v>
      </c>
    </row>
    <row r="51" spans="1:7" hidden="1">
      <c r="B51" s="6">
        <v>470.44600000000003</v>
      </c>
      <c r="C51">
        <v>6.3150000000000004</v>
      </c>
      <c r="D51">
        <v>-24.395</v>
      </c>
      <c r="E51">
        <v>30.709</v>
      </c>
      <c r="F51">
        <v>171.06</v>
      </c>
    </row>
    <row r="52" spans="1:7" hidden="1">
      <c r="B52" s="6">
        <v>480.44499999999999</v>
      </c>
      <c r="C52">
        <v>6.3150000000000004</v>
      </c>
      <c r="D52">
        <v>-24.4</v>
      </c>
      <c r="E52">
        <v>30.715</v>
      </c>
      <c r="F52">
        <v>171.14</v>
      </c>
    </row>
    <row r="53" spans="1:7" hidden="1">
      <c r="B53" s="6">
        <v>490.44600000000003</v>
      </c>
      <c r="C53">
        <v>6.3970000000000002</v>
      </c>
      <c r="D53">
        <v>-24.384</v>
      </c>
      <c r="E53">
        <v>30.780999999999999</v>
      </c>
      <c r="F53">
        <v>171.22</v>
      </c>
    </row>
    <row r="54" spans="1:7">
      <c r="A54">
        <v>50</v>
      </c>
      <c r="B54" s="6">
        <v>500.44600000000003</v>
      </c>
      <c r="C54">
        <v>6.5090000000000003</v>
      </c>
      <c r="D54">
        <v>-24.39</v>
      </c>
      <c r="E54">
        <v>30.899000000000001</v>
      </c>
      <c r="F54">
        <v>171.28</v>
      </c>
      <c r="G54" s="5">
        <f>AVERAGE(E56:E63)</f>
        <v>46.714500000000008</v>
      </c>
    </row>
    <row r="55" spans="1:7" hidden="1">
      <c r="B55" s="6">
        <v>510.44600000000003</v>
      </c>
      <c r="C55">
        <v>11.7</v>
      </c>
      <c r="D55">
        <v>-23.742999999999999</v>
      </c>
      <c r="E55">
        <v>35.442999999999998</v>
      </c>
      <c r="F55">
        <v>171.36</v>
      </c>
    </row>
    <row r="56" spans="1:7" hidden="1">
      <c r="B56" s="6">
        <v>520.44600000000003</v>
      </c>
      <c r="C56">
        <v>20.361000000000001</v>
      </c>
      <c r="D56">
        <v>-22.757999999999999</v>
      </c>
      <c r="E56">
        <v>43.119</v>
      </c>
      <c r="F56">
        <v>171.47</v>
      </c>
    </row>
    <row r="57" spans="1:7" hidden="1">
      <c r="B57" s="6">
        <v>530.44500000000005</v>
      </c>
      <c r="C57">
        <v>23.513999999999999</v>
      </c>
      <c r="D57">
        <v>-22.481000000000002</v>
      </c>
      <c r="E57">
        <v>45.996000000000002</v>
      </c>
      <c r="F57">
        <v>171.62</v>
      </c>
    </row>
    <row r="58" spans="1:7" hidden="1">
      <c r="B58" s="6">
        <v>540.44600000000003</v>
      </c>
      <c r="C58">
        <v>24.651</v>
      </c>
      <c r="D58">
        <v>-22.347999999999999</v>
      </c>
      <c r="E58">
        <v>46.999000000000002</v>
      </c>
      <c r="F58">
        <v>171.75</v>
      </c>
    </row>
    <row r="59" spans="1:7" hidden="1">
      <c r="B59" s="6">
        <v>550.44500000000005</v>
      </c>
      <c r="C59">
        <v>25.204000000000001</v>
      </c>
      <c r="D59">
        <v>-22.286000000000001</v>
      </c>
      <c r="E59">
        <v>47.49</v>
      </c>
      <c r="F59">
        <v>171.89</v>
      </c>
    </row>
    <row r="60" spans="1:7" hidden="1">
      <c r="B60" s="6">
        <v>560.44600000000003</v>
      </c>
      <c r="C60">
        <v>25.04</v>
      </c>
      <c r="D60">
        <v>-22.23</v>
      </c>
      <c r="E60">
        <v>47.27</v>
      </c>
      <c r="F60">
        <v>172.02</v>
      </c>
    </row>
    <row r="61" spans="1:7" hidden="1">
      <c r="B61" s="6">
        <v>570.44600000000003</v>
      </c>
      <c r="C61">
        <v>25.122</v>
      </c>
      <c r="D61">
        <v>-22.172999999999998</v>
      </c>
      <c r="E61">
        <v>47.295000000000002</v>
      </c>
      <c r="F61">
        <v>172.16</v>
      </c>
    </row>
    <row r="62" spans="1:7" hidden="1">
      <c r="B62" s="6">
        <v>580.44600000000003</v>
      </c>
      <c r="C62">
        <v>25.695</v>
      </c>
      <c r="D62">
        <v>-22.045000000000002</v>
      </c>
      <c r="E62">
        <v>47.74</v>
      </c>
      <c r="F62">
        <v>172.31</v>
      </c>
    </row>
    <row r="63" spans="1:7" hidden="1">
      <c r="B63" s="6">
        <v>590.44600000000003</v>
      </c>
      <c r="C63">
        <v>25.777000000000001</v>
      </c>
      <c r="D63">
        <v>-22.03</v>
      </c>
      <c r="E63">
        <v>47.807000000000002</v>
      </c>
      <c r="F63">
        <v>172.44</v>
      </c>
    </row>
    <row r="64" spans="1:7">
      <c r="A64">
        <v>75</v>
      </c>
      <c r="B64" s="6">
        <v>600.44500000000005</v>
      </c>
      <c r="C64">
        <v>25.675000000000001</v>
      </c>
      <c r="D64">
        <v>-22.013999999999999</v>
      </c>
      <c r="E64">
        <v>47.689</v>
      </c>
      <c r="F64">
        <v>172.59</v>
      </c>
      <c r="G64" s="5">
        <f>AVERAGE(E66:E73)</f>
        <v>64.271124999999998</v>
      </c>
    </row>
    <row r="65" spans="1:7" hidden="1">
      <c r="B65" s="6">
        <v>610.44600000000003</v>
      </c>
      <c r="C65">
        <v>31.478999999999999</v>
      </c>
      <c r="D65">
        <v>-21.599</v>
      </c>
      <c r="E65">
        <v>53.078000000000003</v>
      </c>
      <c r="F65">
        <v>172.75</v>
      </c>
    </row>
    <row r="66" spans="1:7" hidden="1">
      <c r="B66" s="6">
        <v>620.44500000000005</v>
      </c>
      <c r="C66">
        <v>40.192</v>
      </c>
      <c r="D66">
        <v>-21.018999999999998</v>
      </c>
      <c r="E66">
        <v>61.210999999999999</v>
      </c>
      <c r="F66">
        <v>172.87</v>
      </c>
    </row>
    <row r="67" spans="1:7" hidden="1">
      <c r="B67" s="6">
        <v>630.44600000000003</v>
      </c>
      <c r="C67">
        <v>42.402999999999999</v>
      </c>
      <c r="D67">
        <v>-20.911000000000001</v>
      </c>
      <c r="E67">
        <v>63.314999999999998</v>
      </c>
      <c r="F67">
        <v>173.13</v>
      </c>
    </row>
    <row r="68" spans="1:7" hidden="1">
      <c r="B68" s="6">
        <v>640.44600000000003</v>
      </c>
      <c r="C68">
        <v>43.151000000000003</v>
      </c>
      <c r="D68">
        <v>-20.885999999999999</v>
      </c>
      <c r="E68">
        <v>64.036000000000001</v>
      </c>
      <c r="F68">
        <v>173.35</v>
      </c>
    </row>
    <row r="69" spans="1:7" hidden="1">
      <c r="B69" s="6">
        <v>650.44600000000003</v>
      </c>
      <c r="C69">
        <v>43.805999999999997</v>
      </c>
      <c r="D69">
        <v>-20.829000000000001</v>
      </c>
      <c r="E69">
        <v>64.635000000000005</v>
      </c>
      <c r="F69">
        <v>173.55</v>
      </c>
    </row>
    <row r="70" spans="1:7" hidden="1">
      <c r="B70" s="6">
        <v>660.44600000000003</v>
      </c>
      <c r="C70">
        <v>43.887999999999998</v>
      </c>
      <c r="D70">
        <v>-20.814</v>
      </c>
      <c r="E70">
        <v>64.701999999999998</v>
      </c>
      <c r="F70">
        <v>173.76</v>
      </c>
    </row>
    <row r="71" spans="1:7" hidden="1">
      <c r="B71" s="6">
        <v>670.44500000000005</v>
      </c>
      <c r="C71">
        <v>44.369</v>
      </c>
      <c r="D71">
        <v>-20.797999999999998</v>
      </c>
      <c r="E71">
        <v>65.167000000000002</v>
      </c>
      <c r="F71">
        <v>173.88</v>
      </c>
    </row>
    <row r="72" spans="1:7" hidden="1">
      <c r="B72" s="6">
        <v>680.44600000000003</v>
      </c>
      <c r="C72">
        <v>44.84</v>
      </c>
      <c r="D72">
        <v>-20.864999999999998</v>
      </c>
      <c r="E72">
        <v>65.704999999999998</v>
      </c>
      <c r="F72">
        <v>174.17</v>
      </c>
    </row>
    <row r="73" spans="1:7" hidden="1">
      <c r="B73" s="6">
        <v>690.44500000000005</v>
      </c>
      <c r="C73">
        <v>44.41</v>
      </c>
      <c r="D73">
        <v>-20.988</v>
      </c>
      <c r="E73">
        <v>65.397999999999996</v>
      </c>
      <c r="F73">
        <v>174.36</v>
      </c>
    </row>
    <row r="74" spans="1:7">
      <c r="A74">
        <v>100</v>
      </c>
      <c r="B74" s="6">
        <v>700.44600000000003</v>
      </c>
      <c r="C74">
        <v>44.901000000000003</v>
      </c>
      <c r="D74">
        <v>-21.04</v>
      </c>
      <c r="E74">
        <v>65.941000000000003</v>
      </c>
      <c r="F74">
        <v>174.56</v>
      </c>
      <c r="G74" s="5">
        <f>AVERAGE(E76:E83, E116:E123)</f>
        <v>88.819562499999989</v>
      </c>
    </row>
    <row r="75" spans="1:7" hidden="1">
      <c r="B75" s="6">
        <v>710.44600000000003</v>
      </c>
      <c r="C75">
        <v>51.790999999999997</v>
      </c>
      <c r="D75">
        <v>-20.562000000000001</v>
      </c>
      <c r="E75">
        <v>72.353999999999999</v>
      </c>
      <c r="F75">
        <v>174.79</v>
      </c>
    </row>
    <row r="76" spans="1:7" hidden="1">
      <c r="B76" s="6">
        <v>720.44600000000003</v>
      </c>
      <c r="C76">
        <v>60.524000000000001</v>
      </c>
      <c r="D76">
        <v>-20.039000000000001</v>
      </c>
      <c r="E76">
        <v>80.563000000000002</v>
      </c>
      <c r="F76">
        <v>175.07</v>
      </c>
    </row>
    <row r="77" spans="1:7" hidden="1">
      <c r="B77" s="6">
        <v>730.44600000000003</v>
      </c>
      <c r="C77">
        <v>64.241</v>
      </c>
      <c r="D77">
        <v>-19.818999999999999</v>
      </c>
      <c r="E77">
        <v>84.058999999999997</v>
      </c>
      <c r="F77">
        <v>175.31</v>
      </c>
    </row>
    <row r="78" spans="1:7" hidden="1">
      <c r="B78" s="6">
        <v>740.44500000000005</v>
      </c>
      <c r="C78">
        <v>65.397999999999996</v>
      </c>
      <c r="D78">
        <v>-19.140999999999998</v>
      </c>
      <c r="E78">
        <v>84.539000000000001</v>
      </c>
      <c r="F78">
        <v>175.56</v>
      </c>
    </row>
    <row r="79" spans="1:7" hidden="1">
      <c r="B79" s="6">
        <v>750.44600000000003</v>
      </c>
      <c r="C79">
        <v>66.912999999999997</v>
      </c>
      <c r="D79">
        <v>-18.695</v>
      </c>
      <c r="E79">
        <v>85.608000000000004</v>
      </c>
      <c r="F79">
        <v>175.84</v>
      </c>
    </row>
    <row r="80" spans="1:7" hidden="1">
      <c r="B80" s="6">
        <v>760.44500000000005</v>
      </c>
      <c r="C80">
        <v>66.759</v>
      </c>
      <c r="D80">
        <v>-19.675000000000001</v>
      </c>
      <c r="E80">
        <v>86.433999999999997</v>
      </c>
      <c r="F80">
        <v>176.12</v>
      </c>
    </row>
    <row r="81" spans="2:6" hidden="1">
      <c r="B81" s="6">
        <v>770.44600000000003</v>
      </c>
      <c r="C81">
        <v>67.159000000000006</v>
      </c>
      <c r="D81">
        <v>-19.885000000000002</v>
      </c>
      <c r="E81">
        <v>87.043999999999997</v>
      </c>
      <c r="F81">
        <v>176.42</v>
      </c>
    </row>
    <row r="82" spans="2:6" hidden="1">
      <c r="B82" s="6">
        <v>780.44600000000003</v>
      </c>
      <c r="C82">
        <v>67.138000000000005</v>
      </c>
      <c r="D82">
        <v>-19.957000000000001</v>
      </c>
      <c r="E82">
        <v>87.094999999999999</v>
      </c>
      <c r="F82">
        <v>176.68</v>
      </c>
    </row>
    <row r="83" spans="2:6" hidden="1">
      <c r="B83" s="6">
        <v>790.44600000000003</v>
      </c>
      <c r="C83">
        <v>68.171999999999997</v>
      </c>
      <c r="D83">
        <v>-18.704999999999998</v>
      </c>
      <c r="E83">
        <v>86.876999999999995</v>
      </c>
      <c r="F83">
        <v>176.94</v>
      </c>
    </row>
    <row r="84" spans="2:6" hidden="1">
      <c r="B84" s="6">
        <v>800.44600000000003</v>
      </c>
      <c r="C84">
        <v>69.462000000000003</v>
      </c>
      <c r="D84">
        <v>-18.597999999999999</v>
      </c>
      <c r="E84">
        <v>88.06</v>
      </c>
      <c r="F84">
        <v>177.2</v>
      </c>
    </row>
    <row r="85" spans="2:6" hidden="1">
      <c r="B85" s="6">
        <v>810.44500000000005</v>
      </c>
      <c r="C85">
        <v>65.120999999999995</v>
      </c>
      <c r="D85">
        <v>-19.962</v>
      </c>
      <c r="E85">
        <v>85.082999999999998</v>
      </c>
      <c r="F85">
        <v>177.5</v>
      </c>
    </row>
    <row r="86" spans="2:6" hidden="1">
      <c r="B86" s="6">
        <v>820.44600000000003</v>
      </c>
      <c r="C86">
        <v>24.026</v>
      </c>
      <c r="D86">
        <v>-22.199000000000002</v>
      </c>
      <c r="E86">
        <v>46.225000000000001</v>
      </c>
      <c r="F86">
        <v>177.64</v>
      </c>
    </row>
    <row r="87" spans="2:6" hidden="1">
      <c r="B87" s="6">
        <v>830.44500000000005</v>
      </c>
      <c r="C87">
        <v>3.0179999999999998</v>
      </c>
      <c r="D87">
        <v>-23.364000000000001</v>
      </c>
      <c r="E87">
        <v>26.382000000000001</v>
      </c>
      <c r="F87">
        <v>177.69</v>
      </c>
    </row>
    <row r="88" spans="2:6" hidden="1">
      <c r="B88" s="6">
        <v>840.44600000000003</v>
      </c>
      <c r="C88">
        <v>-4.4969999999999999</v>
      </c>
      <c r="D88">
        <v>-23.651</v>
      </c>
      <c r="E88">
        <v>19.154</v>
      </c>
      <c r="F88">
        <v>177.72</v>
      </c>
    </row>
    <row r="89" spans="2:6" hidden="1">
      <c r="B89" s="6">
        <v>850.44600000000003</v>
      </c>
      <c r="C89">
        <v>-7.681</v>
      </c>
      <c r="D89">
        <v>-23.989000000000001</v>
      </c>
      <c r="E89">
        <v>16.309000000000001</v>
      </c>
      <c r="F89">
        <v>177.72</v>
      </c>
    </row>
    <row r="90" spans="2:6" hidden="1">
      <c r="B90" s="6">
        <v>860.44600000000003</v>
      </c>
      <c r="C90">
        <v>-9.2370000000000001</v>
      </c>
      <c r="D90">
        <v>-24.2</v>
      </c>
      <c r="E90">
        <v>14.962999999999999</v>
      </c>
      <c r="F90">
        <v>177.74</v>
      </c>
    </row>
    <row r="91" spans="2:6" hidden="1">
      <c r="B91" s="6">
        <v>870.44600000000003</v>
      </c>
      <c r="C91">
        <v>-10.025</v>
      </c>
      <c r="D91">
        <v>-24.251000000000001</v>
      </c>
      <c r="E91">
        <v>14.226000000000001</v>
      </c>
      <c r="F91">
        <v>177.75</v>
      </c>
    </row>
    <row r="92" spans="2:6" hidden="1">
      <c r="B92" s="6">
        <v>880.44500000000005</v>
      </c>
      <c r="C92">
        <v>-10.506</v>
      </c>
      <c r="D92">
        <v>-24.332999999999998</v>
      </c>
      <c r="E92">
        <v>13.827</v>
      </c>
      <c r="F92">
        <v>177.73</v>
      </c>
    </row>
    <row r="93" spans="2:6" hidden="1">
      <c r="B93" s="6">
        <v>890.44600000000003</v>
      </c>
      <c r="C93">
        <v>-10.803000000000001</v>
      </c>
      <c r="D93">
        <v>-24.456</v>
      </c>
      <c r="E93">
        <v>13.653</v>
      </c>
      <c r="F93">
        <v>177.74</v>
      </c>
    </row>
    <row r="94" spans="2:6" hidden="1">
      <c r="B94" s="6">
        <v>900.44600000000003</v>
      </c>
      <c r="C94">
        <v>-11.08</v>
      </c>
      <c r="D94">
        <v>-24.574000000000002</v>
      </c>
      <c r="E94">
        <v>13.494999999999999</v>
      </c>
      <c r="F94">
        <v>177.75</v>
      </c>
    </row>
    <row r="95" spans="2:6" hidden="1">
      <c r="B95" s="6">
        <v>910.44600000000003</v>
      </c>
      <c r="C95">
        <v>-11.305</v>
      </c>
      <c r="D95">
        <v>-24.559000000000001</v>
      </c>
      <c r="E95">
        <v>13.254</v>
      </c>
      <c r="F95">
        <v>177.75</v>
      </c>
    </row>
    <row r="96" spans="2:6" hidden="1">
      <c r="B96" s="6">
        <v>920.44600000000003</v>
      </c>
      <c r="C96">
        <v>-5.899</v>
      </c>
      <c r="D96">
        <v>-24.251000000000001</v>
      </c>
      <c r="E96">
        <v>18.352</v>
      </c>
      <c r="F96">
        <v>177.75</v>
      </c>
    </row>
    <row r="97" spans="1:7" hidden="1">
      <c r="B97" s="6">
        <v>930.44600000000003</v>
      </c>
      <c r="C97">
        <v>6.202</v>
      </c>
      <c r="D97">
        <v>-23.574000000000002</v>
      </c>
      <c r="E97">
        <v>29.776</v>
      </c>
      <c r="F97">
        <v>177.81</v>
      </c>
    </row>
    <row r="98" spans="1:7" hidden="1">
      <c r="B98" s="6">
        <v>940.44600000000003</v>
      </c>
      <c r="C98">
        <v>-3.77</v>
      </c>
      <c r="D98">
        <v>-24.395</v>
      </c>
      <c r="E98">
        <v>20.625</v>
      </c>
      <c r="F98">
        <v>177.84</v>
      </c>
    </row>
    <row r="99" spans="1:7" hidden="1">
      <c r="B99" s="6">
        <v>950.44500000000005</v>
      </c>
      <c r="C99">
        <v>-8.08</v>
      </c>
      <c r="D99">
        <v>-24.748999999999999</v>
      </c>
      <c r="E99">
        <v>16.669</v>
      </c>
      <c r="F99">
        <v>177.85</v>
      </c>
    </row>
    <row r="100" spans="1:7" hidden="1">
      <c r="B100" s="6">
        <v>960.44600000000003</v>
      </c>
      <c r="C100">
        <v>-10.055999999999999</v>
      </c>
      <c r="D100">
        <v>-25</v>
      </c>
      <c r="E100">
        <v>14.944000000000001</v>
      </c>
      <c r="F100">
        <v>177.85</v>
      </c>
    </row>
    <row r="101" spans="1:7" hidden="1">
      <c r="B101" s="6">
        <v>970.44600000000003</v>
      </c>
      <c r="C101">
        <v>-11.09</v>
      </c>
      <c r="D101">
        <v>-25.2</v>
      </c>
      <c r="E101">
        <v>14.11</v>
      </c>
      <c r="F101">
        <v>177.85</v>
      </c>
    </row>
    <row r="102" spans="1:7" hidden="1">
      <c r="B102" s="6">
        <v>980.44600000000003</v>
      </c>
      <c r="C102">
        <v>-11.704000000000001</v>
      </c>
      <c r="D102">
        <v>-25.286999999999999</v>
      </c>
      <c r="E102">
        <v>13.583</v>
      </c>
      <c r="F102">
        <v>177.88</v>
      </c>
    </row>
    <row r="103" spans="1:7" hidden="1">
      <c r="B103" s="6">
        <v>990.44600000000003</v>
      </c>
      <c r="C103">
        <v>-11.919</v>
      </c>
      <c r="D103">
        <v>-25.225999999999999</v>
      </c>
      <c r="E103">
        <v>13.307</v>
      </c>
      <c r="F103">
        <v>177.84</v>
      </c>
    </row>
    <row r="104" spans="1:7">
      <c r="A104">
        <v>100</v>
      </c>
      <c r="B104" s="6">
        <v>1000.446</v>
      </c>
      <c r="C104">
        <v>-12.093</v>
      </c>
      <c r="D104">
        <v>-25.308</v>
      </c>
      <c r="E104">
        <v>13.215</v>
      </c>
      <c r="F104">
        <v>177.84</v>
      </c>
      <c r="G104" s="5">
        <f>AVERAGE(E76:E83, E116:E123)</f>
        <v>88.819562499999989</v>
      </c>
    </row>
    <row r="105" spans="1:7" hidden="1">
      <c r="B105" s="6">
        <v>1010.446</v>
      </c>
      <c r="C105">
        <v>11.802</v>
      </c>
      <c r="D105">
        <v>-23.553000000000001</v>
      </c>
      <c r="E105">
        <v>35.356000000000002</v>
      </c>
      <c r="F105">
        <v>177.92</v>
      </c>
    </row>
    <row r="106" spans="1:7" hidden="1">
      <c r="B106" s="6">
        <v>1020.4450000000001</v>
      </c>
      <c r="C106">
        <v>50.246000000000002</v>
      </c>
      <c r="D106">
        <v>-21.696000000000002</v>
      </c>
      <c r="E106">
        <v>71.941999999999993</v>
      </c>
      <c r="F106">
        <v>178.11</v>
      </c>
    </row>
    <row r="107" spans="1:7" hidden="1">
      <c r="B107" s="6">
        <v>1030.4459999999999</v>
      </c>
      <c r="C107">
        <v>62.48</v>
      </c>
      <c r="D107">
        <v>-21.065000000000001</v>
      </c>
      <c r="E107">
        <v>83.545000000000002</v>
      </c>
      <c r="F107">
        <v>178.38</v>
      </c>
    </row>
    <row r="108" spans="1:7" hidden="1">
      <c r="B108" s="6">
        <v>1040.4459999999999</v>
      </c>
      <c r="C108">
        <v>67.311999999999998</v>
      </c>
      <c r="D108">
        <v>-20.352</v>
      </c>
      <c r="E108">
        <v>87.664000000000001</v>
      </c>
      <c r="F108">
        <v>178.6</v>
      </c>
    </row>
    <row r="109" spans="1:7" hidden="1">
      <c r="B109" s="6">
        <v>1050.4459999999999</v>
      </c>
      <c r="C109">
        <v>68.858000000000004</v>
      </c>
      <c r="D109">
        <v>-20.28</v>
      </c>
      <c r="E109">
        <v>89.138000000000005</v>
      </c>
      <c r="F109">
        <v>178.88</v>
      </c>
    </row>
    <row r="110" spans="1:7" hidden="1">
      <c r="B110" s="6">
        <v>1060.4459999999999</v>
      </c>
      <c r="C110">
        <v>69.441999999999993</v>
      </c>
      <c r="D110">
        <v>-20.402999999999999</v>
      </c>
      <c r="E110">
        <v>89.844999999999999</v>
      </c>
      <c r="F110">
        <v>179.15</v>
      </c>
    </row>
    <row r="111" spans="1:7" hidden="1">
      <c r="B111" s="6">
        <v>1070.4459999999999</v>
      </c>
      <c r="C111">
        <v>69.554000000000002</v>
      </c>
      <c r="D111">
        <v>-20.792999999999999</v>
      </c>
      <c r="E111">
        <v>90.346999999999994</v>
      </c>
      <c r="F111">
        <v>179.44</v>
      </c>
    </row>
    <row r="112" spans="1:7" hidden="1">
      <c r="B112" s="6">
        <v>1080.4459999999999</v>
      </c>
      <c r="C112">
        <v>69.492999999999995</v>
      </c>
      <c r="D112">
        <v>-20.855</v>
      </c>
      <c r="E112">
        <v>90.347999999999999</v>
      </c>
      <c r="F112">
        <v>179.7</v>
      </c>
    </row>
    <row r="113" spans="1:7" hidden="1">
      <c r="B113" s="6">
        <v>1090.4449999999999</v>
      </c>
      <c r="C113">
        <v>69.933000000000007</v>
      </c>
      <c r="D113">
        <v>-20.818999999999999</v>
      </c>
      <c r="E113">
        <v>90.751999999999995</v>
      </c>
      <c r="F113">
        <v>179.99</v>
      </c>
    </row>
    <row r="114" spans="1:7" hidden="1">
      <c r="B114" s="6">
        <v>1100.4459999999999</v>
      </c>
      <c r="C114">
        <v>69.861000000000004</v>
      </c>
      <c r="D114">
        <v>-20.747</v>
      </c>
      <c r="E114">
        <v>90.608000000000004</v>
      </c>
      <c r="F114">
        <v>180.29</v>
      </c>
    </row>
    <row r="115" spans="1:7" hidden="1">
      <c r="B115" s="6">
        <v>1110.4459999999999</v>
      </c>
      <c r="C115">
        <v>70.608999999999995</v>
      </c>
      <c r="D115">
        <v>-20.797999999999998</v>
      </c>
      <c r="E115">
        <v>91.406999999999996</v>
      </c>
      <c r="F115">
        <v>180.56</v>
      </c>
    </row>
    <row r="116" spans="1:7" hidden="1">
      <c r="B116" s="6">
        <v>1120.4459999999999</v>
      </c>
      <c r="C116">
        <v>70.762</v>
      </c>
      <c r="D116">
        <v>-20.797999999999998</v>
      </c>
      <c r="E116">
        <v>91.561000000000007</v>
      </c>
      <c r="F116">
        <v>180.79</v>
      </c>
    </row>
    <row r="117" spans="1:7" hidden="1">
      <c r="B117" s="6">
        <v>1130.4459999999999</v>
      </c>
      <c r="C117">
        <v>71.427999999999997</v>
      </c>
      <c r="D117">
        <v>-20.721</v>
      </c>
      <c r="E117">
        <v>92.149000000000001</v>
      </c>
      <c r="F117">
        <v>181.12</v>
      </c>
    </row>
    <row r="118" spans="1:7" hidden="1">
      <c r="B118" s="6">
        <v>1140.4459999999999</v>
      </c>
      <c r="C118">
        <v>71.08</v>
      </c>
      <c r="D118">
        <v>-20.814</v>
      </c>
      <c r="E118">
        <v>91.893000000000001</v>
      </c>
      <c r="F118">
        <v>181.36</v>
      </c>
    </row>
    <row r="119" spans="1:7" hidden="1">
      <c r="B119" s="6">
        <v>1150.4459999999999</v>
      </c>
      <c r="C119">
        <v>71.438000000000002</v>
      </c>
      <c r="D119">
        <v>-20.809000000000001</v>
      </c>
      <c r="E119">
        <v>92.247</v>
      </c>
      <c r="F119">
        <v>181.64</v>
      </c>
    </row>
    <row r="120" spans="1:7" hidden="1">
      <c r="B120" s="6">
        <v>1160.4449999999999</v>
      </c>
      <c r="C120">
        <v>71.632000000000005</v>
      </c>
      <c r="D120">
        <v>-20.803999999999998</v>
      </c>
      <c r="E120">
        <v>92.436000000000007</v>
      </c>
      <c r="F120">
        <v>181.94</v>
      </c>
    </row>
    <row r="121" spans="1:7" hidden="1">
      <c r="B121" s="6">
        <v>1170.4459999999999</v>
      </c>
      <c r="C121">
        <v>71.95</v>
      </c>
      <c r="D121">
        <v>-20.710999999999999</v>
      </c>
      <c r="E121">
        <v>92.661000000000001</v>
      </c>
      <c r="F121">
        <v>182.18</v>
      </c>
    </row>
    <row r="122" spans="1:7" hidden="1">
      <c r="B122" s="6">
        <v>1180.4459999999999</v>
      </c>
      <c r="C122">
        <v>72.093000000000004</v>
      </c>
      <c r="D122">
        <v>-20.803999999999998</v>
      </c>
      <c r="E122">
        <v>92.897000000000006</v>
      </c>
      <c r="F122">
        <v>182.49</v>
      </c>
    </row>
    <row r="123" spans="1:7" hidden="1">
      <c r="B123" s="6">
        <v>1190.4459999999999</v>
      </c>
      <c r="C123">
        <v>72.215999999999994</v>
      </c>
      <c r="D123">
        <v>-20.834</v>
      </c>
      <c r="E123">
        <v>93.05</v>
      </c>
      <c r="F123">
        <v>182.76</v>
      </c>
    </row>
    <row r="124" spans="1:7">
      <c r="A124">
        <v>75</v>
      </c>
      <c r="B124" s="6">
        <v>1200.4459999999999</v>
      </c>
      <c r="C124">
        <v>70.597999999999999</v>
      </c>
      <c r="D124">
        <v>-20.901</v>
      </c>
      <c r="E124">
        <v>91.498999999999995</v>
      </c>
      <c r="F124">
        <v>183.06</v>
      </c>
      <c r="G124" s="5">
        <f>AVERAGE(E126:E133)</f>
        <v>75.056749999999994</v>
      </c>
    </row>
    <row r="125" spans="1:7" hidden="1">
      <c r="B125" s="6">
        <v>1210.4459999999999</v>
      </c>
      <c r="C125">
        <v>59.552</v>
      </c>
      <c r="D125">
        <v>-21.434999999999999</v>
      </c>
      <c r="E125">
        <v>80.986000000000004</v>
      </c>
      <c r="F125">
        <v>183.31</v>
      </c>
    </row>
    <row r="126" spans="1:7" hidden="1">
      <c r="B126" s="6">
        <v>1220.4459999999999</v>
      </c>
      <c r="C126">
        <v>54.841999999999999</v>
      </c>
      <c r="D126">
        <v>-21.716999999999999</v>
      </c>
      <c r="E126">
        <v>76.558999999999997</v>
      </c>
      <c r="F126">
        <v>183.51</v>
      </c>
    </row>
    <row r="127" spans="1:7" hidden="1">
      <c r="B127" s="6">
        <v>1230.4449999999999</v>
      </c>
      <c r="C127">
        <v>53.173999999999999</v>
      </c>
      <c r="D127">
        <v>-21.748000000000001</v>
      </c>
      <c r="E127">
        <v>74.921000000000006</v>
      </c>
      <c r="F127">
        <v>183.74</v>
      </c>
    </row>
    <row r="128" spans="1:7" hidden="1">
      <c r="B128" s="6">
        <v>1240.4459999999999</v>
      </c>
      <c r="C128">
        <v>52.938000000000002</v>
      </c>
      <c r="D128">
        <v>-21.814</v>
      </c>
      <c r="E128">
        <v>74.751999999999995</v>
      </c>
      <c r="F128">
        <v>183.94</v>
      </c>
    </row>
    <row r="129" spans="1:7" hidden="1">
      <c r="B129" s="6">
        <v>1250.4459999999999</v>
      </c>
      <c r="C129">
        <v>53.204000000000001</v>
      </c>
      <c r="D129">
        <v>-21.757999999999999</v>
      </c>
      <c r="E129">
        <v>74.962000000000003</v>
      </c>
      <c r="F129">
        <v>184.14</v>
      </c>
    </row>
    <row r="130" spans="1:7" hidden="1">
      <c r="B130" s="6">
        <v>1260.4459999999999</v>
      </c>
      <c r="C130">
        <v>52.805</v>
      </c>
      <c r="D130">
        <v>-21.798999999999999</v>
      </c>
      <c r="E130">
        <v>74.603999999999999</v>
      </c>
      <c r="F130">
        <v>184.36</v>
      </c>
    </row>
    <row r="131" spans="1:7" hidden="1">
      <c r="B131" s="6">
        <v>1270.4459999999999</v>
      </c>
      <c r="C131">
        <v>52.959000000000003</v>
      </c>
      <c r="D131">
        <v>-21.870999999999999</v>
      </c>
      <c r="E131">
        <v>74.828999999999994</v>
      </c>
      <c r="F131">
        <v>184.58</v>
      </c>
    </row>
    <row r="132" spans="1:7" hidden="1">
      <c r="B132" s="6">
        <v>1280.4459999999999</v>
      </c>
      <c r="C132">
        <v>53.173999999999999</v>
      </c>
      <c r="D132">
        <v>-21.809000000000001</v>
      </c>
      <c r="E132">
        <v>74.983000000000004</v>
      </c>
      <c r="F132">
        <v>184.77</v>
      </c>
    </row>
    <row r="133" spans="1:7" hidden="1">
      <c r="B133" s="6">
        <v>1290.4459999999999</v>
      </c>
      <c r="C133">
        <v>53.081000000000003</v>
      </c>
      <c r="D133">
        <v>-21.763000000000002</v>
      </c>
      <c r="E133">
        <v>74.843999999999994</v>
      </c>
      <c r="F133">
        <v>184.94</v>
      </c>
    </row>
    <row r="134" spans="1:7">
      <c r="A134">
        <v>50</v>
      </c>
      <c r="B134" s="6">
        <v>1300.4449999999999</v>
      </c>
      <c r="C134">
        <v>51.628</v>
      </c>
      <c r="D134">
        <v>-21.885999999999999</v>
      </c>
      <c r="E134">
        <v>73.513999999999996</v>
      </c>
      <c r="F134">
        <v>185.15</v>
      </c>
      <c r="G134" s="5">
        <f>AVERAGE(E136:E143)</f>
        <v>55.474124999999994</v>
      </c>
    </row>
    <row r="135" spans="1:7" hidden="1">
      <c r="B135" s="6">
        <v>1310.4459999999999</v>
      </c>
      <c r="C135">
        <v>40.518999999999998</v>
      </c>
      <c r="D135">
        <v>-22.475999999999999</v>
      </c>
      <c r="E135">
        <v>62.996000000000002</v>
      </c>
      <c r="F135">
        <v>185.35</v>
      </c>
    </row>
    <row r="136" spans="1:7" hidden="1">
      <c r="B136" s="6">
        <v>1320.4459999999999</v>
      </c>
      <c r="C136">
        <v>34.899000000000001</v>
      </c>
      <c r="D136">
        <v>-22.742999999999999</v>
      </c>
      <c r="E136">
        <v>57.642000000000003</v>
      </c>
      <c r="F136">
        <v>185.52</v>
      </c>
    </row>
    <row r="137" spans="1:7" hidden="1">
      <c r="B137" s="6">
        <v>1330.4459999999999</v>
      </c>
      <c r="C137">
        <v>33.128</v>
      </c>
      <c r="D137">
        <v>-22.609000000000002</v>
      </c>
      <c r="E137">
        <v>55.737000000000002</v>
      </c>
      <c r="F137">
        <v>185.61</v>
      </c>
    </row>
    <row r="138" spans="1:7" hidden="1">
      <c r="B138" s="6">
        <v>1340.4459999999999</v>
      </c>
      <c r="C138">
        <v>32.738999999999997</v>
      </c>
      <c r="D138">
        <v>-22.434999999999999</v>
      </c>
      <c r="E138">
        <v>55.173999999999999</v>
      </c>
      <c r="F138">
        <v>185.75</v>
      </c>
    </row>
    <row r="139" spans="1:7" hidden="1">
      <c r="B139" s="6">
        <v>1350.4459999999999</v>
      </c>
      <c r="C139">
        <v>33.137999999999998</v>
      </c>
      <c r="D139">
        <v>-22.085999999999999</v>
      </c>
      <c r="E139">
        <v>55.223999999999997</v>
      </c>
      <c r="F139">
        <v>185.9</v>
      </c>
    </row>
    <row r="140" spans="1:7" hidden="1">
      <c r="B140" s="6">
        <v>1360.4459999999999</v>
      </c>
      <c r="C140">
        <v>33.128</v>
      </c>
      <c r="D140">
        <v>-21.978000000000002</v>
      </c>
      <c r="E140">
        <v>55.106000000000002</v>
      </c>
      <c r="F140">
        <v>186.03</v>
      </c>
    </row>
    <row r="141" spans="1:7" hidden="1">
      <c r="B141" s="6">
        <v>1370.4449999999999</v>
      </c>
      <c r="C141">
        <v>33.106999999999999</v>
      </c>
      <c r="D141">
        <v>-21.773</v>
      </c>
      <c r="E141">
        <v>54.88</v>
      </c>
      <c r="F141">
        <v>186.17</v>
      </c>
    </row>
    <row r="142" spans="1:7" hidden="1">
      <c r="B142" s="6">
        <v>1380.4459999999999</v>
      </c>
      <c r="C142">
        <v>33.393999999999998</v>
      </c>
      <c r="D142">
        <v>-21.45</v>
      </c>
      <c r="E142">
        <v>54.844000000000001</v>
      </c>
      <c r="F142">
        <v>186.31</v>
      </c>
    </row>
    <row r="143" spans="1:7" hidden="1">
      <c r="B143" s="6">
        <v>1390.4459999999999</v>
      </c>
      <c r="C143">
        <v>33.966999999999999</v>
      </c>
      <c r="D143">
        <v>-21.219000000000001</v>
      </c>
      <c r="E143">
        <v>55.186</v>
      </c>
      <c r="F143">
        <v>186.46</v>
      </c>
    </row>
    <row r="144" spans="1:7">
      <c r="A144">
        <v>25</v>
      </c>
      <c r="B144" s="6">
        <v>1400.4459999999999</v>
      </c>
      <c r="C144">
        <v>32.298000000000002</v>
      </c>
      <c r="D144">
        <v>-22.425000000000001</v>
      </c>
      <c r="E144">
        <v>54.722999999999999</v>
      </c>
      <c r="F144">
        <v>186.6</v>
      </c>
      <c r="G144" s="5">
        <f>AVERAGE(E146:E153)</f>
        <v>35.342750000000002</v>
      </c>
    </row>
    <row r="145" spans="1:7" hidden="1">
      <c r="B145" s="6">
        <v>1410.4459999999999</v>
      </c>
      <c r="C145">
        <v>20.515000000000001</v>
      </c>
      <c r="D145">
        <v>-23.369</v>
      </c>
      <c r="E145">
        <v>43.883000000000003</v>
      </c>
      <c r="F145">
        <v>186.68</v>
      </c>
    </row>
    <row r="146" spans="1:7" hidden="1">
      <c r="B146" s="6">
        <v>1420.4459999999999</v>
      </c>
      <c r="C146">
        <v>14.372</v>
      </c>
      <c r="D146">
        <v>-23.507000000000001</v>
      </c>
      <c r="E146">
        <v>37.878999999999998</v>
      </c>
      <c r="F146">
        <v>186.78</v>
      </c>
    </row>
    <row r="147" spans="1:7" hidden="1">
      <c r="B147" s="6">
        <v>1430.4459999999999</v>
      </c>
      <c r="C147">
        <v>12.170999999999999</v>
      </c>
      <c r="D147">
        <v>-23.568999999999999</v>
      </c>
      <c r="E147">
        <v>35.74</v>
      </c>
      <c r="F147">
        <v>186.86</v>
      </c>
    </row>
    <row r="148" spans="1:7" hidden="1">
      <c r="B148" s="6">
        <v>1440.4449999999999</v>
      </c>
      <c r="C148">
        <v>11.433999999999999</v>
      </c>
      <c r="D148">
        <v>-23.640999999999998</v>
      </c>
      <c r="E148">
        <v>35.073999999999998</v>
      </c>
      <c r="F148">
        <v>186.92</v>
      </c>
    </row>
    <row r="149" spans="1:7" hidden="1">
      <c r="B149" s="6">
        <v>1450.4459999999999</v>
      </c>
      <c r="C149">
        <v>11.198</v>
      </c>
      <c r="D149">
        <v>-23.640999999999998</v>
      </c>
      <c r="E149">
        <v>34.838999999999999</v>
      </c>
      <c r="F149">
        <v>186.98</v>
      </c>
    </row>
    <row r="150" spans="1:7" hidden="1">
      <c r="B150" s="6">
        <v>1460.4459999999999</v>
      </c>
      <c r="C150">
        <v>11.331</v>
      </c>
      <c r="D150">
        <v>-23.568999999999999</v>
      </c>
      <c r="E150">
        <v>34.9</v>
      </c>
      <c r="F150">
        <v>187.09</v>
      </c>
    </row>
    <row r="151" spans="1:7" hidden="1">
      <c r="B151" s="6">
        <v>1470.4459999999999</v>
      </c>
      <c r="C151">
        <v>11.26</v>
      </c>
      <c r="D151">
        <v>-23.527999999999999</v>
      </c>
      <c r="E151">
        <v>34.786999999999999</v>
      </c>
      <c r="F151">
        <v>187.07</v>
      </c>
    </row>
    <row r="152" spans="1:7" hidden="1">
      <c r="B152" s="6">
        <v>1480.4459999999999</v>
      </c>
      <c r="C152">
        <v>11.331</v>
      </c>
      <c r="D152">
        <v>-23.538</v>
      </c>
      <c r="E152">
        <v>34.869</v>
      </c>
      <c r="F152">
        <v>187.17</v>
      </c>
    </row>
    <row r="153" spans="1:7" hidden="1">
      <c r="B153" s="6">
        <v>1490.4459999999999</v>
      </c>
      <c r="C153">
        <v>11.074999999999999</v>
      </c>
      <c r="D153">
        <v>-23.579000000000001</v>
      </c>
      <c r="E153">
        <v>34.654000000000003</v>
      </c>
      <c r="F153">
        <v>187.28</v>
      </c>
    </row>
    <row r="154" spans="1:7">
      <c r="A154">
        <v>10</v>
      </c>
      <c r="B154" s="6">
        <v>1500.4459999999999</v>
      </c>
      <c r="C154">
        <v>10.502000000000001</v>
      </c>
      <c r="D154">
        <v>-23.547999999999998</v>
      </c>
      <c r="E154">
        <v>34.049999999999997</v>
      </c>
      <c r="F154">
        <v>187.36</v>
      </c>
      <c r="G154" s="5">
        <f>AVERAGE(E156:E163)</f>
        <v>22.792000000000002</v>
      </c>
    </row>
    <row r="155" spans="1:7" hidden="1">
      <c r="B155" s="6">
        <v>1510.4449999999999</v>
      </c>
      <c r="C155">
        <v>4.5540000000000003</v>
      </c>
      <c r="D155">
        <v>-24.045999999999999</v>
      </c>
      <c r="E155">
        <v>28.6</v>
      </c>
      <c r="F155">
        <v>187.41</v>
      </c>
    </row>
    <row r="156" spans="1:7" hidden="1">
      <c r="B156" s="6">
        <v>1520.4459999999999</v>
      </c>
      <c r="C156">
        <v>0.44800000000000001</v>
      </c>
      <c r="D156">
        <v>-24.451000000000001</v>
      </c>
      <c r="E156">
        <v>24.9</v>
      </c>
      <c r="F156">
        <v>187.45</v>
      </c>
    </row>
    <row r="157" spans="1:7" hidden="1">
      <c r="B157" s="6">
        <v>1530.4459999999999</v>
      </c>
      <c r="C157">
        <v>-1.292</v>
      </c>
      <c r="D157">
        <v>-24.614999999999998</v>
      </c>
      <c r="E157">
        <v>23.323</v>
      </c>
      <c r="F157">
        <v>187.48</v>
      </c>
    </row>
    <row r="158" spans="1:7" hidden="1">
      <c r="B158" s="6">
        <v>1540.4459999999999</v>
      </c>
      <c r="C158">
        <v>-1.998</v>
      </c>
      <c r="D158">
        <v>-24.677</v>
      </c>
      <c r="E158">
        <v>22.678000000000001</v>
      </c>
      <c r="F158">
        <v>187.52</v>
      </c>
    </row>
    <row r="159" spans="1:7" hidden="1">
      <c r="B159" s="6">
        <v>1550.4459999999999</v>
      </c>
      <c r="C159">
        <v>-2.2749999999999999</v>
      </c>
      <c r="D159">
        <v>-24.635999999999999</v>
      </c>
      <c r="E159">
        <v>22.361000000000001</v>
      </c>
      <c r="F159">
        <v>187.55</v>
      </c>
    </row>
    <row r="160" spans="1:7" hidden="1">
      <c r="B160" s="6">
        <v>1560.4459999999999</v>
      </c>
      <c r="C160">
        <v>-2.2949999999999999</v>
      </c>
      <c r="D160">
        <v>-24.6</v>
      </c>
      <c r="E160">
        <v>22.305</v>
      </c>
      <c r="F160">
        <v>187.57</v>
      </c>
    </row>
    <row r="161" spans="1:7" hidden="1">
      <c r="B161" s="6">
        <v>1570.4459999999999</v>
      </c>
      <c r="C161">
        <v>-2.2949999999999999</v>
      </c>
      <c r="D161">
        <v>-24.59</v>
      </c>
      <c r="E161">
        <v>22.294</v>
      </c>
      <c r="F161">
        <v>187.6</v>
      </c>
    </row>
    <row r="162" spans="1:7" hidden="1">
      <c r="B162" s="6">
        <v>1580.4449999999999</v>
      </c>
      <c r="C162">
        <v>-2.306</v>
      </c>
      <c r="D162">
        <v>-24.564</v>
      </c>
      <c r="E162">
        <v>22.257999999999999</v>
      </c>
      <c r="F162">
        <v>187.63</v>
      </c>
    </row>
    <row r="163" spans="1:7" hidden="1">
      <c r="B163" s="6">
        <v>1590.4459999999999</v>
      </c>
      <c r="C163">
        <v>-2.2949999999999999</v>
      </c>
      <c r="D163">
        <v>-24.513000000000002</v>
      </c>
      <c r="E163">
        <v>22.216999999999999</v>
      </c>
      <c r="F163">
        <v>187.67</v>
      </c>
    </row>
    <row r="164" spans="1:7">
      <c r="A164">
        <v>5</v>
      </c>
      <c r="B164" s="6">
        <v>1600.4459999999999</v>
      </c>
      <c r="C164">
        <v>-2.3260000000000001</v>
      </c>
      <c r="D164">
        <v>-24.513000000000002</v>
      </c>
      <c r="E164">
        <v>22.187000000000001</v>
      </c>
      <c r="F164">
        <v>187.68</v>
      </c>
      <c r="G164" s="5">
        <f>AVERAGE(E166:E173)</f>
        <v>18.210250000000002</v>
      </c>
    </row>
    <row r="165" spans="1:7" hidden="1">
      <c r="B165" s="6">
        <v>1610.4459999999999</v>
      </c>
      <c r="C165">
        <v>-4.077</v>
      </c>
      <c r="D165">
        <v>-24.713000000000001</v>
      </c>
      <c r="E165">
        <v>20.635999999999999</v>
      </c>
      <c r="F165">
        <v>187.72</v>
      </c>
    </row>
    <row r="166" spans="1:7" hidden="1">
      <c r="B166" s="6">
        <v>1620.4459999999999</v>
      </c>
      <c r="C166">
        <v>-5.6529999999999996</v>
      </c>
      <c r="D166">
        <v>-24.933</v>
      </c>
      <c r="E166">
        <v>19.28</v>
      </c>
      <c r="F166">
        <v>187.74</v>
      </c>
    </row>
    <row r="167" spans="1:7" hidden="1">
      <c r="B167" s="6">
        <v>1630.4459999999999</v>
      </c>
      <c r="C167">
        <v>-6.4720000000000004</v>
      </c>
      <c r="D167">
        <v>-25.004999999999999</v>
      </c>
      <c r="E167">
        <v>18.533000000000001</v>
      </c>
      <c r="F167">
        <v>187.76</v>
      </c>
    </row>
    <row r="168" spans="1:7" hidden="1">
      <c r="B168" s="6">
        <v>1640.4459999999999</v>
      </c>
      <c r="C168">
        <v>-6.8719999999999999</v>
      </c>
      <c r="D168">
        <v>-25.036000000000001</v>
      </c>
      <c r="E168">
        <v>18.164000000000001</v>
      </c>
      <c r="F168">
        <v>187.77</v>
      </c>
    </row>
    <row r="169" spans="1:7" hidden="1">
      <c r="B169" s="6">
        <v>1650.4449999999999</v>
      </c>
      <c r="C169">
        <v>-7.0460000000000003</v>
      </c>
      <c r="D169">
        <v>-25.021000000000001</v>
      </c>
      <c r="E169">
        <v>17.975000000000001</v>
      </c>
      <c r="F169">
        <v>187.79</v>
      </c>
    </row>
    <row r="170" spans="1:7" hidden="1">
      <c r="B170" s="6">
        <v>1660.4459999999999</v>
      </c>
      <c r="C170">
        <v>-7.1280000000000001</v>
      </c>
      <c r="D170">
        <v>-25.015999999999998</v>
      </c>
      <c r="E170">
        <v>17.888000000000002</v>
      </c>
      <c r="F170">
        <v>187.81</v>
      </c>
    </row>
    <row r="171" spans="1:7" hidden="1">
      <c r="B171" s="6">
        <v>1670.4459999999999</v>
      </c>
      <c r="C171">
        <v>-7.1379999999999999</v>
      </c>
      <c r="D171">
        <v>-25.01</v>
      </c>
      <c r="E171">
        <v>17.872</v>
      </c>
      <c r="F171">
        <v>187.83</v>
      </c>
    </row>
    <row r="172" spans="1:7" hidden="1">
      <c r="B172" s="6">
        <v>1680.4459999999999</v>
      </c>
      <c r="C172">
        <v>-7.0149999999999997</v>
      </c>
      <c r="D172">
        <v>-25.01</v>
      </c>
      <c r="E172">
        <v>17.995000000000001</v>
      </c>
      <c r="F172">
        <v>187.84</v>
      </c>
    </row>
    <row r="173" spans="1:7" hidden="1">
      <c r="B173" s="6">
        <v>1690.4459999999999</v>
      </c>
      <c r="C173">
        <v>-7.0149999999999997</v>
      </c>
      <c r="D173">
        <v>-24.99</v>
      </c>
      <c r="E173">
        <v>17.975000000000001</v>
      </c>
      <c r="F173">
        <v>187.85</v>
      </c>
    </row>
    <row r="174" spans="1:7">
      <c r="A174">
        <v>1</v>
      </c>
      <c r="B174" s="6">
        <v>1700.4459999999999</v>
      </c>
      <c r="C174">
        <v>-7.1379999999999999</v>
      </c>
      <c r="D174">
        <v>-24.99</v>
      </c>
      <c r="E174">
        <v>17.852</v>
      </c>
      <c r="F174">
        <v>187.87</v>
      </c>
      <c r="G174" s="5">
        <f>AVERAGE(E176:E183)</f>
        <v>14.700750000000001</v>
      </c>
    </row>
    <row r="175" spans="1:7" hidden="1">
      <c r="B175" s="6">
        <v>1710.4459999999999</v>
      </c>
      <c r="C175">
        <v>-8.4380000000000006</v>
      </c>
      <c r="D175">
        <v>-25.117999999999999</v>
      </c>
      <c r="E175">
        <v>16.68</v>
      </c>
      <c r="F175">
        <v>187.87</v>
      </c>
    </row>
    <row r="176" spans="1:7" hidden="1">
      <c r="B176" s="6">
        <v>1720.4449999999999</v>
      </c>
      <c r="C176">
        <v>-9.5640000000000001</v>
      </c>
      <c r="D176">
        <v>-25.245999999999999</v>
      </c>
      <c r="E176">
        <v>15.682</v>
      </c>
      <c r="F176">
        <v>187.89</v>
      </c>
    </row>
    <row r="177" spans="1:7" hidden="1">
      <c r="B177" s="6">
        <v>1730.4459999999999</v>
      </c>
      <c r="C177">
        <v>-10.281000000000001</v>
      </c>
      <c r="D177">
        <v>-25.338999999999999</v>
      </c>
      <c r="E177">
        <v>15.058</v>
      </c>
      <c r="F177">
        <v>187.9</v>
      </c>
    </row>
    <row r="178" spans="1:7" hidden="1">
      <c r="B178" s="6">
        <v>1740.4459999999999</v>
      </c>
      <c r="C178">
        <v>-10.638999999999999</v>
      </c>
      <c r="D178">
        <v>-25.416</v>
      </c>
      <c r="E178">
        <v>14.776</v>
      </c>
      <c r="F178">
        <v>187.91</v>
      </c>
    </row>
    <row r="179" spans="1:7" hidden="1">
      <c r="B179" s="6">
        <v>1750.4459999999999</v>
      </c>
      <c r="C179">
        <v>-10.843999999999999</v>
      </c>
      <c r="D179">
        <v>-25.431000000000001</v>
      </c>
      <c r="E179">
        <v>14.587</v>
      </c>
      <c r="F179">
        <v>187.91</v>
      </c>
    </row>
    <row r="180" spans="1:7" hidden="1">
      <c r="B180" s="6">
        <v>1760.4459999999999</v>
      </c>
      <c r="C180">
        <v>-10.936</v>
      </c>
      <c r="D180">
        <v>-25.440999999999999</v>
      </c>
      <c r="E180">
        <v>14.505000000000001</v>
      </c>
      <c r="F180">
        <v>187.91</v>
      </c>
    </row>
    <row r="181" spans="1:7" hidden="1">
      <c r="B181" s="6">
        <v>1770.4459999999999</v>
      </c>
      <c r="C181">
        <v>-11.069000000000001</v>
      </c>
      <c r="D181">
        <v>-25.431000000000001</v>
      </c>
      <c r="E181">
        <v>14.362</v>
      </c>
      <c r="F181">
        <v>187.92</v>
      </c>
    </row>
    <row r="182" spans="1:7" hidden="1">
      <c r="B182" s="6">
        <v>1780.4459999999999</v>
      </c>
      <c r="C182">
        <v>-11.048999999999999</v>
      </c>
      <c r="D182">
        <v>-25.431000000000001</v>
      </c>
      <c r="E182">
        <v>14.382</v>
      </c>
      <c r="F182">
        <v>187.93</v>
      </c>
    </row>
    <row r="183" spans="1:7" hidden="1">
      <c r="B183" s="6">
        <v>1790.4449999999999</v>
      </c>
      <c r="C183">
        <v>-11.172000000000001</v>
      </c>
      <c r="D183">
        <v>-25.425999999999998</v>
      </c>
      <c r="E183">
        <v>14.254</v>
      </c>
      <c r="F183">
        <v>187.92</v>
      </c>
    </row>
    <row r="184" spans="1:7">
      <c r="A184">
        <v>0</v>
      </c>
      <c r="B184" s="6">
        <v>1800.4459999999999</v>
      </c>
      <c r="C184">
        <v>-11.202</v>
      </c>
      <c r="D184">
        <v>-25.425999999999998</v>
      </c>
      <c r="E184">
        <v>14.224</v>
      </c>
      <c r="F184">
        <v>187.94</v>
      </c>
      <c r="G184" s="5">
        <f>AVERAGE(E186:E193)</f>
        <v>13.511374999999999</v>
      </c>
    </row>
    <row r="185" spans="1:7" hidden="1">
      <c r="B185" s="6">
        <v>1810.4459999999999</v>
      </c>
      <c r="C185">
        <v>-11.315</v>
      </c>
      <c r="D185">
        <v>-25.416</v>
      </c>
      <c r="E185">
        <v>14.101000000000001</v>
      </c>
      <c r="F185">
        <v>187.94</v>
      </c>
    </row>
    <row r="186" spans="1:7" hidden="1">
      <c r="B186" s="6">
        <v>1820.4459999999999</v>
      </c>
      <c r="C186">
        <v>-11.571</v>
      </c>
      <c r="D186">
        <v>-25.425999999999998</v>
      </c>
      <c r="E186">
        <v>13.855</v>
      </c>
      <c r="F186">
        <v>187.94</v>
      </c>
    </row>
    <row r="187" spans="1:7" hidden="1">
      <c r="B187" s="6">
        <v>1830.4459999999999</v>
      </c>
      <c r="C187">
        <v>-11.786</v>
      </c>
      <c r="D187">
        <v>-25.462</v>
      </c>
      <c r="E187">
        <v>13.676</v>
      </c>
      <c r="F187">
        <v>187.95</v>
      </c>
    </row>
    <row r="188" spans="1:7" hidden="1">
      <c r="B188" s="6">
        <v>1840.4459999999999</v>
      </c>
      <c r="C188">
        <v>-11.909000000000001</v>
      </c>
      <c r="D188">
        <v>-25.507999999999999</v>
      </c>
      <c r="E188">
        <v>13.599</v>
      </c>
      <c r="F188">
        <v>187.95</v>
      </c>
    </row>
    <row r="189" spans="1:7" hidden="1">
      <c r="B189" s="6">
        <v>1850.4459999999999</v>
      </c>
      <c r="C189">
        <v>-12.061999999999999</v>
      </c>
      <c r="D189">
        <v>-25.498000000000001</v>
      </c>
      <c r="E189">
        <v>13.435</v>
      </c>
      <c r="F189">
        <v>187.94</v>
      </c>
    </row>
    <row r="190" spans="1:7" hidden="1">
      <c r="B190" s="6">
        <v>1860.4449999999999</v>
      </c>
      <c r="C190">
        <v>-12.073</v>
      </c>
      <c r="D190">
        <v>-25.507999999999999</v>
      </c>
      <c r="E190">
        <v>13.435</v>
      </c>
      <c r="F190">
        <v>187.96</v>
      </c>
    </row>
    <row r="191" spans="1:7" hidden="1">
      <c r="B191" s="6">
        <v>1870.4459999999999</v>
      </c>
      <c r="C191">
        <v>-12.124000000000001</v>
      </c>
      <c r="D191">
        <v>-25.507999999999999</v>
      </c>
      <c r="E191">
        <v>13.384</v>
      </c>
      <c r="F191">
        <v>187.96</v>
      </c>
    </row>
    <row r="192" spans="1:7" hidden="1">
      <c r="B192" s="6">
        <v>1880.4459999999999</v>
      </c>
      <c r="C192">
        <v>-12.124000000000001</v>
      </c>
      <c r="D192">
        <v>-25.498000000000001</v>
      </c>
      <c r="E192">
        <v>13.374000000000001</v>
      </c>
      <c r="F192">
        <v>187.97</v>
      </c>
    </row>
    <row r="193" spans="2:6" hidden="1">
      <c r="B193" s="6">
        <v>1890.4459999999999</v>
      </c>
      <c r="C193">
        <v>-12.154</v>
      </c>
      <c r="D193">
        <v>-25.488</v>
      </c>
      <c r="E193">
        <v>13.333</v>
      </c>
      <c r="F193">
        <v>187.96</v>
      </c>
    </row>
    <row r="194" spans="2:6" hidden="1">
      <c r="B194" s="6">
        <v>1900.4459999999999</v>
      </c>
      <c r="C194">
        <v>-12.164999999999999</v>
      </c>
      <c r="D194">
        <v>-25.492999999999999</v>
      </c>
      <c r="E194">
        <v>13.327999999999999</v>
      </c>
      <c r="F194">
        <v>187.97</v>
      </c>
    </row>
    <row r="195" spans="2:6" hidden="1">
      <c r="B195" s="6">
        <v>1910.4459999999999</v>
      </c>
      <c r="C195">
        <v>-12.134</v>
      </c>
      <c r="D195">
        <v>-25.492999999999999</v>
      </c>
      <c r="E195">
        <v>13.359</v>
      </c>
      <c r="F195">
        <v>187.97</v>
      </c>
    </row>
  </sheetData>
  <autoFilter ref="A3:F195" xr:uid="{00000000-0009-0000-0000-000006000000}">
    <filterColumn colId="0">
      <customFilters>
        <customFilter operator="notEqual" val=" "/>
      </customFilters>
    </filterColumn>
  </autoFilter>
  <hyperlinks>
    <hyperlink ref="A1" location="'FBB Exp'!A1" display="BACK" xr:uid="{485E5443-D0C0-428A-AA8A-F115795554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I920"/>
  <sheetViews>
    <sheetView workbookViewId="0"/>
  </sheetViews>
  <sheetFormatPr defaultRowHeight="15"/>
  <cols>
    <col min="2" max="2" width="8.85546875" style="6"/>
    <col min="3" max="4" width="0" hidden="1" customWidth="1"/>
  </cols>
  <sheetData>
    <row r="1" spans="1:7">
      <c r="A1" s="37" t="s">
        <v>65</v>
      </c>
    </row>
    <row r="3" spans="1:7">
      <c r="A3" t="s">
        <v>18</v>
      </c>
      <c r="B3" s="6" t="s">
        <v>6</v>
      </c>
      <c r="E3" t="s">
        <v>5</v>
      </c>
      <c r="F3" t="s">
        <v>4</v>
      </c>
    </row>
    <row r="4" spans="1:7">
      <c r="A4" s="19" t="s">
        <v>20</v>
      </c>
      <c r="B4" s="13">
        <v>0.40799999999999997</v>
      </c>
      <c r="C4" s="19">
        <v>-22.361999999999998</v>
      </c>
      <c r="D4" s="19">
        <v>-29.53</v>
      </c>
      <c r="E4" s="19">
        <v>7.1689999999999996</v>
      </c>
      <c r="F4" s="19">
        <v>220.59</v>
      </c>
      <c r="G4" s="15">
        <f>AVERAGE(E6:E13)</f>
        <v>6.8531249999999995</v>
      </c>
    </row>
    <row r="5" spans="1:7" hidden="1">
      <c r="A5" s="19"/>
      <c r="B5" s="13">
        <v>10.407999999999999</v>
      </c>
      <c r="C5" s="19">
        <v>-22.433</v>
      </c>
      <c r="D5" s="19">
        <v>-29.565999999999999</v>
      </c>
      <c r="E5" s="19">
        <v>7.133</v>
      </c>
      <c r="F5" s="19">
        <v>220.59</v>
      </c>
      <c r="G5" s="19"/>
    </row>
    <row r="6" spans="1:7" hidden="1">
      <c r="A6" s="19"/>
      <c r="B6" s="13">
        <v>20.408000000000001</v>
      </c>
      <c r="C6" s="19">
        <v>-22.443999999999999</v>
      </c>
      <c r="D6" s="19">
        <v>-29.474</v>
      </c>
      <c r="E6" s="19">
        <v>7.03</v>
      </c>
      <c r="F6" s="19">
        <v>220.61</v>
      </c>
      <c r="G6" s="19"/>
    </row>
    <row r="7" spans="1:7" hidden="1">
      <c r="A7" s="19"/>
      <c r="B7" s="13">
        <v>30.408000000000001</v>
      </c>
      <c r="C7" s="19">
        <v>-22.556000000000001</v>
      </c>
      <c r="D7" s="19">
        <v>-29.433</v>
      </c>
      <c r="E7" s="19">
        <v>6.8769999999999998</v>
      </c>
      <c r="F7" s="19">
        <v>220.6</v>
      </c>
      <c r="G7" s="19"/>
    </row>
    <row r="8" spans="1:7" hidden="1">
      <c r="A8" s="19"/>
      <c r="B8" s="13">
        <v>40.408000000000001</v>
      </c>
      <c r="C8" s="19">
        <v>-22.515000000000001</v>
      </c>
      <c r="D8" s="19">
        <v>-29.356000000000002</v>
      </c>
      <c r="E8" s="19">
        <v>6.8410000000000002</v>
      </c>
      <c r="F8" s="19">
        <v>220.61</v>
      </c>
      <c r="G8" s="19"/>
    </row>
    <row r="9" spans="1:7" hidden="1">
      <c r="A9" s="19"/>
      <c r="B9" s="13">
        <v>50.408000000000001</v>
      </c>
      <c r="C9" s="19">
        <v>-22.536000000000001</v>
      </c>
      <c r="D9" s="19">
        <v>-29.32</v>
      </c>
      <c r="E9" s="19">
        <v>6.7839999999999998</v>
      </c>
      <c r="F9" s="19">
        <v>220.62</v>
      </c>
      <c r="G9" s="19"/>
    </row>
    <row r="10" spans="1:7" hidden="1">
      <c r="A10" s="19"/>
      <c r="B10" s="13">
        <v>60.408000000000001</v>
      </c>
      <c r="C10" s="19">
        <v>-22.504999999999999</v>
      </c>
      <c r="D10" s="19">
        <v>-29.279</v>
      </c>
      <c r="E10" s="19">
        <v>6.774</v>
      </c>
      <c r="F10" s="19">
        <v>220.62</v>
      </c>
      <c r="G10" s="19"/>
    </row>
    <row r="11" spans="1:7" hidden="1">
      <c r="A11" s="19"/>
      <c r="B11" s="13">
        <v>70.408000000000001</v>
      </c>
      <c r="C11" s="19">
        <v>-22.402999999999999</v>
      </c>
      <c r="D11" s="19">
        <v>-29.212</v>
      </c>
      <c r="E11" s="19">
        <v>6.8090000000000002</v>
      </c>
      <c r="F11" s="19">
        <v>220.61</v>
      </c>
      <c r="G11" s="19"/>
    </row>
    <row r="12" spans="1:7" hidden="1">
      <c r="A12" s="19"/>
      <c r="B12" s="13">
        <v>80.408000000000001</v>
      </c>
      <c r="C12" s="19">
        <v>-22.187999999999999</v>
      </c>
      <c r="D12" s="19">
        <v>-29.094000000000001</v>
      </c>
      <c r="E12" s="19">
        <v>6.9059999999999997</v>
      </c>
      <c r="F12" s="19">
        <v>220.62</v>
      </c>
      <c r="G12" s="19"/>
    </row>
    <row r="13" spans="1:7" hidden="1">
      <c r="A13" s="19"/>
      <c r="B13" s="13">
        <v>90.408000000000001</v>
      </c>
      <c r="C13" s="19">
        <v>-22.31</v>
      </c>
      <c r="D13" s="19">
        <v>-29.114999999999998</v>
      </c>
      <c r="E13" s="19">
        <v>6.8040000000000003</v>
      </c>
      <c r="F13" s="19">
        <v>220.62</v>
      </c>
      <c r="G13" s="19"/>
    </row>
    <row r="14" spans="1:7" hidden="1">
      <c r="A14" s="19"/>
      <c r="B14" s="13">
        <v>100.408</v>
      </c>
      <c r="C14" s="19">
        <v>-22.382000000000001</v>
      </c>
      <c r="D14" s="19">
        <v>-29.151</v>
      </c>
      <c r="E14" s="19">
        <v>6.7679999999999998</v>
      </c>
      <c r="F14" s="19">
        <v>220.63</v>
      </c>
      <c r="G14" s="19"/>
    </row>
    <row r="15" spans="1:7" hidden="1">
      <c r="A15" s="19"/>
      <c r="B15" s="13">
        <v>110.408</v>
      </c>
      <c r="C15" s="19">
        <v>-22.382000000000001</v>
      </c>
      <c r="D15" s="19">
        <v>-29.12</v>
      </c>
      <c r="E15" s="19">
        <v>6.7380000000000004</v>
      </c>
      <c r="F15" s="19">
        <v>220.63</v>
      </c>
      <c r="G15" s="19"/>
    </row>
    <row r="16" spans="1:7" hidden="1">
      <c r="A16" s="19"/>
      <c r="B16" s="13">
        <v>120.408</v>
      </c>
      <c r="C16" s="19">
        <v>-22.524999999999999</v>
      </c>
      <c r="D16" s="19">
        <v>-29.151</v>
      </c>
      <c r="E16" s="19">
        <v>6.625</v>
      </c>
      <c r="F16" s="19">
        <v>220.62</v>
      </c>
      <c r="G16" s="19"/>
    </row>
    <row r="17" spans="1:7" hidden="1">
      <c r="A17" s="19"/>
      <c r="B17" s="13">
        <v>130.40799999999999</v>
      </c>
      <c r="C17" s="19">
        <v>-22.565999999999999</v>
      </c>
      <c r="D17" s="19">
        <v>-29.212</v>
      </c>
      <c r="E17" s="19">
        <v>6.6459999999999999</v>
      </c>
      <c r="F17" s="19">
        <v>220.63</v>
      </c>
      <c r="G17" s="19"/>
    </row>
    <row r="18" spans="1:7" hidden="1">
      <c r="A18" s="19"/>
      <c r="B18" s="13">
        <v>140.40799999999999</v>
      </c>
      <c r="C18" s="19">
        <v>-22.628</v>
      </c>
      <c r="D18" s="19">
        <v>-29.216999999999999</v>
      </c>
      <c r="E18" s="19">
        <v>6.5890000000000004</v>
      </c>
      <c r="F18" s="19">
        <v>220.64</v>
      </c>
      <c r="G18" s="19"/>
    </row>
    <row r="19" spans="1:7" hidden="1">
      <c r="A19" s="19"/>
      <c r="B19" s="13">
        <v>150.40799999999999</v>
      </c>
      <c r="C19" s="19">
        <v>-22.73</v>
      </c>
      <c r="D19" s="19">
        <v>-29.216999999999999</v>
      </c>
      <c r="E19" s="19">
        <v>6.4870000000000001</v>
      </c>
      <c r="F19" s="19">
        <v>220.63</v>
      </c>
      <c r="G19" s="19"/>
    </row>
    <row r="20" spans="1:7" hidden="1">
      <c r="A20" s="19"/>
      <c r="B20" s="13">
        <v>160.40799999999999</v>
      </c>
      <c r="C20" s="19">
        <v>-22.751000000000001</v>
      </c>
      <c r="D20" s="19">
        <v>-29.257999999999999</v>
      </c>
      <c r="E20" s="19">
        <v>6.508</v>
      </c>
      <c r="F20" s="19">
        <v>224.14</v>
      </c>
      <c r="G20" s="19"/>
    </row>
    <row r="21" spans="1:7" hidden="1">
      <c r="A21" s="19"/>
      <c r="B21" s="13">
        <v>170.40799999999999</v>
      </c>
      <c r="C21" s="19">
        <v>-22.863</v>
      </c>
      <c r="D21" s="19">
        <v>-29.324999999999999</v>
      </c>
      <c r="E21" s="19">
        <v>6.4619999999999997</v>
      </c>
      <c r="F21" s="19">
        <v>220.6</v>
      </c>
      <c r="G21" s="19"/>
    </row>
    <row r="22" spans="1:7" hidden="1">
      <c r="A22" s="19"/>
      <c r="B22" s="13">
        <v>180.40799999999999</v>
      </c>
      <c r="C22" s="19">
        <v>-23.027000000000001</v>
      </c>
      <c r="D22" s="19">
        <v>-29.417000000000002</v>
      </c>
      <c r="E22" s="19">
        <v>6.39</v>
      </c>
      <c r="F22" s="19">
        <v>220.6</v>
      </c>
      <c r="G22" s="19"/>
    </row>
    <row r="23" spans="1:7" hidden="1">
      <c r="A23" s="19"/>
      <c r="B23" s="13">
        <v>190.40799999999999</v>
      </c>
      <c r="C23" s="19">
        <v>-23.16</v>
      </c>
      <c r="D23" s="19">
        <v>-29.428000000000001</v>
      </c>
      <c r="E23" s="19">
        <v>6.2670000000000003</v>
      </c>
      <c r="F23" s="19">
        <v>220.59</v>
      </c>
      <c r="G23" s="19"/>
    </row>
    <row r="24" spans="1:7" hidden="1">
      <c r="A24" s="19"/>
      <c r="B24" s="13">
        <v>200.40799999999999</v>
      </c>
      <c r="C24" s="19">
        <v>-22.934999999999999</v>
      </c>
      <c r="D24" s="19">
        <v>-29.361000000000001</v>
      </c>
      <c r="E24" s="19">
        <v>6.4260000000000002</v>
      </c>
      <c r="F24" s="19">
        <v>220.61</v>
      </c>
      <c r="G24" s="19"/>
    </row>
    <row r="25" spans="1:7" hidden="1">
      <c r="A25" s="19"/>
      <c r="B25" s="13">
        <v>210.40799999999999</v>
      </c>
      <c r="C25" s="19">
        <v>-18.245999999999999</v>
      </c>
      <c r="D25" s="19">
        <v>-28.908999999999999</v>
      </c>
      <c r="E25" s="19">
        <v>10.663</v>
      </c>
      <c r="F25" s="19">
        <v>220.6</v>
      </c>
      <c r="G25" s="19"/>
    </row>
    <row r="26" spans="1:7" hidden="1">
      <c r="A26" s="19"/>
      <c r="B26" s="13">
        <v>220.40799999999999</v>
      </c>
      <c r="C26" s="19">
        <v>-10.035</v>
      </c>
      <c r="D26" s="19">
        <v>-28.472999999999999</v>
      </c>
      <c r="E26" s="19">
        <v>18.437999999999999</v>
      </c>
      <c r="F26" s="19">
        <v>220.62</v>
      </c>
      <c r="G26" s="19"/>
    </row>
    <row r="27" spans="1:7" hidden="1">
      <c r="A27" s="19"/>
      <c r="B27" s="13">
        <v>230.40799999999999</v>
      </c>
      <c r="C27" s="19">
        <v>-4.1079999999999997</v>
      </c>
      <c r="D27" s="19">
        <v>-28.16</v>
      </c>
      <c r="E27" s="19">
        <v>24.053000000000001</v>
      </c>
      <c r="F27" s="19">
        <v>220.68</v>
      </c>
      <c r="G27" s="19"/>
    </row>
    <row r="28" spans="1:7" hidden="1">
      <c r="A28" s="19"/>
      <c r="B28" s="13">
        <v>240.40799999999999</v>
      </c>
      <c r="C28" s="19">
        <v>-1.272</v>
      </c>
      <c r="D28" s="19">
        <v>-28.062999999999999</v>
      </c>
      <c r="E28" s="19">
        <v>26.791</v>
      </c>
      <c r="F28" s="19">
        <v>220.73</v>
      </c>
      <c r="G28" s="19"/>
    </row>
    <row r="29" spans="1:7" hidden="1">
      <c r="A29" s="19"/>
      <c r="B29" s="13">
        <v>250.40799999999999</v>
      </c>
      <c r="C29" s="19">
        <v>-0.17599999999999999</v>
      </c>
      <c r="D29" s="19">
        <v>-27.965</v>
      </c>
      <c r="E29" s="19">
        <v>27.789000000000001</v>
      </c>
      <c r="F29" s="19">
        <v>220.82</v>
      </c>
      <c r="G29" s="19"/>
    </row>
    <row r="30" spans="1:7" hidden="1">
      <c r="A30" s="19"/>
      <c r="B30" s="13">
        <v>260.40800000000002</v>
      </c>
      <c r="C30" s="19">
        <v>0.38700000000000001</v>
      </c>
      <c r="D30" s="19">
        <v>-27.904</v>
      </c>
      <c r="E30" s="19">
        <v>28.291</v>
      </c>
      <c r="F30" s="19">
        <v>220.87</v>
      </c>
      <c r="G30" s="19"/>
    </row>
    <row r="31" spans="1:7" hidden="1">
      <c r="A31" s="19"/>
      <c r="B31" s="13">
        <v>270.40800000000002</v>
      </c>
      <c r="C31" s="19">
        <v>0.84799999999999998</v>
      </c>
      <c r="D31" s="19">
        <v>-27.863</v>
      </c>
      <c r="E31" s="19">
        <v>28.71</v>
      </c>
      <c r="F31" s="19">
        <v>220.94</v>
      </c>
      <c r="G31" s="19"/>
    </row>
    <row r="32" spans="1:7" hidden="1">
      <c r="A32" s="19"/>
      <c r="B32" s="13">
        <v>280.40800000000002</v>
      </c>
      <c r="C32" s="19">
        <v>1.278</v>
      </c>
      <c r="D32" s="19">
        <v>-27.847000000000001</v>
      </c>
      <c r="E32" s="19">
        <v>29.125</v>
      </c>
      <c r="F32" s="19">
        <v>221</v>
      </c>
      <c r="G32" s="19"/>
    </row>
    <row r="33" spans="1:7" hidden="1">
      <c r="A33" s="19"/>
      <c r="B33" s="13">
        <v>290.40800000000002</v>
      </c>
      <c r="C33" s="19">
        <v>1.5640000000000001</v>
      </c>
      <c r="D33" s="19">
        <v>-27.786000000000001</v>
      </c>
      <c r="E33" s="19">
        <v>29.35</v>
      </c>
      <c r="F33" s="19">
        <v>221.09</v>
      </c>
      <c r="G33" s="19"/>
    </row>
    <row r="34" spans="1:7" hidden="1">
      <c r="A34" s="19"/>
      <c r="B34" s="13">
        <v>300.40800000000002</v>
      </c>
      <c r="C34" s="19">
        <v>1.6359999999999999</v>
      </c>
      <c r="D34" s="19">
        <v>-27.765000000000001</v>
      </c>
      <c r="E34" s="19">
        <v>29.401</v>
      </c>
      <c r="F34" s="19">
        <v>221.14</v>
      </c>
      <c r="G34" s="19"/>
    </row>
    <row r="35" spans="1:7" hidden="1">
      <c r="A35" s="19"/>
      <c r="B35" s="13">
        <v>310.40800000000002</v>
      </c>
      <c r="C35" s="19">
        <v>1.8</v>
      </c>
      <c r="D35" s="19">
        <v>-27.678000000000001</v>
      </c>
      <c r="E35" s="19">
        <v>29.478000000000002</v>
      </c>
      <c r="F35" s="19">
        <v>221.21</v>
      </c>
      <c r="G35" s="19"/>
    </row>
    <row r="36" spans="1:7" hidden="1">
      <c r="A36" s="19"/>
      <c r="B36" s="13">
        <v>320.40800000000002</v>
      </c>
      <c r="C36" s="19">
        <v>1.83</v>
      </c>
      <c r="D36" s="19">
        <v>-27.699000000000002</v>
      </c>
      <c r="E36" s="19">
        <v>29.529</v>
      </c>
      <c r="F36" s="19">
        <v>221.28</v>
      </c>
      <c r="G36" s="19"/>
    </row>
    <row r="37" spans="1:7" hidden="1">
      <c r="A37" s="19"/>
      <c r="B37" s="13">
        <v>330.40800000000002</v>
      </c>
      <c r="C37" s="19">
        <v>1.6970000000000001</v>
      </c>
      <c r="D37" s="19">
        <v>-27.683</v>
      </c>
      <c r="E37" s="19">
        <v>29.381</v>
      </c>
      <c r="F37" s="19">
        <v>221.35</v>
      </c>
      <c r="G37" s="19"/>
    </row>
    <row r="38" spans="1:7" hidden="1">
      <c r="A38" s="19"/>
      <c r="B38" s="13">
        <v>340.40800000000002</v>
      </c>
      <c r="C38" s="19">
        <v>1.595</v>
      </c>
      <c r="D38" s="19">
        <v>-27.663</v>
      </c>
      <c r="E38" s="19">
        <v>29.257999999999999</v>
      </c>
      <c r="F38" s="19">
        <v>221.41</v>
      </c>
      <c r="G38" s="19"/>
    </row>
    <row r="39" spans="1:7" hidden="1">
      <c r="A39" s="19"/>
      <c r="B39" s="13">
        <v>350.40800000000002</v>
      </c>
      <c r="C39" s="19">
        <v>1.677</v>
      </c>
      <c r="D39" s="19">
        <v>-27.611000000000001</v>
      </c>
      <c r="E39" s="19">
        <v>29.288</v>
      </c>
      <c r="F39" s="19">
        <v>221.49</v>
      </c>
      <c r="G39" s="19"/>
    </row>
    <row r="40" spans="1:7" hidden="1">
      <c r="A40" s="19"/>
      <c r="B40" s="13">
        <v>360.40800000000002</v>
      </c>
      <c r="C40" s="19">
        <v>1.472</v>
      </c>
      <c r="D40" s="19">
        <v>-27.606000000000002</v>
      </c>
      <c r="E40" s="19">
        <v>29.077999999999999</v>
      </c>
      <c r="F40" s="19">
        <v>221.56</v>
      </c>
      <c r="G40" s="19"/>
    </row>
    <row r="41" spans="1:7" hidden="1">
      <c r="A41" s="19"/>
      <c r="B41" s="13">
        <v>370.40800000000002</v>
      </c>
      <c r="C41" s="19">
        <v>-6.984</v>
      </c>
      <c r="D41" s="19">
        <v>-27.904</v>
      </c>
      <c r="E41" s="19">
        <v>20.92</v>
      </c>
      <c r="F41" s="19">
        <v>221.62</v>
      </c>
      <c r="G41" s="19"/>
    </row>
    <row r="42" spans="1:7" hidden="1">
      <c r="A42" s="19"/>
      <c r="B42" s="13">
        <v>380.40800000000002</v>
      </c>
      <c r="C42" s="19">
        <v>-14.417</v>
      </c>
      <c r="D42" s="19">
        <v>-28.181000000000001</v>
      </c>
      <c r="E42" s="19">
        <v>13.763999999999999</v>
      </c>
      <c r="F42" s="19">
        <v>221.65</v>
      </c>
      <c r="G42" s="19"/>
    </row>
    <row r="43" spans="1:7" hidden="1">
      <c r="A43" s="19"/>
      <c r="B43" s="13">
        <v>390.40800000000002</v>
      </c>
      <c r="C43" s="19">
        <v>-13.076000000000001</v>
      </c>
      <c r="D43" s="19">
        <v>-28.155000000000001</v>
      </c>
      <c r="E43" s="19">
        <v>15.079000000000001</v>
      </c>
      <c r="F43" s="19">
        <v>221.66</v>
      </c>
      <c r="G43" s="19"/>
    </row>
    <row r="44" spans="1:7" hidden="1">
      <c r="A44" s="19"/>
      <c r="B44" s="13">
        <v>400.40800000000002</v>
      </c>
      <c r="C44" s="19">
        <v>32.021999999999998</v>
      </c>
      <c r="D44" s="19">
        <v>-26.908999999999999</v>
      </c>
      <c r="E44" s="19">
        <v>58.930999999999997</v>
      </c>
      <c r="F44" s="19">
        <v>221.77</v>
      </c>
      <c r="G44" s="19"/>
    </row>
    <row r="45" spans="1:7" hidden="1">
      <c r="A45" s="19"/>
      <c r="B45" s="13">
        <v>410.40800000000002</v>
      </c>
      <c r="C45" s="19">
        <v>69.503</v>
      </c>
      <c r="D45" s="19">
        <v>-25.585000000000001</v>
      </c>
      <c r="E45" s="19">
        <v>95.087999999999994</v>
      </c>
      <c r="F45" s="19">
        <v>222.04</v>
      </c>
      <c r="G45" s="19"/>
    </row>
    <row r="46" spans="1:7" hidden="1">
      <c r="A46" s="19"/>
      <c r="B46" s="13">
        <v>420.40800000000002</v>
      </c>
      <c r="C46" s="19">
        <v>84.174000000000007</v>
      </c>
      <c r="D46" s="19">
        <v>-24.974</v>
      </c>
      <c r="E46" s="19">
        <v>109.148</v>
      </c>
      <c r="F46" s="19">
        <v>222.35</v>
      </c>
      <c r="G46" s="19"/>
    </row>
    <row r="47" spans="1:7" hidden="1">
      <c r="A47" s="19"/>
      <c r="B47" s="13">
        <v>430.40800000000002</v>
      </c>
      <c r="C47" s="19">
        <v>90.367999999999995</v>
      </c>
      <c r="D47" s="19">
        <v>-24.768999999999998</v>
      </c>
      <c r="E47" s="19">
        <v>115.137</v>
      </c>
      <c r="F47" s="19">
        <v>222.68</v>
      </c>
      <c r="G47" s="19"/>
    </row>
    <row r="48" spans="1:7" hidden="1">
      <c r="A48" s="19"/>
      <c r="B48" s="13">
        <v>440.40800000000002</v>
      </c>
      <c r="C48" s="19">
        <v>92.897000000000006</v>
      </c>
      <c r="D48" s="19">
        <v>-24.677</v>
      </c>
      <c r="E48" s="19">
        <v>117.574</v>
      </c>
      <c r="F48" s="19">
        <v>223.01</v>
      </c>
      <c r="G48" s="19"/>
    </row>
    <row r="49" spans="1:7" hidden="1">
      <c r="A49" s="19"/>
      <c r="B49" s="13">
        <v>450.40800000000002</v>
      </c>
      <c r="C49" s="19">
        <v>94.697999999999993</v>
      </c>
      <c r="D49" s="19">
        <v>-24.605</v>
      </c>
      <c r="E49" s="19">
        <v>119.304</v>
      </c>
      <c r="F49" s="19">
        <v>223.36</v>
      </c>
      <c r="G49" s="19"/>
    </row>
    <row r="50" spans="1:7" hidden="1">
      <c r="A50" s="19"/>
      <c r="B50" s="13">
        <v>460.40800000000002</v>
      </c>
      <c r="C50" s="19">
        <v>79.085999999999999</v>
      </c>
      <c r="D50" s="19">
        <v>-25.015999999999998</v>
      </c>
      <c r="E50" s="19">
        <v>104.101</v>
      </c>
      <c r="F50" s="19">
        <v>223.69</v>
      </c>
      <c r="G50" s="19"/>
    </row>
    <row r="51" spans="1:7" hidden="1">
      <c r="A51" s="19"/>
      <c r="B51" s="13">
        <v>470.40800000000002</v>
      </c>
      <c r="C51" s="19">
        <v>24.978000000000002</v>
      </c>
      <c r="D51" s="19">
        <v>-26.667000000000002</v>
      </c>
      <c r="E51" s="19">
        <v>51.646000000000001</v>
      </c>
      <c r="F51" s="19">
        <v>223.86</v>
      </c>
      <c r="G51" s="19"/>
    </row>
    <row r="52" spans="1:7" hidden="1">
      <c r="A52" s="19"/>
      <c r="B52" s="13">
        <v>480.40800000000002</v>
      </c>
      <c r="C52" s="19">
        <v>-2.3E-2</v>
      </c>
      <c r="D52" s="19">
        <v>-27.56</v>
      </c>
      <c r="E52" s="19">
        <v>27.538</v>
      </c>
      <c r="F52" s="19">
        <v>223.92</v>
      </c>
      <c r="G52" s="19"/>
    </row>
    <row r="53" spans="1:7" hidden="1">
      <c r="A53" s="19"/>
      <c r="B53" s="13">
        <v>490.40800000000002</v>
      </c>
      <c r="C53" s="19">
        <v>-10.537000000000001</v>
      </c>
      <c r="D53" s="19">
        <v>-27.93</v>
      </c>
      <c r="E53" s="19">
        <v>17.393000000000001</v>
      </c>
      <c r="F53" s="19">
        <v>223.96</v>
      </c>
      <c r="G53" s="19"/>
    </row>
    <row r="54" spans="1:7" hidden="1">
      <c r="A54" s="19"/>
      <c r="B54" s="13">
        <v>500.40800000000002</v>
      </c>
      <c r="C54" s="19">
        <v>-15.564</v>
      </c>
      <c r="D54" s="19">
        <v>-28.082999999999998</v>
      </c>
      <c r="E54" s="19">
        <v>12.52</v>
      </c>
      <c r="F54" s="19">
        <v>223.99</v>
      </c>
      <c r="G54" s="19"/>
    </row>
    <row r="55" spans="1:7" hidden="1">
      <c r="A55" s="19"/>
      <c r="B55" s="13">
        <v>510.40800000000002</v>
      </c>
      <c r="C55" s="19">
        <v>-13.209</v>
      </c>
      <c r="D55" s="19">
        <v>-28.032</v>
      </c>
      <c r="E55" s="19">
        <v>14.823</v>
      </c>
      <c r="F55" s="19">
        <v>223.99</v>
      </c>
      <c r="G55" s="19"/>
    </row>
    <row r="56" spans="1:7" hidden="1">
      <c r="A56" s="19"/>
      <c r="B56" s="13">
        <v>520.40800000000002</v>
      </c>
      <c r="C56" s="19">
        <v>-5.4589999999999996</v>
      </c>
      <c r="D56" s="19">
        <v>-27.893999999999998</v>
      </c>
      <c r="E56" s="19">
        <v>22.434999999999999</v>
      </c>
      <c r="F56" s="19">
        <v>224.05</v>
      </c>
      <c r="G56" s="19"/>
    </row>
    <row r="57" spans="1:7" hidden="1">
      <c r="A57" s="19"/>
      <c r="B57" s="13">
        <v>530.40800000000002</v>
      </c>
      <c r="C57" s="19">
        <v>-1.292</v>
      </c>
      <c r="D57" s="19">
        <v>-27.780999999999999</v>
      </c>
      <c r="E57" s="19">
        <v>26.489000000000001</v>
      </c>
      <c r="F57" s="19">
        <v>224.1</v>
      </c>
      <c r="G57" s="19"/>
    </row>
    <row r="58" spans="1:7" hidden="1">
      <c r="A58" s="19"/>
      <c r="B58" s="13">
        <v>540.40800000000002</v>
      </c>
      <c r="C58" s="19">
        <v>0.48899999999999999</v>
      </c>
      <c r="D58" s="19">
        <v>-27.704000000000001</v>
      </c>
      <c r="E58" s="19">
        <v>28.193000000000001</v>
      </c>
      <c r="F58" s="19">
        <v>224.17</v>
      </c>
      <c r="G58" s="19"/>
    </row>
    <row r="59" spans="1:7" hidden="1">
      <c r="A59" s="19"/>
      <c r="B59" s="13">
        <v>550.40800000000002</v>
      </c>
      <c r="C59" s="19">
        <v>1.2669999999999999</v>
      </c>
      <c r="D59" s="19">
        <v>-27.622</v>
      </c>
      <c r="E59" s="19">
        <v>28.888999999999999</v>
      </c>
      <c r="F59" s="19">
        <v>224.24</v>
      </c>
      <c r="G59" s="19"/>
    </row>
    <row r="60" spans="1:7" hidden="1">
      <c r="A60" s="19"/>
      <c r="B60" s="13">
        <v>560.40800000000002</v>
      </c>
      <c r="C60" s="19">
        <v>1.462</v>
      </c>
      <c r="D60" s="19">
        <v>-27.596</v>
      </c>
      <c r="E60" s="19">
        <v>29.058</v>
      </c>
      <c r="F60" s="19">
        <v>224.31</v>
      </c>
      <c r="G60" s="19"/>
    </row>
    <row r="61" spans="1:7" hidden="1">
      <c r="A61" s="19"/>
      <c r="B61" s="13">
        <v>570.40800000000002</v>
      </c>
      <c r="C61" s="19">
        <v>1.482</v>
      </c>
      <c r="D61" s="19">
        <v>-27.585999999999999</v>
      </c>
      <c r="E61" s="19">
        <v>29.068000000000001</v>
      </c>
      <c r="F61" s="19">
        <v>224.38</v>
      </c>
      <c r="G61" s="19"/>
    </row>
    <row r="62" spans="1:7" hidden="1">
      <c r="A62" s="19"/>
      <c r="B62" s="13">
        <v>580.40800000000002</v>
      </c>
      <c r="C62" s="19">
        <v>1.5640000000000001</v>
      </c>
      <c r="D62" s="19">
        <v>-27.600999999999999</v>
      </c>
      <c r="E62" s="19">
        <v>29.164999999999999</v>
      </c>
      <c r="F62" s="19">
        <v>224.45</v>
      </c>
      <c r="G62" s="19"/>
    </row>
    <row r="63" spans="1:7" hidden="1">
      <c r="A63" s="19"/>
      <c r="B63" s="13">
        <v>590.40800000000002</v>
      </c>
      <c r="C63" s="19">
        <v>1.718</v>
      </c>
      <c r="D63" s="19">
        <v>-27.596</v>
      </c>
      <c r="E63" s="19">
        <v>29.314</v>
      </c>
      <c r="F63" s="19">
        <v>224.52</v>
      </c>
      <c r="G63" s="19"/>
    </row>
    <row r="64" spans="1:7" hidden="1">
      <c r="A64" s="19"/>
      <c r="B64" s="13">
        <v>600.40800000000002</v>
      </c>
      <c r="C64" s="19">
        <v>2.0449999999999999</v>
      </c>
      <c r="D64" s="19">
        <v>-27.581</v>
      </c>
      <c r="E64" s="19">
        <v>29.626000000000001</v>
      </c>
      <c r="F64" s="19">
        <v>224.58</v>
      </c>
      <c r="G64" s="19"/>
    </row>
    <row r="65" spans="1:7" hidden="1">
      <c r="A65" s="19"/>
      <c r="B65" s="13">
        <v>610.40800000000002</v>
      </c>
      <c r="C65" s="19">
        <v>2.2400000000000002</v>
      </c>
      <c r="D65" s="19">
        <v>-27.57</v>
      </c>
      <c r="E65" s="19">
        <v>29.81</v>
      </c>
      <c r="F65" s="19">
        <v>224.64</v>
      </c>
      <c r="G65" s="19"/>
    </row>
    <row r="66" spans="1:7" hidden="1">
      <c r="A66" s="19"/>
      <c r="B66" s="13">
        <v>620.40800000000002</v>
      </c>
      <c r="C66" s="19">
        <v>2.4449999999999998</v>
      </c>
      <c r="D66" s="19">
        <v>-27.504000000000001</v>
      </c>
      <c r="E66" s="19">
        <v>29.948</v>
      </c>
      <c r="F66" s="19">
        <v>224.71</v>
      </c>
      <c r="G66" s="19"/>
    </row>
    <row r="67" spans="1:7" hidden="1">
      <c r="A67" s="19"/>
      <c r="B67" s="13">
        <v>630.40800000000002</v>
      </c>
      <c r="C67" s="19">
        <v>2.66</v>
      </c>
      <c r="D67" s="19">
        <v>-27.488</v>
      </c>
      <c r="E67" s="19">
        <v>30.148</v>
      </c>
      <c r="F67" s="19">
        <v>224.79</v>
      </c>
      <c r="G67" s="19"/>
    </row>
    <row r="68" spans="1:7" hidden="1">
      <c r="A68" s="19"/>
      <c r="B68" s="13">
        <v>640.40800000000002</v>
      </c>
      <c r="C68" s="19">
        <v>-3.0840000000000001</v>
      </c>
      <c r="D68" s="19">
        <v>-27.683</v>
      </c>
      <c r="E68" s="19">
        <v>24.6</v>
      </c>
      <c r="F68" s="19">
        <v>224.86</v>
      </c>
      <c r="G68" s="19"/>
    </row>
    <row r="69" spans="1:7" hidden="1">
      <c r="A69" s="19"/>
      <c r="B69" s="13">
        <v>650.40800000000002</v>
      </c>
      <c r="C69" s="19">
        <v>-12.226000000000001</v>
      </c>
      <c r="D69" s="19">
        <v>-27.954999999999998</v>
      </c>
      <c r="E69" s="19">
        <v>15.728999999999999</v>
      </c>
      <c r="F69" s="19">
        <v>224.89</v>
      </c>
      <c r="G69" s="19"/>
    </row>
    <row r="70" spans="1:7" hidden="1">
      <c r="A70" s="19"/>
      <c r="B70" s="13">
        <v>660.40800000000002</v>
      </c>
      <c r="C70" s="19">
        <v>-16.721</v>
      </c>
      <c r="D70" s="19">
        <v>-28.119</v>
      </c>
      <c r="E70" s="19">
        <v>11.398999999999999</v>
      </c>
      <c r="F70" s="19">
        <v>224.9</v>
      </c>
      <c r="G70" s="19"/>
    </row>
    <row r="71" spans="1:7" hidden="1">
      <c r="A71" s="19"/>
      <c r="B71" s="13">
        <v>670.40800000000002</v>
      </c>
      <c r="C71" s="19">
        <v>-18.809000000000001</v>
      </c>
      <c r="D71" s="19">
        <v>-28.196000000000002</v>
      </c>
      <c r="E71" s="19">
        <v>9.3870000000000005</v>
      </c>
      <c r="F71" s="19">
        <v>224.89</v>
      </c>
      <c r="G71" s="19"/>
    </row>
    <row r="72" spans="1:7" hidden="1">
      <c r="A72" s="19"/>
      <c r="B72" s="13">
        <v>680.40800000000002</v>
      </c>
      <c r="C72" s="19">
        <v>-19.7</v>
      </c>
      <c r="D72" s="19">
        <v>-28.196000000000002</v>
      </c>
      <c r="E72" s="19">
        <v>8.4960000000000004</v>
      </c>
      <c r="F72" s="19">
        <v>224.92</v>
      </c>
      <c r="G72" s="19"/>
    </row>
    <row r="73" spans="1:7" hidden="1">
      <c r="A73" s="19"/>
      <c r="B73" s="13">
        <v>690.40800000000002</v>
      </c>
      <c r="C73" s="19">
        <v>-14.581</v>
      </c>
      <c r="D73" s="19">
        <v>-28.135000000000002</v>
      </c>
      <c r="E73" s="19">
        <v>13.554</v>
      </c>
      <c r="F73" s="19">
        <v>224.94</v>
      </c>
      <c r="G73" s="19"/>
    </row>
    <row r="74" spans="1:7" hidden="1">
      <c r="A74" s="19"/>
      <c r="B74" s="13">
        <v>700.40800000000002</v>
      </c>
      <c r="C74" s="19">
        <v>-6.657</v>
      </c>
      <c r="D74" s="19">
        <v>-28.016999999999999</v>
      </c>
      <c r="E74" s="19">
        <v>21.36</v>
      </c>
      <c r="F74" s="19">
        <v>224.97</v>
      </c>
      <c r="G74" s="19"/>
    </row>
    <row r="75" spans="1:7" hidden="1">
      <c r="A75" s="19"/>
      <c r="B75" s="13">
        <v>710.40800000000002</v>
      </c>
      <c r="C75" s="19">
        <v>-1.968</v>
      </c>
      <c r="D75" s="19">
        <v>-27.908999999999999</v>
      </c>
      <c r="E75" s="19">
        <v>25.940999999999999</v>
      </c>
      <c r="F75" s="19">
        <v>225.03</v>
      </c>
      <c r="G75" s="19"/>
    </row>
    <row r="76" spans="1:7" hidden="1">
      <c r="A76" s="19"/>
      <c r="B76" s="13">
        <v>720.40800000000002</v>
      </c>
      <c r="C76" s="19">
        <v>-6.9429999999999996</v>
      </c>
      <c r="D76" s="19">
        <v>-28.047999999999998</v>
      </c>
      <c r="E76" s="19">
        <v>21.103999999999999</v>
      </c>
      <c r="F76" s="19">
        <v>225.09</v>
      </c>
      <c r="G76" s="19"/>
    </row>
    <row r="77" spans="1:7" hidden="1">
      <c r="A77" s="19"/>
      <c r="B77" s="13">
        <v>730.40800000000002</v>
      </c>
      <c r="C77" s="19">
        <v>-14.069000000000001</v>
      </c>
      <c r="D77" s="19">
        <v>-28.201000000000001</v>
      </c>
      <c r="E77" s="19">
        <v>14.132</v>
      </c>
      <c r="F77" s="19">
        <v>225.11</v>
      </c>
      <c r="G77" s="19"/>
    </row>
    <row r="78" spans="1:7" hidden="1">
      <c r="A78" s="19"/>
      <c r="B78" s="13">
        <v>740.40800000000002</v>
      </c>
      <c r="C78" s="19">
        <v>-17.600999999999999</v>
      </c>
      <c r="D78" s="19">
        <v>-28.303999999999998</v>
      </c>
      <c r="E78" s="19">
        <v>10.702999999999999</v>
      </c>
      <c r="F78" s="19">
        <v>225.12</v>
      </c>
      <c r="G78" s="19"/>
    </row>
    <row r="79" spans="1:7" hidden="1">
      <c r="A79" s="19"/>
      <c r="B79" s="13">
        <v>750.40800000000002</v>
      </c>
      <c r="C79" s="19">
        <v>-7.6909999999999998</v>
      </c>
      <c r="D79" s="19">
        <v>-28.073</v>
      </c>
      <c r="E79" s="19">
        <v>20.382000000000001</v>
      </c>
      <c r="F79" s="19">
        <v>225.15</v>
      </c>
      <c r="G79" s="19"/>
    </row>
    <row r="80" spans="1:7" hidden="1">
      <c r="A80" s="19"/>
      <c r="B80" s="13">
        <v>760.40800000000002</v>
      </c>
      <c r="C80" s="19">
        <v>44.328000000000003</v>
      </c>
      <c r="D80" s="19">
        <v>-26.591000000000001</v>
      </c>
      <c r="E80" s="19">
        <v>70.918999999999997</v>
      </c>
      <c r="F80" s="19">
        <v>225.29</v>
      </c>
      <c r="G80" s="19"/>
    </row>
    <row r="81" spans="1:9" hidden="1">
      <c r="A81" s="19"/>
      <c r="B81" s="13">
        <v>770.40800000000002</v>
      </c>
      <c r="C81" s="19">
        <v>60.883000000000003</v>
      </c>
      <c r="D81" s="19">
        <v>-25.913</v>
      </c>
      <c r="E81" s="19">
        <v>86.796000000000006</v>
      </c>
      <c r="F81" s="19">
        <v>225.52</v>
      </c>
      <c r="G81" s="19"/>
    </row>
    <row r="82" spans="1:9" hidden="1">
      <c r="A82" s="19"/>
      <c r="B82" s="13">
        <v>780.40800000000002</v>
      </c>
      <c r="C82" s="19">
        <v>72.554000000000002</v>
      </c>
      <c r="D82" s="19">
        <v>-25.452000000000002</v>
      </c>
      <c r="E82" s="19">
        <v>98.004999999999995</v>
      </c>
      <c r="F82" s="19">
        <v>225.79</v>
      </c>
      <c r="G82" s="19"/>
    </row>
    <row r="83" spans="1:9" hidden="1">
      <c r="A83" s="22"/>
      <c r="B83" s="23">
        <v>790.40800000000002</v>
      </c>
      <c r="C83" s="22">
        <v>27.63</v>
      </c>
      <c r="D83" s="22">
        <v>-26.702999999999999</v>
      </c>
      <c r="E83" s="22">
        <v>54.332999999999998</v>
      </c>
      <c r="F83" s="22">
        <v>225.98</v>
      </c>
      <c r="G83" s="22"/>
    </row>
    <row r="84" spans="1:9">
      <c r="A84">
        <v>25</v>
      </c>
      <c r="B84" s="6">
        <v>800.40800000000002</v>
      </c>
      <c r="C84">
        <v>1.472</v>
      </c>
      <c r="D84">
        <v>-27.504000000000001</v>
      </c>
      <c r="E84">
        <v>28.975999999999999</v>
      </c>
      <c r="F84">
        <v>226.05</v>
      </c>
      <c r="G84" s="5">
        <f>AVERAGE(E90:E93)</f>
        <v>30.469249999999999</v>
      </c>
      <c r="I84" t="s">
        <v>21</v>
      </c>
    </row>
    <row r="85" spans="1:9" hidden="1">
      <c r="B85" s="6">
        <v>810.40800000000002</v>
      </c>
      <c r="C85">
        <v>-5.7460000000000004</v>
      </c>
      <c r="D85">
        <v>-27.77</v>
      </c>
      <c r="E85">
        <v>22.024999999999999</v>
      </c>
      <c r="F85">
        <v>226.11</v>
      </c>
    </row>
    <row r="86" spans="1:9" hidden="1">
      <c r="B86" s="6">
        <v>820.40800000000002</v>
      </c>
      <c r="C86">
        <v>-1.978</v>
      </c>
      <c r="D86">
        <v>-27.687999999999999</v>
      </c>
      <c r="E86">
        <v>25.71</v>
      </c>
      <c r="F86">
        <v>226.15</v>
      </c>
    </row>
    <row r="87" spans="1:9" hidden="1">
      <c r="B87" s="6">
        <v>830.40800000000002</v>
      </c>
      <c r="C87">
        <v>0.54100000000000004</v>
      </c>
      <c r="D87">
        <v>-27.617000000000001</v>
      </c>
      <c r="E87">
        <v>28.157</v>
      </c>
      <c r="F87">
        <v>226.21</v>
      </c>
    </row>
    <row r="88" spans="1:9" hidden="1">
      <c r="B88" s="6">
        <v>840.40800000000002</v>
      </c>
      <c r="C88">
        <v>1.7589999999999999</v>
      </c>
      <c r="D88">
        <v>-27.591000000000001</v>
      </c>
      <c r="E88">
        <v>29.35</v>
      </c>
      <c r="F88">
        <v>226.28</v>
      </c>
    </row>
    <row r="89" spans="1:9" hidden="1">
      <c r="B89" s="6">
        <v>850.40800000000002</v>
      </c>
      <c r="C89">
        <v>2.516</v>
      </c>
      <c r="D89">
        <v>-27.57</v>
      </c>
      <c r="E89">
        <v>30.087</v>
      </c>
      <c r="F89">
        <v>226.33</v>
      </c>
    </row>
    <row r="90" spans="1:9" hidden="1">
      <c r="B90" s="6">
        <v>860.40800000000002</v>
      </c>
      <c r="C90">
        <v>2.8239999999999998</v>
      </c>
      <c r="D90">
        <v>-27.581</v>
      </c>
      <c r="E90">
        <v>30.404</v>
      </c>
      <c r="F90">
        <v>226.41</v>
      </c>
    </row>
    <row r="91" spans="1:9" hidden="1">
      <c r="B91" s="6">
        <v>870.40800000000002</v>
      </c>
      <c r="C91">
        <v>2.9159999999999999</v>
      </c>
      <c r="D91">
        <v>-27.56</v>
      </c>
      <c r="E91">
        <v>30.475999999999999</v>
      </c>
      <c r="F91">
        <v>226.48</v>
      </c>
    </row>
    <row r="92" spans="1:9" hidden="1">
      <c r="B92" s="6">
        <v>880.40800000000002</v>
      </c>
      <c r="C92">
        <v>3.028</v>
      </c>
      <c r="D92">
        <v>-27.504000000000001</v>
      </c>
      <c r="E92">
        <v>30.532</v>
      </c>
      <c r="F92">
        <v>226.56</v>
      </c>
    </row>
    <row r="93" spans="1:9" hidden="1">
      <c r="B93" s="6">
        <v>890.40800000000002</v>
      </c>
      <c r="C93">
        <v>2.9870000000000001</v>
      </c>
      <c r="D93">
        <v>-27.478000000000002</v>
      </c>
      <c r="E93">
        <v>30.465</v>
      </c>
      <c r="F93">
        <v>226.62</v>
      </c>
    </row>
    <row r="94" spans="1:9">
      <c r="A94">
        <v>23</v>
      </c>
      <c r="B94" s="6">
        <v>900.40800000000002</v>
      </c>
      <c r="C94">
        <v>2.8439999999999999</v>
      </c>
      <c r="D94">
        <v>-27.478000000000002</v>
      </c>
      <c r="E94">
        <v>30.321999999999999</v>
      </c>
      <c r="F94">
        <v>226.69</v>
      </c>
      <c r="G94" s="5">
        <f>AVERAGE(E96:E103)</f>
        <v>29.206749999999996</v>
      </c>
    </row>
    <row r="95" spans="1:9" hidden="1">
      <c r="B95" s="6">
        <v>910.40800000000002</v>
      </c>
      <c r="C95">
        <v>2.5979999999999999</v>
      </c>
      <c r="D95">
        <v>-27.478000000000002</v>
      </c>
      <c r="E95">
        <v>30.076000000000001</v>
      </c>
      <c r="F95">
        <v>226.76</v>
      </c>
    </row>
    <row r="96" spans="1:9" hidden="1">
      <c r="B96" s="6">
        <v>920.40800000000002</v>
      </c>
      <c r="C96">
        <v>1.923</v>
      </c>
      <c r="D96">
        <v>-27.483000000000001</v>
      </c>
      <c r="E96">
        <v>29.405999999999999</v>
      </c>
      <c r="F96">
        <v>226.83</v>
      </c>
    </row>
    <row r="97" spans="1:7" hidden="1">
      <c r="B97" s="6">
        <v>930.40800000000002</v>
      </c>
      <c r="C97">
        <v>1.7789999999999999</v>
      </c>
      <c r="D97">
        <v>-27.483000000000001</v>
      </c>
      <c r="E97">
        <v>29.262</v>
      </c>
      <c r="F97">
        <v>226.9</v>
      </c>
    </row>
    <row r="98" spans="1:7" hidden="1">
      <c r="B98" s="6">
        <v>940.40800000000002</v>
      </c>
      <c r="C98">
        <v>1.851</v>
      </c>
      <c r="D98">
        <v>-27.483000000000001</v>
      </c>
      <c r="E98">
        <v>29.334</v>
      </c>
      <c r="F98">
        <v>226.96</v>
      </c>
    </row>
    <row r="99" spans="1:7" hidden="1">
      <c r="B99" s="6">
        <v>950.40800000000002</v>
      </c>
      <c r="C99">
        <v>1.851</v>
      </c>
      <c r="D99">
        <v>-27.478000000000002</v>
      </c>
      <c r="E99">
        <v>29.329000000000001</v>
      </c>
      <c r="F99">
        <v>227.02</v>
      </c>
    </row>
    <row r="100" spans="1:7" hidden="1">
      <c r="B100" s="6">
        <v>960.40800000000002</v>
      </c>
      <c r="C100">
        <v>1.7589999999999999</v>
      </c>
      <c r="D100">
        <v>-27.483000000000001</v>
      </c>
      <c r="E100">
        <v>29.242000000000001</v>
      </c>
      <c r="F100">
        <v>227.09</v>
      </c>
    </row>
    <row r="101" spans="1:7" hidden="1">
      <c r="B101" s="6">
        <v>970.40800000000002</v>
      </c>
      <c r="C101">
        <v>1.718</v>
      </c>
      <c r="D101">
        <v>-27.478000000000002</v>
      </c>
      <c r="E101">
        <v>29.196000000000002</v>
      </c>
      <c r="F101">
        <v>227.15</v>
      </c>
    </row>
    <row r="102" spans="1:7" hidden="1">
      <c r="B102" s="6">
        <v>980.40800000000002</v>
      </c>
      <c r="C102">
        <v>1.534</v>
      </c>
      <c r="D102">
        <v>-27.478000000000002</v>
      </c>
      <c r="E102">
        <v>29.012</v>
      </c>
      <c r="F102">
        <v>227.23</v>
      </c>
    </row>
    <row r="103" spans="1:7" hidden="1">
      <c r="B103" s="6">
        <v>990.40800000000002</v>
      </c>
      <c r="C103">
        <v>1.39</v>
      </c>
      <c r="D103">
        <v>-27.483000000000001</v>
      </c>
      <c r="E103">
        <v>28.873000000000001</v>
      </c>
      <c r="F103">
        <v>227.28</v>
      </c>
    </row>
    <row r="104" spans="1:7">
      <c r="A104">
        <v>21</v>
      </c>
      <c r="B104" s="6">
        <v>1000.408</v>
      </c>
      <c r="C104">
        <v>1.411</v>
      </c>
      <c r="D104">
        <v>-27.492999999999999</v>
      </c>
      <c r="E104">
        <v>28.904</v>
      </c>
      <c r="F104">
        <v>227.34</v>
      </c>
      <c r="G104" s="5">
        <f>AVERAGE(E106:E113)</f>
        <v>27.59</v>
      </c>
    </row>
    <row r="105" spans="1:7" hidden="1">
      <c r="B105" s="6">
        <v>1010.408</v>
      </c>
      <c r="C105">
        <v>1.175</v>
      </c>
      <c r="D105">
        <v>-27.478000000000002</v>
      </c>
      <c r="E105">
        <v>28.652999999999999</v>
      </c>
      <c r="F105">
        <v>227.42</v>
      </c>
    </row>
    <row r="106" spans="1:7" hidden="1">
      <c r="B106" s="6">
        <v>1020.408</v>
      </c>
      <c r="C106">
        <v>0.46899999999999997</v>
      </c>
      <c r="D106">
        <v>-27.509</v>
      </c>
      <c r="E106">
        <v>27.978000000000002</v>
      </c>
      <c r="F106">
        <v>227.48</v>
      </c>
    </row>
    <row r="107" spans="1:7" hidden="1">
      <c r="B107" s="6">
        <v>1030.4079999999999</v>
      </c>
      <c r="C107">
        <v>0.121</v>
      </c>
      <c r="D107">
        <v>-27.529</v>
      </c>
      <c r="E107">
        <v>27.65</v>
      </c>
      <c r="F107">
        <v>227.53</v>
      </c>
    </row>
    <row r="108" spans="1:7" hidden="1">
      <c r="B108" s="6">
        <v>1040.4079999999999</v>
      </c>
      <c r="C108">
        <v>0.14099999999999999</v>
      </c>
      <c r="D108">
        <v>-27.518999999999998</v>
      </c>
      <c r="E108">
        <v>27.66</v>
      </c>
      <c r="F108">
        <v>227.59</v>
      </c>
    </row>
    <row r="109" spans="1:7" hidden="1">
      <c r="B109" s="6">
        <v>1050.4079999999999</v>
      </c>
      <c r="C109">
        <v>2.9000000000000001E-2</v>
      </c>
      <c r="D109">
        <v>-27.518999999999998</v>
      </c>
      <c r="E109">
        <v>27.547999999999998</v>
      </c>
      <c r="F109">
        <v>227.65</v>
      </c>
    </row>
    <row r="110" spans="1:7" hidden="1">
      <c r="B110" s="6">
        <v>1060.4079999999999</v>
      </c>
      <c r="C110">
        <v>-2E-3</v>
      </c>
      <c r="D110">
        <v>-27.483000000000001</v>
      </c>
      <c r="E110">
        <v>27.481000000000002</v>
      </c>
      <c r="F110">
        <v>227.72</v>
      </c>
    </row>
    <row r="111" spans="1:7" hidden="1">
      <c r="B111" s="6">
        <v>1070.4079999999999</v>
      </c>
      <c r="C111">
        <v>8.0000000000000002E-3</v>
      </c>
      <c r="D111">
        <v>-27.478000000000002</v>
      </c>
      <c r="E111">
        <v>27.486000000000001</v>
      </c>
      <c r="F111">
        <v>227.79</v>
      </c>
    </row>
    <row r="112" spans="1:7" hidden="1">
      <c r="B112" s="6">
        <v>1080.4079999999999</v>
      </c>
      <c r="C112">
        <v>-0.14499999999999999</v>
      </c>
      <c r="D112">
        <v>-27.54</v>
      </c>
      <c r="E112">
        <v>27.393999999999998</v>
      </c>
      <c r="F112">
        <v>227.85</v>
      </c>
    </row>
    <row r="113" spans="1:7" hidden="1">
      <c r="B113" s="6">
        <v>1090.4079999999999</v>
      </c>
      <c r="C113">
        <v>-0.22700000000000001</v>
      </c>
      <c r="D113">
        <v>-27.75</v>
      </c>
      <c r="E113">
        <v>27.523</v>
      </c>
      <c r="F113">
        <v>227.9</v>
      </c>
    </row>
    <row r="114" spans="1:7">
      <c r="A114">
        <v>19</v>
      </c>
      <c r="B114" s="6">
        <v>1100.4079999999999</v>
      </c>
      <c r="C114">
        <v>-0.248</v>
      </c>
      <c r="D114">
        <v>-27.786000000000001</v>
      </c>
      <c r="E114">
        <v>27.538</v>
      </c>
      <c r="F114">
        <v>227.96</v>
      </c>
      <c r="G114" s="5">
        <f>AVERAGE(E116:E123)</f>
        <v>26.194125</v>
      </c>
    </row>
    <row r="115" spans="1:7" hidden="1">
      <c r="B115" s="6">
        <v>1110.4079999999999</v>
      </c>
      <c r="C115">
        <v>-0.58599999999999997</v>
      </c>
      <c r="D115">
        <v>-27.863</v>
      </c>
      <c r="E115">
        <v>27.277000000000001</v>
      </c>
      <c r="F115">
        <v>228.02</v>
      </c>
    </row>
    <row r="116" spans="1:7" hidden="1">
      <c r="B116" s="6">
        <v>1120.4079999999999</v>
      </c>
      <c r="C116">
        <v>-1.3129999999999999</v>
      </c>
      <c r="D116">
        <v>-27.888000000000002</v>
      </c>
      <c r="E116">
        <v>26.576000000000001</v>
      </c>
      <c r="F116">
        <v>228.07</v>
      </c>
    </row>
    <row r="117" spans="1:7" hidden="1">
      <c r="B117" s="6">
        <v>1130.4079999999999</v>
      </c>
      <c r="C117">
        <v>-1.681</v>
      </c>
      <c r="D117">
        <v>-27.899000000000001</v>
      </c>
      <c r="E117">
        <v>26.218</v>
      </c>
      <c r="F117">
        <v>228.13</v>
      </c>
    </row>
    <row r="118" spans="1:7" hidden="1">
      <c r="B118" s="6">
        <v>1140.4079999999999</v>
      </c>
      <c r="C118">
        <v>-1.702</v>
      </c>
      <c r="D118">
        <v>-27.899000000000001</v>
      </c>
      <c r="E118">
        <v>26.196999999999999</v>
      </c>
      <c r="F118">
        <v>228.18</v>
      </c>
    </row>
    <row r="119" spans="1:7" hidden="1">
      <c r="B119" s="6">
        <v>1150.4079999999999</v>
      </c>
      <c r="C119">
        <v>-1.712</v>
      </c>
      <c r="D119">
        <v>-27.93</v>
      </c>
      <c r="E119">
        <v>26.218</v>
      </c>
      <c r="F119">
        <v>228.24</v>
      </c>
    </row>
    <row r="120" spans="1:7" hidden="1">
      <c r="B120" s="6">
        <v>1160.4079999999999</v>
      </c>
      <c r="C120">
        <v>-1.845</v>
      </c>
      <c r="D120">
        <v>-27.945</v>
      </c>
      <c r="E120">
        <v>26.1</v>
      </c>
      <c r="F120">
        <v>228.3</v>
      </c>
    </row>
    <row r="121" spans="1:7" hidden="1">
      <c r="B121" s="6">
        <v>1170.4079999999999</v>
      </c>
      <c r="C121">
        <v>-1.7529999999999999</v>
      </c>
      <c r="D121">
        <v>-27.986000000000001</v>
      </c>
      <c r="E121">
        <v>26.233000000000001</v>
      </c>
      <c r="F121">
        <v>228.35</v>
      </c>
    </row>
    <row r="122" spans="1:7" hidden="1">
      <c r="B122" s="6">
        <v>1180.4079999999999</v>
      </c>
      <c r="C122">
        <v>-1.8859999999999999</v>
      </c>
      <c r="D122">
        <v>-27.95</v>
      </c>
      <c r="E122">
        <v>26.064</v>
      </c>
      <c r="F122">
        <v>228.41</v>
      </c>
    </row>
    <row r="123" spans="1:7" hidden="1">
      <c r="B123" s="6">
        <v>1190.4079999999999</v>
      </c>
      <c r="C123">
        <v>-2.0390000000000001</v>
      </c>
      <c r="D123">
        <v>-27.986000000000001</v>
      </c>
      <c r="E123">
        <v>25.946999999999999</v>
      </c>
      <c r="F123">
        <v>228.46</v>
      </c>
    </row>
    <row r="124" spans="1:7">
      <c r="A124">
        <v>17</v>
      </c>
      <c r="B124" s="6">
        <v>1200.4079999999999</v>
      </c>
      <c r="C124">
        <v>-2.08</v>
      </c>
      <c r="D124">
        <v>-27.986000000000001</v>
      </c>
      <c r="E124">
        <v>25.905999999999999</v>
      </c>
      <c r="F124">
        <v>228.52</v>
      </c>
      <c r="G124" s="5">
        <f>AVERAGE(E126:E133)</f>
        <v>24.338875000000002</v>
      </c>
    </row>
    <row r="125" spans="1:7" hidden="1">
      <c r="B125" s="6">
        <v>1210.4079999999999</v>
      </c>
      <c r="C125">
        <v>-2.4180000000000001</v>
      </c>
      <c r="D125">
        <v>-27.975999999999999</v>
      </c>
      <c r="E125">
        <v>25.556999999999999</v>
      </c>
      <c r="F125">
        <v>228.57</v>
      </c>
    </row>
    <row r="126" spans="1:7" hidden="1">
      <c r="B126" s="6">
        <v>1220.4079999999999</v>
      </c>
      <c r="C126">
        <v>-3.1659999999999999</v>
      </c>
      <c r="D126">
        <v>-27.986000000000001</v>
      </c>
      <c r="E126">
        <v>24.82</v>
      </c>
      <c r="F126">
        <v>228.61</v>
      </c>
    </row>
    <row r="127" spans="1:7" hidden="1">
      <c r="B127" s="6">
        <v>1230.4079999999999</v>
      </c>
      <c r="C127">
        <v>-3.6160000000000001</v>
      </c>
      <c r="D127">
        <v>-27.981000000000002</v>
      </c>
      <c r="E127">
        <v>24.364999999999998</v>
      </c>
      <c r="F127">
        <v>228.66</v>
      </c>
    </row>
    <row r="128" spans="1:7" hidden="1">
      <c r="B128" s="6">
        <v>1240.4079999999999</v>
      </c>
      <c r="C128">
        <v>-3.7490000000000001</v>
      </c>
      <c r="D128">
        <v>-27.965</v>
      </c>
      <c r="E128">
        <v>24.216000000000001</v>
      </c>
      <c r="F128">
        <v>228.71</v>
      </c>
    </row>
    <row r="129" spans="1:7" hidden="1">
      <c r="B129" s="6">
        <v>1250.4079999999999</v>
      </c>
      <c r="C129">
        <v>-3.7290000000000001</v>
      </c>
      <c r="D129">
        <v>-27.904</v>
      </c>
      <c r="E129">
        <v>24.175000000000001</v>
      </c>
      <c r="F129">
        <v>228.77</v>
      </c>
    </row>
    <row r="130" spans="1:7" hidden="1">
      <c r="B130" s="6">
        <v>1260.4079999999999</v>
      </c>
      <c r="C130">
        <v>-3.5960000000000001</v>
      </c>
      <c r="D130">
        <v>-27.888000000000002</v>
      </c>
      <c r="E130">
        <v>24.292999999999999</v>
      </c>
      <c r="F130">
        <v>228.81</v>
      </c>
    </row>
    <row r="131" spans="1:7" hidden="1">
      <c r="B131" s="6">
        <v>1270.4079999999999</v>
      </c>
      <c r="C131">
        <v>-3.5339999999999998</v>
      </c>
      <c r="D131">
        <v>-27.888000000000002</v>
      </c>
      <c r="E131">
        <v>24.353999999999999</v>
      </c>
      <c r="F131">
        <v>228.87</v>
      </c>
    </row>
    <row r="132" spans="1:7" hidden="1">
      <c r="B132" s="6">
        <v>1280.4079999999999</v>
      </c>
      <c r="C132">
        <v>-3.544</v>
      </c>
      <c r="D132">
        <v>-27.821999999999999</v>
      </c>
      <c r="E132">
        <v>24.277000000000001</v>
      </c>
      <c r="F132">
        <v>228.91</v>
      </c>
    </row>
    <row r="133" spans="1:7" hidden="1">
      <c r="B133" s="6">
        <v>1290.4079999999999</v>
      </c>
      <c r="C133">
        <v>-3.5750000000000002</v>
      </c>
      <c r="D133">
        <v>-27.786000000000001</v>
      </c>
      <c r="E133">
        <v>24.210999999999999</v>
      </c>
      <c r="F133">
        <v>228.96</v>
      </c>
    </row>
    <row r="134" spans="1:7">
      <c r="A134">
        <v>15</v>
      </c>
      <c r="B134" s="6">
        <v>1300.4079999999999</v>
      </c>
      <c r="C134">
        <v>-3.6880000000000002</v>
      </c>
      <c r="D134">
        <v>-27.765000000000001</v>
      </c>
      <c r="E134">
        <v>24.077999999999999</v>
      </c>
      <c r="F134">
        <v>229.02</v>
      </c>
      <c r="G134" s="5">
        <f>AVERAGE(E136:E143)</f>
        <v>22.208375</v>
      </c>
    </row>
    <row r="135" spans="1:7" hidden="1">
      <c r="B135" s="6">
        <v>1310.4079999999999</v>
      </c>
      <c r="C135">
        <v>-4.1280000000000001</v>
      </c>
      <c r="D135">
        <v>-27.724</v>
      </c>
      <c r="E135">
        <v>23.596</v>
      </c>
      <c r="F135">
        <v>229.06</v>
      </c>
    </row>
    <row r="136" spans="1:7" hidden="1">
      <c r="B136" s="6">
        <v>1320.4079999999999</v>
      </c>
      <c r="C136">
        <v>-4.9370000000000003</v>
      </c>
      <c r="D136">
        <v>-27.699000000000002</v>
      </c>
      <c r="E136">
        <v>22.762</v>
      </c>
      <c r="F136">
        <v>229.12</v>
      </c>
    </row>
    <row r="137" spans="1:7" hidden="1">
      <c r="B137" s="6">
        <v>1330.4079999999999</v>
      </c>
      <c r="C137">
        <v>-5.3970000000000002</v>
      </c>
      <c r="D137">
        <v>-27.734999999999999</v>
      </c>
      <c r="E137">
        <v>22.337</v>
      </c>
      <c r="F137">
        <v>229.15</v>
      </c>
    </row>
    <row r="138" spans="1:7" hidden="1">
      <c r="B138" s="6">
        <v>1340.4079999999999</v>
      </c>
      <c r="C138">
        <v>-5.5720000000000001</v>
      </c>
      <c r="D138">
        <v>-27.687999999999999</v>
      </c>
      <c r="E138">
        <v>22.117000000000001</v>
      </c>
      <c r="F138">
        <v>229.19</v>
      </c>
    </row>
    <row r="139" spans="1:7" hidden="1">
      <c r="B139" s="6">
        <v>1350.4079999999999</v>
      </c>
      <c r="C139">
        <v>-5.7350000000000003</v>
      </c>
      <c r="D139">
        <v>-27.687999999999999</v>
      </c>
      <c r="E139">
        <v>21.952999999999999</v>
      </c>
      <c r="F139">
        <v>229.25</v>
      </c>
    </row>
    <row r="140" spans="1:7" hidden="1">
      <c r="B140" s="6">
        <v>1360.4079999999999</v>
      </c>
      <c r="C140">
        <v>-5.7350000000000003</v>
      </c>
      <c r="D140">
        <v>-27.699000000000002</v>
      </c>
      <c r="E140">
        <v>21.963000000000001</v>
      </c>
      <c r="F140">
        <v>229.28</v>
      </c>
    </row>
    <row r="141" spans="1:7" hidden="1">
      <c r="B141" s="6">
        <v>1370.4079999999999</v>
      </c>
      <c r="C141">
        <v>-5.6639999999999997</v>
      </c>
      <c r="D141">
        <v>-27.699000000000002</v>
      </c>
      <c r="E141">
        <v>22.035</v>
      </c>
      <c r="F141">
        <v>229.34</v>
      </c>
    </row>
    <row r="142" spans="1:7" hidden="1">
      <c r="B142" s="6">
        <v>1380.4079999999999</v>
      </c>
      <c r="C142">
        <v>-5.4790000000000001</v>
      </c>
      <c r="D142">
        <v>-27.683</v>
      </c>
      <c r="E142">
        <v>22.204000000000001</v>
      </c>
      <c r="F142">
        <v>229.37</v>
      </c>
    </row>
    <row r="143" spans="1:7" hidden="1">
      <c r="B143" s="6">
        <v>1390.4079999999999</v>
      </c>
      <c r="C143">
        <v>-5.3970000000000002</v>
      </c>
      <c r="D143">
        <v>-27.693999999999999</v>
      </c>
      <c r="E143">
        <v>22.295999999999999</v>
      </c>
      <c r="F143">
        <v>229.42</v>
      </c>
    </row>
    <row r="144" spans="1:7">
      <c r="A144">
        <v>13</v>
      </c>
      <c r="B144" s="6">
        <v>1400.4079999999999</v>
      </c>
      <c r="C144">
        <v>-5.4080000000000004</v>
      </c>
      <c r="D144">
        <v>-27.683</v>
      </c>
      <c r="E144">
        <v>22.276</v>
      </c>
      <c r="F144">
        <v>229.46</v>
      </c>
      <c r="G144" s="5">
        <f>AVERAGE(E146:E153)</f>
        <v>20.484249999999999</v>
      </c>
    </row>
    <row r="145" spans="1:7" hidden="1">
      <c r="B145" s="6">
        <v>1410.4079999999999</v>
      </c>
      <c r="C145">
        <v>-5.7050000000000001</v>
      </c>
      <c r="D145">
        <v>-27.693999999999999</v>
      </c>
      <c r="E145">
        <v>21.989000000000001</v>
      </c>
      <c r="F145">
        <v>229.51</v>
      </c>
    </row>
    <row r="146" spans="1:7" hidden="1">
      <c r="B146" s="6">
        <v>1420.4079999999999</v>
      </c>
      <c r="C146">
        <v>-6.4829999999999997</v>
      </c>
      <c r="D146">
        <v>-27.776</v>
      </c>
      <c r="E146">
        <v>21.292999999999999</v>
      </c>
      <c r="F146">
        <v>229.55</v>
      </c>
    </row>
    <row r="147" spans="1:7" hidden="1">
      <c r="B147" s="6">
        <v>1430.4079999999999</v>
      </c>
      <c r="C147">
        <v>-6.8920000000000003</v>
      </c>
      <c r="D147">
        <v>-27.786000000000001</v>
      </c>
      <c r="E147">
        <v>20.893999999999998</v>
      </c>
      <c r="F147">
        <v>229.58</v>
      </c>
    </row>
    <row r="148" spans="1:7" hidden="1">
      <c r="B148" s="6">
        <v>1440.4079999999999</v>
      </c>
      <c r="C148">
        <v>-7.24</v>
      </c>
      <c r="D148">
        <v>-27.786000000000001</v>
      </c>
      <c r="E148">
        <v>20.545999999999999</v>
      </c>
      <c r="F148">
        <v>229.64</v>
      </c>
    </row>
    <row r="149" spans="1:7" hidden="1">
      <c r="B149" s="6">
        <v>1450.4079999999999</v>
      </c>
      <c r="C149">
        <v>-7.3730000000000002</v>
      </c>
      <c r="D149">
        <v>-27.786000000000001</v>
      </c>
      <c r="E149">
        <v>20.411999999999999</v>
      </c>
      <c r="F149">
        <v>229.66</v>
      </c>
    </row>
    <row r="150" spans="1:7" hidden="1">
      <c r="B150" s="6">
        <v>1460.4079999999999</v>
      </c>
      <c r="C150">
        <v>-7.5579999999999998</v>
      </c>
      <c r="D150">
        <v>-27.786000000000001</v>
      </c>
      <c r="E150">
        <v>20.228000000000002</v>
      </c>
      <c r="F150">
        <v>229.71</v>
      </c>
    </row>
    <row r="151" spans="1:7" hidden="1">
      <c r="B151" s="6">
        <v>1470.4079999999999</v>
      </c>
      <c r="C151">
        <v>-7.6189999999999998</v>
      </c>
      <c r="D151">
        <v>-27.791</v>
      </c>
      <c r="E151">
        <v>20.172000000000001</v>
      </c>
      <c r="F151">
        <v>229.75</v>
      </c>
    </row>
    <row r="152" spans="1:7" hidden="1">
      <c r="B152" s="6">
        <v>1480.4079999999999</v>
      </c>
      <c r="C152">
        <v>-7.6189999999999998</v>
      </c>
      <c r="D152">
        <v>-27.780999999999999</v>
      </c>
      <c r="E152">
        <v>20.161999999999999</v>
      </c>
      <c r="F152">
        <v>229.79</v>
      </c>
    </row>
    <row r="153" spans="1:7" hidden="1">
      <c r="B153" s="6">
        <v>1490.4079999999999</v>
      </c>
      <c r="C153">
        <v>-7.6189999999999998</v>
      </c>
      <c r="D153">
        <v>-27.786000000000001</v>
      </c>
      <c r="E153">
        <v>20.167000000000002</v>
      </c>
      <c r="F153">
        <v>229.84</v>
      </c>
    </row>
    <row r="154" spans="1:7">
      <c r="A154">
        <v>11</v>
      </c>
      <c r="B154" s="6">
        <v>1500.4079999999999</v>
      </c>
      <c r="C154">
        <v>-7.6189999999999998</v>
      </c>
      <c r="D154">
        <v>-27.786000000000001</v>
      </c>
      <c r="E154">
        <v>20.167000000000002</v>
      </c>
      <c r="F154">
        <v>229.87</v>
      </c>
      <c r="G154" s="5">
        <f>AVERAGE(E156:E163)</f>
        <v>18.755375000000001</v>
      </c>
    </row>
    <row r="155" spans="1:7" hidden="1">
      <c r="B155" s="6">
        <v>1510.4079999999999</v>
      </c>
      <c r="C155">
        <v>-7.8550000000000004</v>
      </c>
      <c r="D155">
        <v>-27.806000000000001</v>
      </c>
      <c r="E155">
        <v>19.952000000000002</v>
      </c>
      <c r="F155">
        <v>229.9</v>
      </c>
    </row>
    <row r="156" spans="1:7" hidden="1">
      <c r="B156" s="6">
        <v>1520.4079999999999</v>
      </c>
      <c r="C156">
        <v>-8.6329999999999991</v>
      </c>
      <c r="D156">
        <v>-27.837</v>
      </c>
      <c r="E156">
        <v>19.204999999999998</v>
      </c>
      <c r="F156">
        <v>229.94</v>
      </c>
    </row>
    <row r="157" spans="1:7" hidden="1">
      <c r="B157" s="6">
        <v>1530.4079999999999</v>
      </c>
      <c r="C157">
        <v>-8.9809999999999999</v>
      </c>
      <c r="D157">
        <v>-27.878</v>
      </c>
      <c r="E157">
        <v>18.896999999999998</v>
      </c>
      <c r="F157">
        <v>229.97</v>
      </c>
    </row>
    <row r="158" spans="1:7" hidden="1">
      <c r="B158" s="6">
        <v>1540.4079999999999</v>
      </c>
      <c r="C158">
        <v>-9.1240000000000006</v>
      </c>
      <c r="D158">
        <v>-27.878</v>
      </c>
      <c r="E158">
        <v>18.754000000000001</v>
      </c>
      <c r="F158">
        <v>229.99</v>
      </c>
    </row>
    <row r="159" spans="1:7" hidden="1">
      <c r="B159" s="6">
        <v>1550.4079999999999</v>
      </c>
      <c r="C159">
        <v>-9.1750000000000007</v>
      </c>
      <c r="D159">
        <v>-27.888000000000002</v>
      </c>
      <c r="E159">
        <v>18.713000000000001</v>
      </c>
      <c r="F159">
        <v>230.05</v>
      </c>
    </row>
    <row r="160" spans="1:7" hidden="1">
      <c r="B160" s="6">
        <v>1560.4079999999999</v>
      </c>
      <c r="C160">
        <v>-9.2569999999999997</v>
      </c>
      <c r="D160">
        <v>-27.882999999999999</v>
      </c>
      <c r="E160">
        <v>18.626000000000001</v>
      </c>
      <c r="F160">
        <v>230.08</v>
      </c>
    </row>
    <row r="161" spans="1:7" hidden="1">
      <c r="B161" s="6">
        <v>1570.4079999999999</v>
      </c>
      <c r="C161">
        <v>-9.2569999999999997</v>
      </c>
      <c r="D161">
        <v>-27.867999999999999</v>
      </c>
      <c r="E161">
        <v>18.611000000000001</v>
      </c>
      <c r="F161">
        <v>230.12</v>
      </c>
    </row>
    <row r="162" spans="1:7" hidden="1">
      <c r="B162" s="6">
        <v>1580.4079999999999</v>
      </c>
      <c r="C162">
        <v>-9.2880000000000003</v>
      </c>
      <c r="D162">
        <v>-27.882999999999999</v>
      </c>
      <c r="E162">
        <v>18.594999999999999</v>
      </c>
      <c r="F162">
        <v>230.13</v>
      </c>
    </row>
    <row r="163" spans="1:7" hidden="1">
      <c r="B163" s="6">
        <v>1590.4079999999999</v>
      </c>
      <c r="C163">
        <v>-9.2370000000000001</v>
      </c>
      <c r="D163">
        <v>-27.878</v>
      </c>
      <c r="E163">
        <v>18.641999999999999</v>
      </c>
      <c r="F163">
        <v>230.19</v>
      </c>
    </row>
    <row r="164" spans="1:7">
      <c r="A164">
        <v>9</v>
      </c>
      <c r="B164" s="6">
        <v>1600.4079999999999</v>
      </c>
      <c r="C164">
        <v>-9.2469999999999999</v>
      </c>
      <c r="D164">
        <v>-27.853000000000002</v>
      </c>
      <c r="E164">
        <v>18.606000000000002</v>
      </c>
      <c r="F164">
        <v>230.21</v>
      </c>
      <c r="G164" s="5">
        <f>AVERAGE(E166:E173)</f>
        <v>16.836625000000002</v>
      </c>
    </row>
    <row r="165" spans="1:7" hidden="1">
      <c r="B165" s="6">
        <v>1610.4079999999999</v>
      </c>
      <c r="C165">
        <v>-9.5129999999999999</v>
      </c>
      <c r="D165">
        <v>-27.858000000000001</v>
      </c>
      <c r="E165">
        <v>18.344999999999999</v>
      </c>
      <c r="F165">
        <v>230.24</v>
      </c>
    </row>
    <row r="166" spans="1:7" hidden="1">
      <c r="B166" s="6">
        <v>1620.4079999999999</v>
      </c>
      <c r="C166">
        <v>-10.220000000000001</v>
      </c>
      <c r="D166">
        <v>-27.882999999999999</v>
      </c>
      <c r="E166">
        <v>17.664000000000001</v>
      </c>
      <c r="F166">
        <v>230.27</v>
      </c>
    </row>
    <row r="167" spans="1:7" hidden="1">
      <c r="B167" s="6">
        <v>1630.4079999999999</v>
      </c>
      <c r="C167">
        <v>-10.752000000000001</v>
      </c>
      <c r="D167">
        <v>-27.888000000000002</v>
      </c>
      <c r="E167">
        <v>17.137</v>
      </c>
      <c r="F167">
        <v>230.3</v>
      </c>
    </row>
    <row r="168" spans="1:7" hidden="1">
      <c r="B168" s="6">
        <v>1640.4079999999999</v>
      </c>
      <c r="C168">
        <v>-11.048999999999999</v>
      </c>
      <c r="D168">
        <v>-27.888000000000002</v>
      </c>
      <c r="E168">
        <v>16.84</v>
      </c>
      <c r="F168">
        <v>230.33</v>
      </c>
    </row>
    <row r="169" spans="1:7" hidden="1">
      <c r="B169" s="6">
        <v>1650.4079999999999</v>
      </c>
      <c r="C169">
        <v>-11.233000000000001</v>
      </c>
      <c r="D169">
        <v>-27.893999999999998</v>
      </c>
      <c r="E169">
        <v>16.661000000000001</v>
      </c>
      <c r="F169">
        <v>230.36</v>
      </c>
    </row>
    <row r="170" spans="1:7" hidden="1">
      <c r="B170" s="6">
        <v>1660.4079999999999</v>
      </c>
      <c r="C170">
        <v>-11.295</v>
      </c>
      <c r="D170">
        <v>-27.893999999999998</v>
      </c>
      <c r="E170">
        <v>16.599</v>
      </c>
      <c r="F170">
        <v>230.38</v>
      </c>
    </row>
    <row r="171" spans="1:7" hidden="1">
      <c r="B171" s="6">
        <v>1670.4079999999999</v>
      </c>
      <c r="C171">
        <v>-11.305</v>
      </c>
      <c r="D171">
        <v>-27.893999999999998</v>
      </c>
      <c r="E171">
        <v>16.588999999999999</v>
      </c>
      <c r="F171">
        <v>230.42</v>
      </c>
    </row>
    <row r="172" spans="1:7" hidden="1">
      <c r="B172" s="6">
        <v>1680.4079999999999</v>
      </c>
      <c r="C172">
        <v>-11.273999999999999</v>
      </c>
      <c r="D172">
        <v>-27.888000000000002</v>
      </c>
      <c r="E172">
        <v>16.614000000000001</v>
      </c>
      <c r="F172">
        <v>230.44</v>
      </c>
    </row>
    <row r="173" spans="1:7" hidden="1">
      <c r="B173" s="6">
        <v>1690.4079999999999</v>
      </c>
      <c r="C173">
        <v>-11.305</v>
      </c>
      <c r="D173">
        <v>-27.893999999999998</v>
      </c>
      <c r="E173">
        <v>16.588999999999999</v>
      </c>
      <c r="F173">
        <v>230.47</v>
      </c>
    </row>
    <row r="174" spans="1:7">
      <c r="A174">
        <v>7</v>
      </c>
      <c r="B174" s="6">
        <v>1700.4079999999999</v>
      </c>
      <c r="C174">
        <v>-11.212999999999999</v>
      </c>
      <c r="D174">
        <v>-27.888000000000002</v>
      </c>
      <c r="E174">
        <v>16.675999999999998</v>
      </c>
      <c r="F174">
        <v>230.5</v>
      </c>
      <c r="G174" s="5">
        <f>AVERAGE(E176:E183)</f>
        <v>15.208874999999999</v>
      </c>
    </row>
    <row r="175" spans="1:7" hidden="1">
      <c r="B175" s="6">
        <v>1710.4079999999999</v>
      </c>
      <c r="C175">
        <v>-11.448</v>
      </c>
      <c r="D175">
        <v>-27.888000000000002</v>
      </c>
      <c r="E175">
        <v>16.440000000000001</v>
      </c>
      <c r="F175">
        <v>230.53</v>
      </c>
    </row>
    <row r="176" spans="1:7" hidden="1">
      <c r="B176" s="6">
        <v>1720.4079999999999</v>
      </c>
      <c r="C176">
        <v>-12.154</v>
      </c>
      <c r="D176">
        <v>-27.919</v>
      </c>
      <c r="E176">
        <v>15.765000000000001</v>
      </c>
      <c r="F176">
        <v>230.55</v>
      </c>
    </row>
    <row r="177" spans="1:7" hidden="1">
      <c r="B177" s="6">
        <v>1730.4079999999999</v>
      </c>
      <c r="C177">
        <v>-12.625</v>
      </c>
      <c r="D177">
        <v>-27.95</v>
      </c>
      <c r="E177">
        <v>15.324999999999999</v>
      </c>
      <c r="F177">
        <v>230.58</v>
      </c>
    </row>
    <row r="178" spans="1:7" hidden="1">
      <c r="B178" s="6">
        <v>1740.4079999999999</v>
      </c>
      <c r="C178">
        <v>-12.851000000000001</v>
      </c>
      <c r="D178">
        <v>-27.95</v>
      </c>
      <c r="E178">
        <v>15.099</v>
      </c>
      <c r="F178">
        <v>230.6</v>
      </c>
    </row>
    <row r="179" spans="1:7" hidden="1">
      <c r="B179" s="6">
        <v>1750.4079999999999</v>
      </c>
      <c r="C179">
        <v>-12.912000000000001</v>
      </c>
      <c r="D179">
        <v>-27.986000000000001</v>
      </c>
      <c r="E179">
        <v>15.074</v>
      </c>
      <c r="F179">
        <v>230.62</v>
      </c>
    </row>
    <row r="180" spans="1:7" hidden="1">
      <c r="B180" s="6">
        <v>1760.4079999999999</v>
      </c>
      <c r="C180">
        <v>-12.943</v>
      </c>
      <c r="D180">
        <v>-27.965</v>
      </c>
      <c r="E180">
        <v>15.023</v>
      </c>
      <c r="F180">
        <v>230.64</v>
      </c>
    </row>
    <row r="181" spans="1:7" hidden="1">
      <c r="B181" s="6">
        <v>1770.4079999999999</v>
      </c>
      <c r="C181">
        <v>-12.861000000000001</v>
      </c>
      <c r="D181">
        <v>-27.991</v>
      </c>
      <c r="E181">
        <v>15.13</v>
      </c>
      <c r="F181">
        <v>230.67</v>
      </c>
    </row>
    <row r="182" spans="1:7" hidden="1">
      <c r="B182" s="6">
        <v>1780.4079999999999</v>
      </c>
      <c r="C182">
        <v>-12.871</v>
      </c>
      <c r="D182">
        <v>-27.986000000000001</v>
      </c>
      <c r="E182">
        <v>15.115</v>
      </c>
      <c r="F182">
        <v>230.69</v>
      </c>
    </row>
    <row r="183" spans="1:7" hidden="1">
      <c r="B183" s="6">
        <v>1790.4079999999999</v>
      </c>
      <c r="C183">
        <v>-12.84</v>
      </c>
      <c r="D183">
        <v>-27.981000000000002</v>
      </c>
      <c r="E183">
        <v>15.14</v>
      </c>
      <c r="F183">
        <v>230.71</v>
      </c>
    </row>
    <row r="184" spans="1:7">
      <c r="A184">
        <v>5</v>
      </c>
      <c r="B184" s="6">
        <v>1800.4079999999999</v>
      </c>
      <c r="C184">
        <v>-12.798999999999999</v>
      </c>
      <c r="D184">
        <v>-27.965</v>
      </c>
      <c r="E184">
        <v>15.166</v>
      </c>
      <c r="F184">
        <v>230.73</v>
      </c>
      <c r="G184" s="5">
        <f>AVERAGE(E186:E193)</f>
        <v>13.481125</v>
      </c>
    </row>
    <row r="185" spans="1:7" hidden="1">
      <c r="B185" s="6">
        <v>1810.4079999999999</v>
      </c>
      <c r="C185">
        <v>-13.167999999999999</v>
      </c>
      <c r="D185">
        <v>-27.981000000000002</v>
      </c>
      <c r="E185">
        <v>14.813000000000001</v>
      </c>
      <c r="F185">
        <v>230.75</v>
      </c>
    </row>
    <row r="186" spans="1:7" hidden="1">
      <c r="B186" s="6">
        <v>1820.4079999999999</v>
      </c>
      <c r="C186">
        <v>-13.792999999999999</v>
      </c>
      <c r="D186">
        <v>-27.971</v>
      </c>
      <c r="E186">
        <v>14.178000000000001</v>
      </c>
      <c r="F186">
        <v>230.77</v>
      </c>
    </row>
    <row r="187" spans="1:7" hidden="1">
      <c r="B187" s="6">
        <v>1830.4079999999999</v>
      </c>
      <c r="C187">
        <v>-14.223000000000001</v>
      </c>
      <c r="D187">
        <v>-28.006</v>
      </c>
      <c r="E187">
        <v>13.784000000000001</v>
      </c>
      <c r="F187">
        <v>230.79</v>
      </c>
    </row>
    <row r="188" spans="1:7" hidden="1">
      <c r="B188" s="6">
        <v>1840.4079999999999</v>
      </c>
      <c r="C188">
        <v>-14.519</v>
      </c>
      <c r="D188">
        <v>-28.021999999999998</v>
      </c>
      <c r="E188">
        <v>13.502000000000001</v>
      </c>
      <c r="F188">
        <v>230.81</v>
      </c>
    </row>
    <row r="189" spans="1:7" hidden="1">
      <c r="B189" s="6">
        <v>1850.4079999999999</v>
      </c>
      <c r="C189">
        <v>-14.653</v>
      </c>
      <c r="D189">
        <v>-28.027000000000001</v>
      </c>
      <c r="E189">
        <v>13.374000000000001</v>
      </c>
      <c r="F189">
        <v>230.82</v>
      </c>
    </row>
    <row r="190" spans="1:7" hidden="1">
      <c r="B190" s="6">
        <v>1860.4079999999999</v>
      </c>
      <c r="C190">
        <v>-14.755000000000001</v>
      </c>
      <c r="D190">
        <v>-27.991</v>
      </c>
      <c r="E190">
        <v>13.236000000000001</v>
      </c>
      <c r="F190">
        <v>230.85</v>
      </c>
    </row>
    <row r="191" spans="1:7" hidden="1">
      <c r="B191" s="6">
        <v>1870.4079999999999</v>
      </c>
      <c r="C191">
        <v>-14.724</v>
      </c>
      <c r="D191">
        <v>-28.027000000000001</v>
      </c>
      <c r="E191">
        <v>13.303000000000001</v>
      </c>
      <c r="F191">
        <v>230.87</v>
      </c>
    </row>
    <row r="192" spans="1:7" hidden="1">
      <c r="B192" s="6">
        <v>1880.4079999999999</v>
      </c>
      <c r="C192">
        <v>-14.755000000000001</v>
      </c>
      <c r="D192">
        <v>-27.995999999999999</v>
      </c>
      <c r="E192">
        <v>13.241</v>
      </c>
      <c r="F192">
        <v>230.88</v>
      </c>
    </row>
    <row r="193" spans="1:7" hidden="1">
      <c r="B193" s="6">
        <v>1890.4079999999999</v>
      </c>
      <c r="C193">
        <v>-14.765000000000001</v>
      </c>
      <c r="D193">
        <v>-27.995999999999999</v>
      </c>
      <c r="E193">
        <v>13.231</v>
      </c>
      <c r="F193">
        <v>230.9</v>
      </c>
    </row>
    <row r="194" spans="1:7">
      <c r="A194">
        <v>4</v>
      </c>
      <c r="B194" s="6">
        <v>1900.4079999999999</v>
      </c>
      <c r="C194">
        <v>-14.775</v>
      </c>
      <c r="D194">
        <v>-28.027000000000001</v>
      </c>
      <c r="E194">
        <v>13.252000000000001</v>
      </c>
      <c r="F194">
        <v>230.92</v>
      </c>
      <c r="G194" s="5">
        <f>AVERAGE(E196:E203)</f>
        <v>12.538874999999999</v>
      </c>
    </row>
    <row r="195" spans="1:7" hidden="1">
      <c r="B195" s="6">
        <v>1910.4079999999999</v>
      </c>
      <c r="C195">
        <v>-14.847</v>
      </c>
      <c r="D195">
        <v>-27.995999999999999</v>
      </c>
      <c r="E195">
        <v>13.148999999999999</v>
      </c>
      <c r="F195">
        <v>230.93</v>
      </c>
    </row>
    <row r="196" spans="1:7" hidden="1">
      <c r="B196" s="6">
        <v>1920.4079999999999</v>
      </c>
      <c r="C196">
        <v>-15.113</v>
      </c>
      <c r="D196">
        <v>-28.012</v>
      </c>
      <c r="E196">
        <v>12.898</v>
      </c>
      <c r="F196">
        <v>230.95</v>
      </c>
    </row>
    <row r="197" spans="1:7" hidden="1">
      <c r="B197" s="6">
        <v>1930.4079999999999</v>
      </c>
      <c r="C197">
        <v>-15.359</v>
      </c>
      <c r="D197">
        <v>-28.027000000000001</v>
      </c>
      <c r="E197">
        <v>12.667999999999999</v>
      </c>
      <c r="F197">
        <v>230.96</v>
      </c>
    </row>
    <row r="198" spans="1:7" hidden="1">
      <c r="B198" s="6">
        <v>1940.4079999999999</v>
      </c>
      <c r="C198">
        <v>-15.430999999999999</v>
      </c>
      <c r="D198">
        <v>-28.032</v>
      </c>
      <c r="E198">
        <v>12.602</v>
      </c>
      <c r="F198">
        <v>230.98</v>
      </c>
    </row>
    <row r="199" spans="1:7" hidden="1">
      <c r="B199" s="6">
        <v>1950.4079999999999</v>
      </c>
      <c r="C199">
        <v>-15.593999999999999</v>
      </c>
      <c r="D199">
        <v>-28.036999999999999</v>
      </c>
      <c r="E199">
        <v>12.443</v>
      </c>
      <c r="F199">
        <v>230.99</v>
      </c>
    </row>
    <row r="200" spans="1:7" hidden="1">
      <c r="B200" s="6">
        <v>1960.4079999999999</v>
      </c>
      <c r="C200">
        <v>-15.605</v>
      </c>
      <c r="D200">
        <v>-28.042000000000002</v>
      </c>
      <c r="E200">
        <v>12.438000000000001</v>
      </c>
      <c r="F200">
        <v>231.01</v>
      </c>
    </row>
    <row r="201" spans="1:7" hidden="1">
      <c r="B201" s="6">
        <v>1970.4079999999999</v>
      </c>
      <c r="C201">
        <v>-15.605</v>
      </c>
      <c r="D201">
        <v>-28.006</v>
      </c>
      <c r="E201">
        <v>12.401999999999999</v>
      </c>
      <c r="F201">
        <v>231.03</v>
      </c>
    </row>
    <row r="202" spans="1:7" hidden="1">
      <c r="B202" s="6">
        <v>1980.4079999999999</v>
      </c>
      <c r="C202">
        <v>-15.605</v>
      </c>
      <c r="D202">
        <v>-28.047999999999998</v>
      </c>
      <c r="E202">
        <v>12.443</v>
      </c>
      <c r="F202">
        <v>231.03</v>
      </c>
    </row>
    <row r="203" spans="1:7" hidden="1">
      <c r="B203" s="6">
        <v>1990.4079999999999</v>
      </c>
      <c r="C203">
        <v>-15.605</v>
      </c>
      <c r="D203">
        <v>-28.021999999999998</v>
      </c>
      <c r="E203">
        <v>12.417</v>
      </c>
      <c r="F203">
        <v>231.05</v>
      </c>
    </row>
    <row r="204" spans="1:7">
      <c r="A204">
        <v>2</v>
      </c>
      <c r="B204" s="6">
        <v>2000.4079999999999</v>
      </c>
      <c r="C204">
        <v>-15.605</v>
      </c>
      <c r="D204">
        <v>-28.027000000000001</v>
      </c>
      <c r="E204">
        <v>12.422000000000001</v>
      </c>
      <c r="F204">
        <v>231.05</v>
      </c>
      <c r="G204" s="5">
        <f>AVERAGE(E206:E213)</f>
        <v>10.955375</v>
      </c>
    </row>
    <row r="205" spans="1:7" hidden="1">
      <c r="B205" s="6">
        <v>2010.4079999999999</v>
      </c>
      <c r="C205">
        <v>-15.861000000000001</v>
      </c>
      <c r="D205">
        <v>-28.077999999999999</v>
      </c>
      <c r="E205">
        <v>12.218</v>
      </c>
      <c r="F205">
        <v>231.08</v>
      </c>
    </row>
    <row r="206" spans="1:7" hidden="1">
      <c r="B206" s="6">
        <v>2020.4079999999999</v>
      </c>
      <c r="C206">
        <v>-16.475000000000001</v>
      </c>
      <c r="D206">
        <v>-28.088999999999999</v>
      </c>
      <c r="E206">
        <v>11.614000000000001</v>
      </c>
      <c r="F206">
        <v>231.08</v>
      </c>
    </row>
    <row r="207" spans="1:7" hidden="1">
      <c r="B207" s="6">
        <v>2030.4079999999999</v>
      </c>
      <c r="C207">
        <v>-16.864000000000001</v>
      </c>
      <c r="D207">
        <v>-28.109000000000002</v>
      </c>
      <c r="E207">
        <v>11.244999999999999</v>
      </c>
      <c r="F207">
        <v>231.1</v>
      </c>
    </row>
    <row r="208" spans="1:7" hidden="1">
      <c r="B208" s="6">
        <v>2040.4079999999999</v>
      </c>
      <c r="C208">
        <v>-17.099</v>
      </c>
      <c r="D208">
        <v>-28.123999999999999</v>
      </c>
      <c r="E208">
        <v>11.025</v>
      </c>
      <c r="F208">
        <v>231.11</v>
      </c>
    </row>
    <row r="209" spans="1:7" hidden="1">
      <c r="B209" s="6">
        <v>2050.4079999999999</v>
      </c>
      <c r="C209">
        <v>-17.242999999999999</v>
      </c>
      <c r="D209">
        <v>-28.119</v>
      </c>
      <c r="E209">
        <v>10.877000000000001</v>
      </c>
      <c r="F209">
        <v>231.11</v>
      </c>
    </row>
    <row r="210" spans="1:7" hidden="1">
      <c r="B210" s="6">
        <v>2060.4079999999999</v>
      </c>
      <c r="C210">
        <v>-17.344999999999999</v>
      </c>
      <c r="D210">
        <v>-28.15</v>
      </c>
      <c r="E210">
        <v>10.805</v>
      </c>
      <c r="F210">
        <v>231.12</v>
      </c>
    </row>
    <row r="211" spans="1:7" hidden="1">
      <c r="B211" s="6">
        <v>2070.4079999999999</v>
      </c>
      <c r="C211">
        <v>-17.407</v>
      </c>
      <c r="D211">
        <v>-28.109000000000002</v>
      </c>
      <c r="E211">
        <v>10.702999999999999</v>
      </c>
      <c r="F211">
        <v>231.13</v>
      </c>
    </row>
    <row r="212" spans="1:7" hidden="1">
      <c r="B212" s="6">
        <v>2080.4079999999999</v>
      </c>
      <c r="C212">
        <v>-17.446999999999999</v>
      </c>
      <c r="D212">
        <v>-28.13</v>
      </c>
      <c r="E212">
        <v>10.682</v>
      </c>
      <c r="F212">
        <v>231.14</v>
      </c>
    </row>
    <row r="213" spans="1:7" hidden="1">
      <c r="B213" s="6">
        <v>2090.4079999999999</v>
      </c>
      <c r="C213">
        <v>-17.417000000000002</v>
      </c>
      <c r="D213">
        <v>-28.109000000000002</v>
      </c>
      <c r="E213">
        <v>10.692</v>
      </c>
      <c r="F213">
        <v>231.15</v>
      </c>
    </row>
    <row r="214" spans="1:7">
      <c r="A214">
        <v>1</v>
      </c>
      <c r="B214" s="6">
        <v>2100.4079999999999</v>
      </c>
      <c r="C214">
        <v>-17.427</v>
      </c>
      <c r="D214">
        <v>-28.099</v>
      </c>
      <c r="E214">
        <v>10.672000000000001</v>
      </c>
      <c r="F214">
        <v>231.17</v>
      </c>
      <c r="G214" s="5">
        <f>AVERAGE(E216:E223)</f>
        <v>9.941374999999999</v>
      </c>
    </row>
    <row r="215" spans="1:7" hidden="1">
      <c r="B215" s="6">
        <v>2110.4079999999999</v>
      </c>
      <c r="C215">
        <v>-17.54</v>
      </c>
      <c r="D215">
        <v>-28.109000000000002</v>
      </c>
      <c r="E215">
        <v>10.569000000000001</v>
      </c>
      <c r="F215">
        <v>231.17</v>
      </c>
    </row>
    <row r="216" spans="1:7" hidden="1">
      <c r="B216" s="6">
        <v>2120.4079999999999</v>
      </c>
      <c r="C216">
        <v>-17.672999999999998</v>
      </c>
      <c r="D216">
        <v>-28.155000000000001</v>
      </c>
      <c r="E216">
        <v>10.483000000000001</v>
      </c>
      <c r="F216">
        <v>231.2</v>
      </c>
    </row>
    <row r="217" spans="1:7" hidden="1">
      <c r="B217" s="6">
        <v>2130.4079999999999</v>
      </c>
      <c r="C217">
        <v>-18.132999999999999</v>
      </c>
      <c r="D217">
        <v>-28.216999999999999</v>
      </c>
      <c r="E217">
        <v>10.083</v>
      </c>
      <c r="F217">
        <v>231.18</v>
      </c>
    </row>
    <row r="218" spans="1:7" hidden="1">
      <c r="B218" s="6">
        <v>2140.4079999999999</v>
      </c>
      <c r="C218">
        <v>-18.399999999999999</v>
      </c>
      <c r="D218">
        <v>-28.201000000000001</v>
      </c>
      <c r="E218">
        <v>9.8019999999999996</v>
      </c>
      <c r="F218">
        <v>231.19</v>
      </c>
    </row>
    <row r="219" spans="1:7" hidden="1">
      <c r="B219" s="6">
        <v>2150.4079999999999</v>
      </c>
      <c r="C219">
        <v>-18.471</v>
      </c>
      <c r="D219">
        <v>-28.196000000000002</v>
      </c>
      <c r="E219">
        <v>9.7249999999999996</v>
      </c>
      <c r="F219">
        <v>231.19</v>
      </c>
    </row>
    <row r="220" spans="1:7" hidden="1">
      <c r="B220" s="6">
        <v>2160.4079999999999</v>
      </c>
      <c r="C220">
        <v>-18.420000000000002</v>
      </c>
      <c r="D220">
        <v>-28.196000000000002</v>
      </c>
      <c r="E220">
        <v>9.7759999999999998</v>
      </c>
      <c r="F220">
        <v>231.21</v>
      </c>
    </row>
    <row r="221" spans="1:7" hidden="1">
      <c r="B221" s="6">
        <v>2170.4079999999999</v>
      </c>
      <c r="C221">
        <v>-18.266999999999999</v>
      </c>
      <c r="D221">
        <v>-28.186</v>
      </c>
      <c r="E221">
        <v>9.92</v>
      </c>
      <c r="F221">
        <v>231.2</v>
      </c>
    </row>
    <row r="222" spans="1:7" hidden="1">
      <c r="B222" s="6">
        <v>2180.4079999999999</v>
      </c>
      <c r="C222">
        <v>-18.297000000000001</v>
      </c>
      <c r="D222">
        <v>-28.135000000000002</v>
      </c>
      <c r="E222">
        <v>9.8379999999999992</v>
      </c>
      <c r="F222">
        <v>231.21</v>
      </c>
    </row>
    <row r="223" spans="1:7" hidden="1">
      <c r="B223" s="6">
        <v>2190.4079999999999</v>
      </c>
      <c r="C223">
        <v>-18.266999999999999</v>
      </c>
      <c r="D223">
        <v>-28.170999999999999</v>
      </c>
      <c r="E223">
        <v>9.9039999999999999</v>
      </c>
      <c r="F223">
        <v>231.22</v>
      </c>
    </row>
    <row r="224" spans="1:7">
      <c r="A224">
        <v>0</v>
      </c>
      <c r="B224" s="6">
        <v>2200.4079999999999</v>
      </c>
      <c r="C224">
        <v>-18.225999999999999</v>
      </c>
      <c r="D224">
        <v>-28.166</v>
      </c>
      <c r="E224">
        <v>9.94</v>
      </c>
      <c r="F224">
        <v>231.23</v>
      </c>
      <c r="G224" s="5">
        <f>AVERAGE(E226:E233)</f>
        <v>9.2789999999999999</v>
      </c>
    </row>
    <row r="225" spans="2:6" hidden="1">
      <c r="B225" s="6">
        <v>2210.4079999999999</v>
      </c>
      <c r="C225">
        <v>-18.41</v>
      </c>
      <c r="D225">
        <v>-28.16</v>
      </c>
      <c r="E225">
        <v>9.7509999999999994</v>
      </c>
      <c r="F225">
        <v>231.22</v>
      </c>
    </row>
    <row r="226" spans="2:6" hidden="1">
      <c r="B226" s="6">
        <v>2220.4079999999999</v>
      </c>
      <c r="C226">
        <v>-18.655999999999999</v>
      </c>
      <c r="D226">
        <v>-28.155000000000001</v>
      </c>
      <c r="E226">
        <v>9.5</v>
      </c>
      <c r="F226">
        <v>231.23</v>
      </c>
    </row>
    <row r="227" spans="2:6" hidden="1">
      <c r="B227" s="6">
        <v>2230.4079999999999</v>
      </c>
      <c r="C227">
        <v>-18.727</v>
      </c>
      <c r="D227">
        <v>-28.175999999999998</v>
      </c>
      <c r="E227">
        <v>9.4489999999999998</v>
      </c>
      <c r="F227">
        <v>231.24</v>
      </c>
    </row>
    <row r="228" spans="2:6" hidden="1">
      <c r="B228" s="6">
        <v>2240.4079999999999</v>
      </c>
      <c r="C228">
        <v>-18.829999999999998</v>
      </c>
      <c r="D228">
        <v>-28.16</v>
      </c>
      <c r="E228">
        <v>9.3309999999999995</v>
      </c>
      <c r="F228">
        <v>231.24</v>
      </c>
    </row>
    <row r="229" spans="2:6" hidden="1">
      <c r="B229" s="6">
        <v>2250.4079999999999</v>
      </c>
      <c r="C229">
        <v>-18.881</v>
      </c>
      <c r="D229">
        <v>-28.15</v>
      </c>
      <c r="E229">
        <v>9.2690000000000001</v>
      </c>
      <c r="F229">
        <v>231.24</v>
      </c>
    </row>
    <row r="230" spans="2:6" hidden="1">
      <c r="B230" s="6">
        <v>2260.4079999999999</v>
      </c>
      <c r="C230">
        <v>-18.881</v>
      </c>
      <c r="D230">
        <v>-28.155000000000001</v>
      </c>
      <c r="E230">
        <v>9.2739999999999991</v>
      </c>
      <c r="F230">
        <v>231.25</v>
      </c>
    </row>
    <row r="231" spans="2:6" hidden="1">
      <c r="B231" s="6">
        <v>2270.4079999999999</v>
      </c>
      <c r="C231">
        <v>-18.911999999999999</v>
      </c>
      <c r="D231">
        <v>-28.123999999999999</v>
      </c>
      <c r="E231">
        <v>9.2129999999999992</v>
      </c>
      <c r="F231">
        <v>231.24</v>
      </c>
    </row>
    <row r="232" spans="2:6" hidden="1">
      <c r="B232" s="6">
        <v>2280.4079999999999</v>
      </c>
      <c r="C232">
        <v>-19.045000000000002</v>
      </c>
      <c r="D232">
        <v>-28.123999999999999</v>
      </c>
      <c r="E232">
        <v>9.08</v>
      </c>
      <c r="F232">
        <v>231.24</v>
      </c>
    </row>
    <row r="233" spans="2:6" hidden="1">
      <c r="B233" s="6">
        <v>2290.4079999999999</v>
      </c>
      <c r="C233">
        <v>-18.992999999999999</v>
      </c>
      <c r="D233">
        <v>-28.109000000000002</v>
      </c>
      <c r="E233">
        <v>9.1159999999999997</v>
      </c>
      <c r="F233">
        <v>231.26</v>
      </c>
    </row>
    <row r="234" spans="2:6" hidden="1">
      <c r="B234" s="6">
        <v>2300.4079999999999</v>
      </c>
      <c r="C234">
        <v>-18.942</v>
      </c>
      <c r="D234">
        <v>-28.073</v>
      </c>
      <c r="E234">
        <v>9.1310000000000002</v>
      </c>
      <c r="F234">
        <v>231.26</v>
      </c>
    </row>
    <row r="235" spans="2:6" hidden="1">
      <c r="B235" s="6">
        <v>2310.4079999999999</v>
      </c>
      <c r="C235">
        <v>-18.942</v>
      </c>
      <c r="D235">
        <v>-28.088999999999999</v>
      </c>
      <c r="E235">
        <v>9.1460000000000008</v>
      </c>
      <c r="F235">
        <v>231.24</v>
      </c>
    </row>
    <row r="236" spans="2:6" hidden="1">
      <c r="B236" s="6">
        <v>2320.4079999999999</v>
      </c>
      <c r="C236">
        <v>-18.901</v>
      </c>
      <c r="D236">
        <v>-28.016999999999999</v>
      </c>
      <c r="E236">
        <v>9.1150000000000002</v>
      </c>
      <c r="F236">
        <v>231.27</v>
      </c>
    </row>
    <row r="237" spans="2:6" hidden="1">
      <c r="B237" s="6">
        <v>2330.4079999999999</v>
      </c>
      <c r="C237">
        <v>-18.881</v>
      </c>
      <c r="D237">
        <v>-27.991</v>
      </c>
      <c r="E237">
        <v>9.11</v>
      </c>
      <c r="F237">
        <v>231.27</v>
      </c>
    </row>
    <row r="238" spans="2:6" hidden="1">
      <c r="B238" s="6">
        <v>2340.4079999999999</v>
      </c>
      <c r="C238">
        <v>-18.881</v>
      </c>
      <c r="D238">
        <v>-27.995999999999999</v>
      </c>
      <c r="E238">
        <v>9.1150000000000002</v>
      </c>
      <c r="F238">
        <v>231.28</v>
      </c>
    </row>
    <row r="239" spans="2:6" hidden="1">
      <c r="B239" s="6">
        <v>2350.4079999999999</v>
      </c>
      <c r="C239">
        <v>-18.911999999999999</v>
      </c>
      <c r="D239">
        <v>-27.991</v>
      </c>
      <c r="E239">
        <v>9.08</v>
      </c>
      <c r="F239">
        <v>231.29</v>
      </c>
    </row>
    <row r="240" spans="2:6" hidden="1">
      <c r="B240" s="6">
        <v>2360.4079999999999</v>
      </c>
      <c r="C240">
        <v>-18.881</v>
      </c>
      <c r="D240">
        <v>-27.991</v>
      </c>
      <c r="E240">
        <v>9.11</v>
      </c>
      <c r="F240">
        <v>231.29</v>
      </c>
    </row>
    <row r="241" spans="1:6" hidden="1">
      <c r="B241" s="6">
        <v>2370.4079999999999</v>
      </c>
      <c r="C241">
        <v>-18.911999999999999</v>
      </c>
      <c r="D241">
        <v>-27.986000000000001</v>
      </c>
      <c r="E241">
        <v>9.0739999999999998</v>
      </c>
      <c r="F241">
        <v>231.28</v>
      </c>
    </row>
    <row r="242" spans="1:6" hidden="1">
      <c r="B242" s="6">
        <v>2380.4079999999999</v>
      </c>
      <c r="C242">
        <v>-18.911999999999999</v>
      </c>
      <c r="D242">
        <v>-28.016999999999999</v>
      </c>
      <c r="E242">
        <v>9.1050000000000004</v>
      </c>
      <c r="F242">
        <v>231.28</v>
      </c>
    </row>
    <row r="243" spans="1:6" hidden="1">
      <c r="B243" s="6">
        <v>2390.4079999999999</v>
      </c>
      <c r="C243">
        <v>-18.870999999999999</v>
      </c>
      <c r="D243">
        <v>-27.991</v>
      </c>
      <c r="E243">
        <v>9.1210000000000004</v>
      </c>
      <c r="F243">
        <v>231.3</v>
      </c>
    </row>
    <row r="244" spans="1:6" hidden="1">
      <c r="A244" s="8"/>
      <c r="B244" s="18">
        <v>2400.4079999999999</v>
      </c>
      <c r="C244">
        <v>-18.881</v>
      </c>
      <c r="D244">
        <v>-27.986000000000001</v>
      </c>
      <c r="E244" s="8">
        <v>9.1050000000000004</v>
      </c>
      <c r="F244" s="8">
        <v>231.28</v>
      </c>
    </row>
    <row r="245" spans="1:6" hidden="1">
      <c r="B245" s="6">
        <v>2410.4079999999999</v>
      </c>
      <c r="C245">
        <v>-18.870999999999999</v>
      </c>
      <c r="D245">
        <v>-27.965</v>
      </c>
      <c r="E245">
        <v>9.0950000000000006</v>
      </c>
      <c r="F245">
        <v>231.29</v>
      </c>
    </row>
    <row r="246" spans="1:6" hidden="1">
      <c r="B246" s="6">
        <v>2420.4079999999999</v>
      </c>
      <c r="C246">
        <v>-18.614999999999998</v>
      </c>
      <c r="D246">
        <v>-27.95</v>
      </c>
      <c r="E246">
        <v>9.3350000000000009</v>
      </c>
      <c r="F246">
        <v>231.29</v>
      </c>
    </row>
    <row r="247" spans="1:6" hidden="1">
      <c r="B247" s="6">
        <v>2430.4079999999999</v>
      </c>
      <c r="C247">
        <v>-18.123000000000001</v>
      </c>
      <c r="D247">
        <v>-17.704999999999998</v>
      </c>
      <c r="E247">
        <v>-0.41799999999999998</v>
      </c>
      <c r="F247">
        <v>230.93</v>
      </c>
    </row>
    <row r="248" spans="1:6" hidden="1">
      <c r="B248" s="6">
        <v>2440.4079999999999</v>
      </c>
      <c r="C248">
        <v>-17.222000000000001</v>
      </c>
      <c r="D248">
        <v>-14.718999999999999</v>
      </c>
      <c r="E248">
        <v>-2.5030000000000001</v>
      </c>
      <c r="F248">
        <v>230.95</v>
      </c>
    </row>
    <row r="249" spans="1:6" hidden="1">
      <c r="B249" s="6">
        <v>2450.4079999999999</v>
      </c>
      <c r="C249">
        <v>-17.242999999999999</v>
      </c>
      <c r="D249">
        <v>-15.314</v>
      </c>
      <c r="E249">
        <v>-1.929</v>
      </c>
      <c r="F249">
        <v>230.94</v>
      </c>
    </row>
    <row r="250" spans="1:6" hidden="1">
      <c r="B250" s="6">
        <v>2460.4079999999999</v>
      </c>
      <c r="C250">
        <v>-17.376000000000001</v>
      </c>
      <c r="D250">
        <v>-15.821999999999999</v>
      </c>
      <c r="E250">
        <v>-1.554</v>
      </c>
      <c r="F250">
        <v>230.94</v>
      </c>
    </row>
    <row r="251" spans="1:6" hidden="1">
      <c r="B251" s="6">
        <v>2470.4079999999999</v>
      </c>
      <c r="C251">
        <v>-17.641999999999999</v>
      </c>
      <c r="D251">
        <v>-15.606999999999999</v>
      </c>
      <c r="E251">
        <v>-2.0350000000000001</v>
      </c>
      <c r="F251">
        <v>230.94</v>
      </c>
    </row>
    <row r="252" spans="1:6" hidden="1">
      <c r="B252" s="6">
        <v>2480.4079999999999</v>
      </c>
      <c r="C252">
        <v>-17.672999999999998</v>
      </c>
      <c r="D252">
        <v>-15.212</v>
      </c>
      <c r="E252">
        <v>-2.4609999999999999</v>
      </c>
      <c r="F252">
        <v>230.95</v>
      </c>
    </row>
    <row r="253" spans="1:6" hidden="1">
      <c r="B253" s="6">
        <v>2490.4079999999999</v>
      </c>
      <c r="C253">
        <v>-17.641999999999999</v>
      </c>
      <c r="D253">
        <v>-14.744999999999999</v>
      </c>
      <c r="E253">
        <v>-2.8969999999999998</v>
      </c>
      <c r="F253">
        <v>230.96</v>
      </c>
    </row>
    <row r="254" spans="1:6">
      <c r="A254" s="19" t="s">
        <v>20</v>
      </c>
      <c r="B254" s="13">
        <v>2500.4079999999999</v>
      </c>
      <c r="C254">
        <v>-17.446999999999999</v>
      </c>
      <c r="D254">
        <v>-14.298</v>
      </c>
      <c r="E254" s="19">
        <v>-3.149</v>
      </c>
      <c r="F254" s="19">
        <v>230.96</v>
      </c>
    </row>
    <row r="255" spans="1:6" hidden="1">
      <c r="B255" s="6">
        <v>2510.4079999999999</v>
      </c>
      <c r="C255">
        <v>-17.303999999999998</v>
      </c>
      <c r="D255">
        <v>-13.878</v>
      </c>
      <c r="E255">
        <v>-3.427</v>
      </c>
      <c r="F255">
        <v>230.96</v>
      </c>
    </row>
    <row r="256" spans="1:6" hidden="1">
      <c r="B256" s="6">
        <v>2520.4079999999999</v>
      </c>
      <c r="C256">
        <v>-17.192</v>
      </c>
      <c r="D256">
        <v>-13.548999999999999</v>
      </c>
      <c r="E256">
        <v>-3.6419999999999999</v>
      </c>
      <c r="F256">
        <v>230.96</v>
      </c>
    </row>
    <row r="257" spans="1:6" hidden="1">
      <c r="B257" s="6">
        <v>2530.4079999999999</v>
      </c>
      <c r="C257">
        <v>-16.946000000000002</v>
      </c>
      <c r="D257">
        <v>-13.231</v>
      </c>
      <c r="E257">
        <v>-3.7149999999999999</v>
      </c>
      <c r="F257">
        <v>230.98</v>
      </c>
    </row>
    <row r="258" spans="1:6" hidden="1">
      <c r="B258" s="6">
        <v>2540.4079999999999</v>
      </c>
      <c r="C258">
        <v>-16.762</v>
      </c>
      <c r="D258">
        <v>-12.944000000000001</v>
      </c>
      <c r="E258">
        <v>-3.8180000000000001</v>
      </c>
      <c r="F258">
        <v>230.97</v>
      </c>
    </row>
    <row r="259" spans="1:6" hidden="1">
      <c r="B259" s="6">
        <v>2550.4079999999999</v>
      </c>
      <c r="C259">
        <v>-16.311</v>
      </c>
      <c r="D259">
        <v>-12.8</v>
      </c>
      <c r="E259">
        <v>-3.5110000000000001</v>
      </c>
      <c r="F259">
        <v>230.97</v>
      </c>
    </row>
    <row r="260" spans="1:6" hidden="1">
      <c r="B260" s="6">
        <v>2560.4079999999999</v>
      </c>
      <c r="C260">
        <v>-16.209</v>
      </c>
      <c r="D260">
        <v>-13.329000000000001</v>
      </c>
      <c r="E260">
        <v>-2.88</v>
      </c>
      <c r="F260">
        <v>230.97</v>
      </c>
    </row>
    <row r="261" spans="1:6" hidden="1">
      <c r="B261" s="6">
        <v>2570.4079999999999</v>
      </c>
      <c r="C261">
        <v>-16.198</v>
      </c>
      <c r="D261">
        <v>-14.032</v>
      </c>
      <c r="E261">
        <v>-2.1669999999999998</v>
      </c>
      <c r="F261">
        <v>230.97</v>
      </c>
    </row>
    <row r="262" spans="1:6" hidden="1">
      <c r="B262" s="6">
        <v>2580.4079999999999</v>
      </c>
      <c r="C262">
        <v>-16.219000000000001</v>
      </c>
      <c r="D262">
        <v>-14.791</v>
      </c>
      <c r="E262">
        <v>-1.4279999999999999</v>
      </c>
      <c r="F262">
        <v>230.96</v>
      </c>
    </row>
    <row r="263" spans="1:6" hidden="1">
      <c r="B263" s="6">
        <v>2590.4079999999999</v>
      </c>
      <c r="C263">
        <v>-6.78</v>
      </c>
      <c r="D263">
        <v>8.2539999999999996</v>
      </c>
      <c r="E263">
        <v>-15.034000000000001</v>
      </c>
      <c r="F263">
        <v>231.36</v>
      </c>
    </row>
    <row r="264" spans="1:6">
      <c r="A264" s="19" t="s">
        <v>20</v>
      </c>
      <c r="B264" s="13">
        <v>2600.4079999999999</v>
      </c>
      <c r="C264">
        <v>3.6629999999999998</v>
      </c>
      <c r="D264">
        <v>9.5220000000000002</v>
      </c>
      <c r="E264" s="19">
        <v>-5.859</v>
      </c>
      <c r="F264" s="19">
        <v>231.36</v>
      </c>
    </row>
    <row r="265" spans="1:6" hidden="1">
      <c r="B265" s="6">
        <v>2610.4079999999999</v>
      </c>
      <c r="C265">
        <v>59.716000000000001</v>
      </c>
      <c r="D265">
        <v>13.148999999999999</v>
      </c>
      <c r="E265">
        <v>46.567</v>
      </c>
      <c r="F265">
        <v>231.37</v>
      </c>
    </row>
    <row r="266" spans="1:6" hidden="1">
      <c r="B266" s="6">
        <v>2620.4079999999999</v>
      </c>
      <c r="C266">
        <v>156.33099999999999</v>
      </c>
      <c r="D266">
        <v>18.370999999999999</v>
      </c>
      <c r="E266">
        <v>137.959</v>
      </c>
      <c r="F266">
        <v>231.37</v>
      </c>
    </row>
    <row r="267" spans="1:6" hidden="1">
      <c r="B267" s="6">
        <v>2630.4079999999999</v>
      </c>
      <c r="C267">
        <v>324.42700000000002</v>
      </c>
      <c r="D267">
        <v>16.206</v>
      </c>
      <c r="E267">
        <v>308.22000000000003</v>
      </c>
      <c r="F267">
        <v>231.62</v>
      </c>
    </row>
    <row r="268" spans="1:6" hidden="1">
      <c r="B268" s="6">
        <v>2640.4079999999999</v>
      </c>
      <c r="C268">
        <v>286.10599999999999</v>
      </c>
      <c r="D268">
        <v>1.421</v>
      </c>
      <c r="E268">
        <v>284.685</v>
      </c>
      <c r="F268">
        <v>231.63</v>
      </c>
    </row>
    <row r="269" spans="1:6" hidden="1">
      <c r="B269" s="6">
        <v>2650.4079999999999</v>
      </c>
      <c r="C269">
        <v>94.965000000000003</v>
      </c>
      <c r="D269">
        <v>0.11799999999999999</v>
      </c>
      <c r="E269">
        <v>94.846999999999994</v>
      </c>
      <c r="F269">
        <v>231.62</v>
      </c>
    </row>
    <row r="270" spans="1:6" hidden="1">
      <c r="B270" s="6">
        <v>2660.4079999999999</v>
      </c>
      <c r="C270">
        <v>46.948999999999998</v>
      </c>
      <c r="D270">
        <v>13.816000000000001</v>
      </c>
      <c r="E270">
        <v>33.133000000000003</v>
      </c>
      <c r="F270">
        <v>231.63</v>
      </c>
    </row>
    <row r="271" spans="1:6" hidden="1">
      <c r="B271" s="6">
        <v>2670.4079999999999</v>
      </c>
      <c r="C271">
        <v>37.713999999999999</v>
      </c>
      <c r="D271">
        <v>20.510999999999999</v>
      </c>
      <c r="E271">
        <v>17.204000000000001</v>
      </c>
      <c r="F271">
        <v>231.64</v>
      </c>
    </row>
    <row r="272" spans="1:6" hidden="1">
      <c r="B272" s="6">
        <v>2680.4079999999999</v>
      </c>
      <c r="C272">
        <v>35.338999999999999</v>
      </c>
      <c r="D272">
        <v>21.844999999999999</v>
      </c>
      <c r="E272">
        <v>13.494</v>
      </c>
      <c r="F272">
        <v>231.63</v>
      </c>
    </row>
    <row r="273" spans="1:6" hidden="1">
      <c r="B273" s="6">
        <v>2690.4079999999999</v>
      </c>
      <c r="C273">
        <v>34.377000000000002</v>
      </c>
      <c r="D273">
        <v>22.141999999999999</v>
      </c>
      <c r="E273">
        <v>12.234999999999999</v>
      </c>
      <c r="F273">
        <v>231.64</v>
      </c>
    </row>
    <row r="274" spans="1:6">
      <c r="A274" s="19" t="s">
        <v>20</v>
      </c>
      <c r="B274" s="13">
        <v>2700.4079999999999</v>
      </c>
      <c r="C274">
        <v>33.865000000000002</v>
      </c>
      <c r="D274">
        <v>22.178000000000001</v>
      </c>
      <c r="E274" s="19">
        <v>11.686999999999999</v>
      </c>
      <c r="F274" s="19">
        <v>231.63</v>
      </c>
    </row>
    <row r="275" spans="1:6" hidden="1">
      <c r="B275" s="6">
        <v>2710.4079999999999</v>
      </c>
      <c r="C275">
        <v>33.363</v>
      </c>
      <c r="D275">
        <v>21.957999999999998</v>
      </c>
      <c r="E275">
        <v>11.406000000000001</v>
      </c>
      <c r="F275">
        <v>231.63</v>
      </c>
    </row>
    <row r="276" spans="1:6" hidden="1">
      <c r="B276" s="6">
        <v>2720.4079999999999</v>
      </c>
      <c r="C276">
        <v>33.005000000000003</v>
      </c>
      <c r="D276">
        <v>21.701000000000001</v>
      </c>
      <c r="E276">
        <v>11.304</v>
      </c>
      <c r="F276">
        <v>231.63</v>
      </c>
    </row>
    <row r="277" spans="1:6" hidden="1">
      <c r="B277" s="6">
        <v>2730.4079999999999</v>
      </c>
      <c r="C277">
        <v>32.606000000000002</v>
      </c>
      <c r="D277">
        <v>21.419</v>
      </c>
      <c r="E277">
        <v>11.186999999999999</v>
      </c>
      <c r="F277">
        <v>231.63</v>
      </c>
    </row>
    <row r="278" spans="1:6" hidden="1">
      <c r="B278" s="6">
        <v>2740.4079999999999</v>
      </c>
      <c r="C278">
        <v>41.932000000000002</v>
      </c>
      <c r="D278">
        <v>22.998999999999999</v>
      </c>
      <c r="E278">
        <v>18.933</v>
      </c>
      <c r="F278">
        <v>231.64</v>
      </c>
    </row>
    <row r="279" spans="1:6" hidden="1">
      <c r="B279" s="6">
        <v>2750.4079999999999</v>
      </c>
      <c r="C279">
        <v>94.073999999999998</v>
      </c>
      <c r="D279">
        <v>25.297000000000001</v>
      </c>
      <c r="E279">
        <v>68.777000000000001</v>
      </c>
      <c r="F279">
        <v>231.67</v>
      </c>
    </row>
    <row r="280" spans="1:6" hidden="1">
      <c r="B280" s="6">
        <v>2760.4079999999999</v>
      </c>
      <c r="C280">
        <v>117.416</v>
      </c>
      <c r="D280">
        <v>19.321000000000002</v>
      </c>
      <c r="E280">
        <v>98.096000000000004</v>
      </c>
      <c r="F280">
        <v>231.75</v>
      </c>
    </row>
    <row r="281" spans="1:6" hidden="1">
      <c r="B281" s="6">
        <v>2770.4079999999999</v>
      </c>
      <c r="C281">
        <v>111.253</v>
      </c>
      <c r="D281">
        <v>-16.739999999999998</v>
      </c>
      <c r="E281">
        <v>127.994</v>
      </c>
      <c r="F281">
        <v>232.12</v>
      </c>
    </row>
    <row r="282" spans="1:6" hidden="1">
      <c r="B282" s="6">
        <v>2780.4079999999999</v>
      </c>
      <c r="C282">
        <v>95.866</v>
      </c>
      <c r="D282">
        <v>-21.609000000000002</v>
      </c>
      <c r="E282">
        <v>117.47499999999999</v>
      </c>
      <c r="F282">
        <v>232.5</v>
      </c>
    </row>
    <row r="283" spans="1:6" hidden="1">
      <c r="B283" s="6">
        <v>2790.4079999999999</v>
      </c>
      <c r="C283">
        <v>93.04</v>
      </c>
      <c r="D283">
        <v>-23.876999999999999</v>
      </c>
      <c r="E283">
        <v>116.917</v>
      </c>
      <c r="F283">
        <v>232.84</v>
      </c>
    </row>
    <row r="284" spans="1:6">
      <c r="A284" s="19" t="s">
        <v>20</v>
      </c>
      <c r="B284" s="13">
        <v>2800.4079999999999</v>
      </c>
      <c r="C284">
        <v>91.33</v>
      </c>
      <c r="D284">
        <v>-24.661999999999999</v>
      </c>
      <c r="E284" s="19">
        <v>115.992</v>
      </c>
      <c r="F284" s="19">
        <v>233.16</v>
      </c>
    </row>
    <row r="285" spans="1:6" hidden="1">
      <c r="B285" s="6">
        <v>2810.4079999999999</v>
      </c>
      <c r="C285">
        <v>90.162999999999997</v>
      </c>
      <c r="D285">
        <v>-24.872</v>
      </c>
      <c r="E285">
        <v>115.035</v>
      </c>
      <c r="F285">
        <v>233.52</v>
      </c>
    </row>
    <row r="286" spans="1:6" hidden="1">
      <c r="B286" s="6">
        <v>2820.4079999999999</v>
      </c>
      <c r="C286">
        <v>90.552000000000007</v>
      </c>
      <c r="D286">
        <v>-25.030999999999999</v>
      </c>
      <c r="E286">
        <v>115.583</v>
      </c>
      <c r="F286">
        <v>233.88</v>
      </c>
    </row>
    <row r="287" spans="1:6" hidden="1">
      <c r="B287" s="6">
        <v>2830.4079999999999</v>
      </c>
      <c r="C287">
        <v>90.757000000000005</v>
      </c>
      <c r="D287">
        <v>-25.231000000000002</v>
      </c>
      <c r="E287">
        <v>115.988</v>
      </c>
      <c r="F287">
        <v>234.21</v>
      </c>
    </row>
    <row r="288" spans="1:6" hidden="1">
      <c r="B288" s="6">
        <v>2840.4079999999999</v>
      </c>
      <c r="C288">
        <v>91.33</v>
      </c>
      <c r="D288">
        <v>-25.318000000000001</v>
      </c>
      <c r="E288">
        <v>116.648</v>
      </c>
      <c r="F288">
        <v>234.54</v>
      </c>
    </row>
    <row r="289" spans="1:6" hidden="1">
      <c r="B289" s="6">
        <v>2850.4079999999999</v>
      </c>
      <c r="C289">
        <v>77.11</v>
      </c>
      <c r="D289">
        <v>-25.4</v>
      </c>
      <c r="E289">
        <v>102.51</v>
      </c>
      <c r="F289">
        <v>234.85</v>
      </c>
    </row>
    <row r="290" spans="1:6" hidden="1">
      <c r="B290" s="6">
        <v>2860.4079999999999</v>
      </c>
      <c r="C290">
        <v>24.17</v>
      </c>
      <c r="D290">
        <v>-26.898</v>
      </c>
      <c r="E290">
        <v>51.067999999999998</v>
      </c>
      <c r="F290">
        <v>235.01</v>
      </c>
    </row>
    <row r="291" spans="1:6" hidden="1">
      <c r="B291" s="6">
        <v>2870.4079999999999</v>
      </c>
      <c r="C291">
        <v>0.33600000000000002</v>
      </c>
      <c r="D291">
        <v>-28.135000000000002</v>
      </c>
      <c r="E291">
        <v>28.47</v>
      </c>
      <c r="F291">
        <v>235.08</v>
      </c>
    </row>
    <row r="292" spans="1:6" hidden="1">
      <c r="B292" s="6">
        <v>2880.4079999999999</v>
      </c>
      <c r="C292">
        <v>-9.5440000000000005</v>
      </c>
      <c r="D292">
        <v>-28.812000000000001</v>
      </c>
      <c r="E292">
        <v>19.268000000000001</v>
      </c>
      <c r="F292">
        <v>235.11</v>
      </c>
    </row>
    <row r="293" spans="1:6" hidden="1">
      <c r="B293" s="6">
        <v>2890.4079999999999</v>
      </c>
      <c r="C293">
        <v>-14.089</v>
      </c>
      <c r="D293">
        <v>-29.263000000000002</v>
      </c>
      <c r="E293">
        <v>15.173999999999999</v>
      </c>
      <c r="F293">
        <v>235.14</v>
      </c>
    </row>
    <row r="294" spans="1:6">
      <c r="A294" s="19" t="s">
        <v>20</v>
      </c>
      <c r="B294" s="13">
        <v>2900.4079999999999</v>
      </c>
      <c r="C294">
        <v>-16.434000000000001</v>
      </c>
      <c r="D294">
        <v>-29.571000000000002</v>
      </c>
      <c r="E294" s="19">
        <v>13.137</v>
      </c>
      <c r="F294" s="19">
        <v>235.14</v>
      </c>
    </row>
    <row r="295" spans="1:6" hidden="1">
      <c r="B295" s="6">
        <v>2910.4079999999999</v>
      </c>
      <c r="C295">
        <v>-17.765000000000001</v>
      </c>
      <c r="D295">
        <v>-29.792000000000002</v>
      </c>
      <c r="E295">
        <v>12.026999999999999</v>
      </c>
      <c r="F295">
        <v>235.14</v>
      </c>
    </row>
    <row r="296" spans="1:6" hidden="1">
      <c r="B296" s="6">
        <v>2920.4079999999999</v>
      </c>
      <c r="C296">
        <v>-18.553000000000001</v>
      </c>
      <c r="D296">
        <v>-29.997</v>
      </c>
      <c r="E296">
        <v>11.444000000000001</v>
      </c>
      <c r="F296">
        <v>235.15</v>
      </c>
    </row>
    <row r="297" spans="1:6" hidden="1">
      <c r="B297" s="6">
        <v>2930.4079999999999</v>
      </c>
      <c r="C297">
        <v>-19.045000000000002</v>
      </c>
      <c r="D297">
        <v>-30.105</v>
      </c>
      <c r="E297">
        <v>11.06</v>
      </c>
      <c r="F297">
        <v>235.16</v>
      </c>
    </row>
    <row r="298" spans="1:6" hidden="1">
      <c r="B298" s="6">
        <v>2940.4079999999999</v>
      </c>
      <c r="C298">
        <v>-19.382000000000001</v>
      </c>
      <c r="D298">
        <v>-30.238</v>
      </c>
      <c r="E298">
        <v>10.856</v>
      </c>
      <c r="F298">
        <v>235.16</v>
      </c>
    </row>
    <row r="299" spans="1:6" hidden="1">
      <c r="B299" s="6">
        <v>2950.4079999999999</v>
      </c>
      <c r="C299">
        <v>-19.678999999999998</v>
      </c>
      <c r="D299">
        <v>-30.335999999999999</v>
      </c>
      <c r="E299">
        <v>10.656000000000001</v>
      </c>
      <c r="F299">
        <v>235.16</v>
      </c>
    </row>
    <row r="300" spans="1:6" hidden="1">
      <c r="B300" s="6">
        <v>2960.4079999999999</v>
      </c>
      <c r="C300">
        <v>-19.946000000000002</v>
      </c>
      <c r="D300">
        <v>-30.449000000000002</v>
      </c>
      <c r="E300">
        <v>10.503</v>
      </c>
      <c r="F300">
        <v>235.17</v>
      </c>
    </row>
    <row r="301" spans="1:6" hidden="1">
      <c r="B301" s="6">
        <v>2970.4079999999999</v>
      </c>
      <c r="C301">
        <v>-19.802</v>
      </c>
      <c r="D301">
        <v>-30.484000000000002</v>
      </c>
      <c r="E301">
        <v>10.682</v>
      </c>
      <c r="F301">
        <v>235.18</v>
      </c>
    </row>
    <row r="302" spans="1:6" hidden="1">
      <c r="B302" s="6">
        <v>2980.4079999999999</v>
      </c>
      <c r="C302">
        <v>16.849</v>
      </c>
      <c r="D302">
        <v>-28.524999999999999</v>
      </c>
      <c r="E302">
        <v>45.374000000000002</v>
      </c>
      <c r="F302">
        <v>235.22</v>
      </c>
    </row>
    <row r="303" spans="1:6" hidden="1">
      <c r="B303" s="6">
        <v>2990.4079999999999</v>
      </c>
      <c r="C303">
        <v>62.110999999999997</v>
      </c>
      <c r="D303">
        <v>-27.201000000000001</v>
      </c>
      <c r="E303">
        <v>89.311999999999998</v>
      </c>
      <c r="F303">
        <v>235.46</v>
      </c>
    </row>
    <row r="304" spans="1:6">
      <c r="A304" s="19" t="s">
        <v>20</v>
      </c>
      <c r="B304" s="13">
        <v>3000.4079999999999</v>
      </c>
      <c r="C304">
        <v>80.436999999999998</v>
      </c>
      <c r="D304">
        <v>-26.483000000000001</v>
      </c>
      <c r="E304" s="19">
        <v>106.92</v>
      </c>
      <c r="F304" s="19">
        <v>235.75</v>
      </c>
    </row>
    <row r="305" spans="1:9" hidden="1">
      <c r="B305" s="6">
        <v>3010.4079999999999</v>
      </c>
      <c r="C305">
        <v>89.078000000000003</v>
      </c>
      <c r="D305">
        <v>-26.216000000000001</v>
      </c>
      <c r="E305">
        <v>115.294</v>
      </c>
      <c r="F305">
        <v>236.06</v>
      </c>
    </row>
    <row r="306" spans="1:9" hidden="1">
      <c r="B306" s="6">
        <v>3020.4079999999999</v>
      </c>
      <c r="C306">
        <v>92.763999999999996</v>
      </c>
      <c r="D306">
        <v>-26.052</v>
      </c>
      <c r="E306">
        <v>118.815</v>
      </c>
      <c r="F306">
        <v>236.4</v>
      </c>
    </row>
    <row r="307" spans="1:9" hidden="1">
      <c r="B307" s="6">
        <v>3030.4079999999999</v>
      </c>
      <c r="C307">
        <v>94.893000000000001</v>
      </c>
      <c r="D307">
        <v>-26.042000000000002</v>
      </c>
      <c r="E307">
        <v>120.935</v>
      </c>
      <c r="F307">
        <v>236.73</v>
      </c>
    </row>
    <row r="308" spans="1:9" hidden="1">
      <c r="B308" s="6">
        <v>3040.4079999999999</v>
      </c>
      <c r="C308">
        <v>95.599000000000004</v>
      </c>
      <c r="D308">
        <v>-26.042000000000002</v>
      </c>
      <c r="E308">
        <v>121.64100000000001</v>
      </c>
      <c r="F308">
        <v>237.06</v>
      </c>
    </row>
    <row r="309" spans="1:9" hidden="1">
      <c r="B309" s="6">
        <v>3050.4079999999999</v>
      </c>
      <c r="C309">
        <v>96.152000000000001</v>
      </c>
      <c r="D309">
        <v>-26.047000000000001</v>
      </c>
      <c r="E309">
        <v>122.199</v>
      </c>
      <c r="F309">
        <v>237.42</v>
      </c>
    </row>
    <row r="310" spans="1:9" hidden="1">
      <c r="B310" s="6">
        <v>3060.4079999999999</v>
      </c>
      <c r="C310">
        <v>88.156000000000006</v>
      </c>
      <c r="D310">
        <v>-26.303000000000001</v>
      </c>
      <c r="E310">
        <v>114.46</v>
      </c>
      <c r="F310">
        <v>237.74</v>
      </c>
    </row>
    <row r="311" spans="1:9" hidden="1">
      <c r="B311" s="6">
        <v>3070.4079999999999</v>
      </c>
      <c r="C311">
        <v>32.698</v>
      </c>
      <c r="D311">
        <v>-28.216999999999999</v>
      </c>
      <c r="E311">
        <v>60.914999999999999</v>
      </c>
      <c r="F311">
        <v>237.93</v>
      </c>
    </row>
    <row r="312" spans="1:9" hidden="1">
      <c r="B312" s="6">
        <v>3080.4079999999999</v>
      </c>
      <c r="C312">
        <v>3.294</v>
      </c>
      <c r="D312">
        <v>-29.279</v>
      </c>
      <c r="E312">
        <v>32.573</v>
      </c>
      <c r="F312">
        <v>238</v>
      </c>
    </row>
    <row r="313" spans="1:9" hidden="1">
      <c r="B313" s="6">
        <v>3090.4079999999999</v>
      </c>
      <c r="C313">
        <v>-8.827</v>
      </c>
      <c r="D313">
        <v>-29.745999999999999</v>
      </c>
      <c r="E313">
        <v>20.917999999999999</v>
      </c>
      <c r="F313">
        <v>238.04</v>
      </c>
    </row>
    <row r="314" spans="1:9">
      <c r="A314" s="20">
        <v>25</v>
      </c>
      <c r="B314" s="21">
        <v>3100.4079999999999</v>
      </c>
      <c r="C314">
        <v>-14.273999999999999</v>
      </c>
      <c r="D314">
        <v>-30.084</v>
      </c>
      <c r="E314" s="20">
        <v>15.811</v>
      </c>
      <c r="F314" s="20">
        <v>238.05</v>
      </c>
      <c r="G314" s="25">
        <f>AVERAGE(E320:E323)</f>
        <v>32.872750000000003</v>
      </c>
      <c r="I314" t="s">
        <v>22</v>
      </c>
    </row>
    <row r="315" spans="1:9" hidden="1">
      <c r="B315" s="6">
        <v>3110.4079999999999</v>
      </c>
      <c r="C315">
        <v>-11.868</v>
      </c>
      <c r="D315">
        <v>-30.064</v>
      </c>
      <c r="E315">
        <v>18.196000000000002</v>
      </c>
      <c r="F315">
        <v>238.07</v>
      </c>
    </row>
    <row r="316" spans="1:9" hidden="1">
      <c r="B316" s="6">
        <v>3120.4079999999999</v>
      </c>
      <c r="C316">
        <v>-3.5550000000000002</v>
      </c>
      <c r="D316">
        <v>-29.725000000000001</v>
      </c>
      <c r="E316">
        <v>26.17</v>
      </c>
      <c r="F316">
        <v>238.13</v>
      </c>
    </row>
    <row r="317" spans="1:9" hidden="1">
      <c r="B317" s="6">
        <v>3130.4079999999999</v>
      </c>
      <c r="C317">
        <v>0.60199999999999998</v>
      </c>
      <c r="D317">
        <v>-29.53</v>
      </c>
      <c r="E317">
        <v>30.132000000000001</v>
      </c>
      <c r="F317">
        <v>238.17</v>
      </c>
    </row>
    <row r="318" spans="1:9" hidden="1">
      <c r="B318" s="6">
        <v>3140.4079999999999</v>
      </c>
      <c r="C318">
        <v>1.923</v>
      </c>
      <c r="D318">
        <v>-29.484000000000002</v>
      </c>
      <c r="E318">
        <v>31.407</v>
      </c>
      <c r="F318">
        <v>238.23</v>
      </c>
    </row>
    <row r="319" spans="1:9" hidden="1">
      <c r="B319" s="6">
        <v>3150.4079999999999</v>
      </c>
      <c r="C319">
        <v>2.65</v>
      </c>
      <c r="D319">
        <v>-29.452999999999999</v>
      </c>
      <c r="E319">
        <v>32.103000000000002</v>
      </c>
      <c r="F319">
        <v>238.3</v>
      </c>
    </row>
    <row r="320" spans="1:9" hidden="1">
      <c r="B320" s="6">
        <v>3160.4079999999999</v>
      </c>
      <c r="C320">
        <v>3.0590000000000002</v>
      </c>
      <c r="D320">
        <v>-29.411999999999999</v>
      </c>
      <c r="E320">
        <v>32.470999999999997</v>
      </c>
      <c r="F320">
        <v>238.36</v>
      </c>
    </row>
    <row r="321" spans="1:7" hidden="1">
      <c r="B321" s="6">
        <v>3170.4079999999999</v>
      </c>
      <c r="C321">
        <v>3.2639999999999998</v>
      </c>
      <c r="D321">
        <v>-29.391999999999999</v>
      </c>
      <c r="E321">
        <v>32.655000000000001</v>
      </c>
      <c r="F321">
        <v>238.42</v>
      </c>
    </row>
    <row r="322" spans="1:7" hidden="1">
      <c r="B322" s="6">
        <v>3180.4079999999999</v>
      </c>
      <c r="C322">
        <v>3.7040000000000002</v>
      </c>
      <c r="D322">
        <v>-29.381</v>
      </c>
      <c r="E322">
        <v>33.085000000000001</v>
      </c>
      <c r="F322">
        <v>238.5</v>
      </c>
    </row>
    <row r="323" spans="1:7" hidden="1">
      <c r="B323" s="6">
        <v>3190.4079999999999</v>
      </c>
      <c r="C323">
        <v>3.95</v>
      </c>
      <c r="D323">
        <v>-29.33</v>
      </c>
      <c r="E323">
        <v>33.28</v>
      </c>
      <c r="F323">
        <v>238.57</v>
      </c>
    </row>
    <row r="324" spans="1:7">
      <c r="A324" s="2">
        <v>23</v>
      </c>
      <c r="B324" s="11">
        <v>3200.4079999999999</v>
      </c>
      <c r="C324">
        <v>4.1340000000000003</v>
      </c>
      <c r="D324">
        <v>-29.324999999999999</v>
      </c>
      <c r="E324" s="2">
        <v>33.459000000000003</v>
      </c>
      <c r="F324" s="2">
        <v>238.64</v>
      </c>
      <c r="G324" s="5">
        <f>AVERAGE(E326:E333)</f>
        <v>31.635124999999999</v>
      </c>
    </row>
    <row r="325" spans="1:7" hidden="1">
      <c r="B325" s="6">
        <v>3210.4079999999999</v>
      </c>
      <c r="C325">
        <v>3.653</v>
      </c>
      <c r="D325">
        <v>-29.324999999999999</v>
      </c>
      <c r="E325">
        <v>32.978000000000002</v>
      </c>
      <c r="F325">
        <v>238.69</v>
      </c>
    </row>
    <row r="326" spans="1:7" hidden="1">
      <c r="B326" s="6">
        <v>3220.4079999999999</v>
      </c>
      <c r="C326">
        <v>2.7719999999999998</v>
      </c>
      <c r="D326">
        <v>-29.324999999999999</v>
      </c>
      <c r="E326">
        <v>32.097000000000001</v>
      </c>
      <c r="F326">
        <v>238.77</v>
      </c>
    </row>
    <row r="327" spans="1:7" hidden="1">
      <c r="B327" s="6">
        <v>3230.4079999999999</v>
      </c>
      <c r="C327">
        <v>2.1890000000000001</v>
      </c>
      <c r="D327">
        <v>-29.324999999999999</v>
      </c>
      <c r="E327">
        <v>31.513999999999999</v>
      </c>
      <c r="F327">
        <v>238.83</v>
      </c>
    </row>
    <row r="328" spans="1:7" hidden="1">
      <c r="B328" s="6">
        <v>3240.4079999999999</v>
      </c>
      <c r="C328">
        <v>2.0350000000000001</v>
      </c>
      <c r="D328">
        <v>-29.324999999999999</v>
      </c>
      <c r="E328">
        <v>31.36</v>
      </c>
      <c r="F328">
        <v>238.89</v>
      </c>
    </row>
    <row r="329" spans="1:7" hidden="1">
      <c r="B329" s="6">
        <v>3250.4079999999999</v>
      </c>
      <c r="C329">
        <v>2.117</v>
      </c>
      <c r="D329">
        <v>-29.279</v>
      </c>
      <c r="E329">
        <v>31.396000000000001</v>
      </c>
      <c r="F329">
        <v>238.94</v>
      </c>
    </row>
    <row r="330" spans="1:7" hidden="1">
      <c r="B330" s="6">
        <v>3260.4079999999999</v>
      </c>
      <c r="C330">
        <v>2.2810000000000001</v>
      </c>
      <c r="D330">
        <v>-29.238</v>
      </c>
      <c r="E330">
        <v>31.518999999999998</v>
      </c>
      <c r="F330">
        <v>239.01</v>
      </c>
    </row>
    <row r="331" spans="1:7" hidden="1">
      <c r="B331" s="6">
        <v>3270.4079999999999</v>
      </c>
      <c r="C331">
        <v>2.609</v>
      </c>
      <c r="D331">
        <v>-29.166</v>
      </c>
      <c r="E331">
        <v>31.774000000000001</v>
      </c>
      <c r="F331">
        <v>239.06</v>
      </c>
    </row>
    <row r="332" spans="1:7" hidden="1">
      <c r="B332" s="6">
        <v>3280.4079999999999</v>
      </c>
      <c r="C332">
        <v>2.5369999999999999</v>
      </c>
      <c r="D332">
        <v>-29.135000000000002</v>
      </c>
      <c r="E332">
        <v>31.672000000000001</v>
      </c>
      <c r="F332">
        <v>239.13</v>
      </c>
    </row>
    <row r="333" spans="1:7" hidden="1">
      <c r="B333" s="6">
        <v>3290.4079999999999</v>
      </c>
      <c r="C333">
        <v>2.629</v>
      </c>
      <c r="D333">
        <v>-29.12</v>
      </c>
      <c r="E333">
        <v>31.748999999999999</v>
      </c>
      <c r="F333">
        <v>239.19</v>
      </c>
    </row>
    <row r="334" spans="1:7">
      <c r="A334">
        <v>21</v>
      </c>
      <c r="B334" s="6">
        <v>3300.4079999999999</v>
      </c>
      <c r="C334">
        <v>2.609</v>
      </c>
      <c r="D334">
        <v>-29.11</v>
      </c>
      <c r="E334">
        <v>31.718</v>
      </c>
      <c r="F334">
        <v>239.27</v>
      </c>
      <c r="G334" s="5">
        <f>AVERAGE(E336:E343)</f>
        <v>29.868125000000003</v>
      </c>
    </row>
    <row r="335" spans="1:7" hidden="1">
      <c r="B335" s="6">
        <v>3310.4079999999999</v>
      </c>
      <c r="C335">
        <v>2.0449999999999999</v>
      </c>
      <c r="D335">
        <v>-29.103999999999999</v>
      </c>
      <c r="E335">
        <v>31.15</v>
      </c>
      <c r="F335">
        <v>239.32</v>
      </c>
    </row>
    <row r="336" spans="1:7" hidden="1">
      <c r="B336" s="6">
        <v>3320.4079999999999</v>
      </c>
      <c r="C336">
        <v>0.97</v>
      </c>
      <c r="D336">
        <v>-29.135000000000002</v>
      </c>
      <c r="E336">
        <v>30.106000000000002</v>
      </c>
      <c r="F336">
        <v>239.39</v>
      </c>
    </row>
    <row r="337" spans="1:7" hidden="1">
      <c r="B337" s="6">
        <v>3330.4079999999999</v>
      </c>
      <c r="C337">
        <v>0.53</v>
      </c>
      <c r="D337">
        <v>-29.135000000000002</v>
      </c>
      <c r="E337">
        <v>29.664999999999999</v>
      </c>
      <c r="F337">
        <v>239.45</v>
      </c>
    </row>
    <row r="338" spans="1:7" hidden="1">
      <c r="B338" s="6">
        <v>3340.4079999999999</v>
      </c>
      <c r="C338">
        <v>0.438</v>
      </c>
      <c r="D338">
        <v>-29.13</v>
      </c>
      <c r="E338">
        <v>29.568000000000001</v>
      </c>
      <c r="F338">
        <v>239.5</v>
      </c>
    </row>
    <row r="339" spans="1:7" hidden="1">
      <c r="B339" s="6">
        <v>3350.4079999999999</v>
      </c>
      <c r="C339">
        <v>0.52</v>
      </c>
      <c r="D339">
        <v>-29.181000000000001</v>
      </c>
      <c r="E339">
        <v>29.701000000000001</v>
      </c>
      <c r="F339">
        <v>239.56</v>
      </c>
    </row>
    <row r="340" spans="1:7" hidden="1">
      <c r="B340" s="6">
        <v>3360.4079999999999</v>
      </c>
      <c r="C340">
        <v>0.70399999999999996</v>
      </c>
      <c r="D340">
        <v>-29.161000000000001</v>
      </c>
      <c r="E340">
        <v>29.864999999999998</v>
      </c>
      <c r="F340">
        <v>239.62</v>
      </c>
    </row>
    <row r="341" spans="1:7" hidden="1">
      <c r="B341" s="6">
        <v>3370.4079999999999</v>
      </c>
      <c r="C341">
        <v>0.96</v>
      </c>
      <c r="D341">
        <v>-29.125</v>
      </c>
      <c r="E341">
        <v>30.085000000000001</v>
      </c>
      <c r="F341">
        <v>239.68</v>
      </c>
    </row>
    <row r="342" spans="1:7" hidden="1">
      <c r="B342" s="6">
        <v>3380.4079999999999</v>
      </c>
      <c r="C342">
        <v>0.95</v>
      </c>
      <c r="D342">
        <v>-29.103999999999999</v>
      </c>
      <c r="E342">
        <v>30.053999999999998</v>
      </c>
      <c r="F342">
        <v>239.73</v>
      </c>
    </row>
    <row r="343" spans="1:7" hidden="1">
      <c r="B343" s="6">
        <v>3390.4079999999999</v>
      </c>
      <c r="C343">
        <v>0.83699999999999997</v>
      </c>
      <c r="D343">
        <v>-29.062999999999999</v>
      </c>
      <c r="E343">
        <v>29.901</v>
      </c>
      <c r="F343">
        <v>239.8</v>
      </c>
    </row>
    <row r="344" spans="1:7">
      <c r="A344">
        <v>19</v>
      </c>
      <c r="B344" s="6">
        <v>3400.4079999999999</v>
      </c>
      <c r="C344">
        <v>0.76600000000000001</v>
      </c>
      <c r="D344">
        <v>-29.079000000000001</v>
      </c>
      <c r="E344">
        <v>29.844000000000001</v>
      </c>
      <c r="F344">
        <v>239.85</v>
      </c>
      <c r="G344" s="5">
        <f>AVERAGE(E346:E353)</f>
        <v>27.832000000000001</v>
      </c>
    </row>
    <row r="345" spans="1:7" hidden="1">
      <c r="B345" s="6">
        <v>3410.4079999999999</v>
      </c>
      <c r="C345">
        <v>0.24399999999999999</v>
      </c>
      <c r="D345">
        <v>-29.062999999999999</v>
      </c>
      <c r="E345">
        <v>29.306999999999999</v>
      </c>
      <c r="F345">
        <v>239.92</v>
      </c>
    </row>
    <row r="346" spans="1:7" hidden="1">
      <c r="B346" s="6">
        <v>3420.4079999999999</v>
      </c>
      <c r="C346">
        <v>-0.81100000000000005</v>
      </c>
      <c r="D346">
        <v>-29.074000000000002</v>
      </c>
      <c r="E346">
        <v>28.263000000000002</v>
      </c>
      <c r="F346">
        <v>239.97</v>
      </c>
    </row>
    <row r="347" spans="1:7" hidden="1">
      <c r="B347" s="6">
        <v>3430.4079999999999</v>
      </c>
      <c r="C347">
        <v>-1.2609999999999999</v>
      </c>
      <c r="D347">
        <v>-29.042999999999999</v>
      </c>
      <c r="E347">
        <v>27.780999999999999</v>
      </c>
      <c r="F347">
        <v>240.02</v>
      </c>
    </row>
    <row r="348" spans="1:7" hidden="1">
      <c r="B348" s="6">
        <v>3440.4079999999999</v>
      </c>
      <c r="C348">
        <v>-1.476</v>
      </c>
      <c r="D348">
        <v>-29.068000000000001</v>
      </c>
      <c r="E348">
        <v>27.591999999999999</v>
      </c>
      <c r="F348">
        <v>240.08</v>
      </c>
    </row>
    <row r="349" spans="1:7" hidden="1">
      <c r="B349" s="6">
        <v>3450.4079999999999</v>
      </c>
      <c r="C349">
        <v>-1.5069999999999999</v>
      </c>
      <c r="D349">
        <v>-29.047999999999998</v>
      </c>
      <c r="E349">
        <v>27.541</v>
      </c>
      <c r="F349">
        <v>240.13</v>
      </c>
    </row>
    <row r="350" spans="1:7" hidden="1">
      <c r="B350" s="6">
        <v>3460.4079999999999</v>
      </c>
      <c r="C350">
        <v>-1.3839999999999999</v>
      </c>
      <c r="D350">
        <v>-29.021999999999998</v>
      </c>
      <c r="E350">
        <v>27.638000000000002</v>
      </c>
      <c r="F350">
        <v>240.17</v>
      </c>
    </row>
    <row r="351" spans="1:7" hidden="1">
      <c r="B351" s="6">
        <v>3470.4079999999999</v>
      </c>
      <c r="C351">
        <v>-1.1180000000000001</v>
      </c>
      <c r="D351">
        <v>-29.016999999999999</v>
      </c>
      <c r="E351">
        <v>27.899000000000001</v>
      </c>
      <c r="F351">
        <v>240.23</v>
      </c>
    </row>
    <row r="352" spans="1:7" hidden="1">
      <c r="B352" s="6">
        <v>3480.4079999999999</v>
      </c>
      <c r="C352">
        <v>-1.0049999999999999</v>
      </c>
      <c r="D352">
        <v>-29.016999999999999</v>
      </c>
      <c r="E352">
        <v>28.012</v>
      </c>
      <c r="F352">
        <v>240.28</v>
      </c>
    </row>
    <row r="353" spans="1:7" hidden="1">
      <c r="B353" s="6">
        <v>3490.4079999999999</v>
      </c>
      <c r="C353">
        <v>-1.0669999999999999</v>
      </c>
      <c r="D353">
        <v>-28.997</v>
      </c>
      <c r="E353">
        <v>27.93</v>
      </c>
      <c r="F353">
        <v>240.33</v>
      </c>
    </row>
    <row r="354" spans="1:7">
      <c r="A354">
        <v>17</v>
      </c>
      <c r="B354" s="6">
        <v>3500.4079999999999</v>
      </c>
      <c r="C354">
        <v>-1.0669999999999999</v>
      </c>
      <c r="D354">
        <v>-28.95</v>
      </c>
      <c r="E354">
        <v>27.884</v>
      </c>
      <c r="F354">
        <v>240.39</v>
      </c>
      <c r="G354" s="5">
        <f>AVERAGE(E356:E363)</f>
        <v>25.910375000000002</v>
      </c>
    </row>
    <row r="355" spans="1:7" hidden="1">
      <c r="B355" s="6">
        <v>3510.4079999999999</v>
      </c>
      <c r="C355">
        <v>-1.589</v>
      </c>
      <c r="D355">
        <v>-28.997</v>
      </c>
      <c r="E355">
        <v>27.408000000000001</v>
      </c>
      <c r="F355">
        <v>240.44</v>
      </c>
    </row>
    <row r="356" spans="1:7" hidden="1">
      <c r="B356" s="6">
        <v>3520.4079999999999</v>
      </c>
      <c r="C356">
        <v>-2.48</v>
      </c>
      <c r="D356">
        <v>-29.016999999999999</v>
      </c>
      <c r="E356">
        <v>26.536999999999999</v>
      </c>
      <c r="F356">
        <v>240.49</v>
      </c>
    </row>
    <row r="357" spans="1:7" hidden="1">
      <c r="B357" s="6">
        <v>3530.4079999999999</v>
      </c>
      <c r="C357">
        <v>-2.9710000000000001</v>
      </c>
      <c r="D357">
        <v>-29.016999999999999</v>
      </c>
      <c r="E357">
        <v>26.045999999999999</v>
      </c>
      <c r="F357">
        <v>240.54</v>
      </c>
    </row>
    <row r="358" spans="1:7" hidden="1">
      <c r="B358" s="6">
        <v>3540.4090000000001</v>
      </c>
      <c r="C358">
        <v>-3.1960000000000002</v>
      </c>
      <c r="D358">
        <v>-29.027000000000001</v>
      </c>
      <c r="E358">
        <v>25.831</v>
      </c>
      <c r="F358">
        <v>240.58</v>
      </c>
    </row>
    <row r="359" spans="1:7" hidden="1">
      <c r="B359" s="6">
        <v>3550.4079999999999</v>
      </c>
      <c r="C359">
        <v>-3.36</v>
      </c>
      <c r="D359">
        <v>-29.016999999999999</v>
      </c>
      <c r="E359">
        <v>25.657</v>
      </c>
      <c r="F359">
        <v>240.64</v>
      </c>
    </row>
    <row r="360" spans="1:7" hidden="1">
      <c r="B360" s="6">
        <v>3560.4079999999999</v>
      </c>
      <c r="C360">
        <v>-3.3809999999999998</v>
      </c>
      <c r="D360">
        <v>-29.016999999999999</v>
      </c>
      <c r="E360">
        <v>25.637</v>
      </c>
      <c r="F360">
        <v>240.69</v>
      </c>
    </row>
    <row r="361" spans="1:7" hidden="1">
      <c r="B361" s="6">
        <v>3570.4079999999999</v>
      </c>
      <c r="C361">
        <v>-3.2480000000000002</v>
      </c>
      <c r="D361">
        <v>-29.021999999999998</v>
      </c>
      <c r="E361">
        <v>25.774999999999999</v>
      </c>
      <c r="F361">
        <v>240.74</v>
      </c>
    </row>
    <row r="362" spans="1:7" hidden="1">
      <c r="B362" s="6">
        <v>3580.4079999999999</v>
      </c>
      <c r="C362">
        <v>-3.125</v>
      </c>
      <c r="D362">
        <v>-29.016999999999999</v>
      </c>
      <c r="E362">
        <v>25.891999999999999</v>
      </c>
      <c r="F362">
        <v>240.77</v>
      </c>
    </row>
    <row r="363" spans="1:7" hidden="1">
      <c r="B363" s="6">
        <v>3590.4079999999999</v>
      </c>
      <c r="C363">
        <v>-3.1139999999999999</v>
      </c>
      <c r="D363">
        <v>-29.021999999999998</v>
      </c>
      <c r="E363">
        <v>25.908000000000001</v>
      </c>
      <c r="F363">
        <v>240.82</v>
      </c>
    </row>
    <row r="364" spans="1:7">
      <c r="A364">
        <v>15</v>
      </c>
      <c r="B364" s="6">
        <v>3600.4079999999999</v>
      </c>
      <c r="C364">
        <v>-3.1139999999999999</v>
      </c>
      <c r="D364">
        <v>-29.021999999999998</v>
      </c>
      <c r="E364">
        <v>25.908000000000001</v>
      </c>
      <c r="F364">
        <v>240.89</v>
      </c>
      <c r="G364" s="5">
        <f>AVERAGE(E366:E373)</f>
        <v>24.242874999999998</v>
      </c>
    </row>
    <row r="365" spans="1:7" hidden="1">
      <c r="B365" s="6">
        <v>3610.4079999999999</v>
      </c>
      <c r="C365">
        <v>-3.4319999999999999</v>
      </c>
      <c r="D365">
        <v>-29.021999999999998</v>
      </c>
      <c r="E365">
        <v>25.59</v>
      </c>
      <c r="F365">
        <v>240.92</v>
      </c>
    </row>
    <row r="366" spans="1:7" hidden="1">
      <c r="B366" s="6">
        <v>3620.4079999999999</v>
      </c>
      <c r="C366">
        <v>-4.1589999999999998</v>
      </c>
      <c r="D366">
        <v>-29.14</v>
      </c>
      <c r="E366">
        <v>24.981999999999999</v>
      </c>
      <c r="F366">
        <v>240.96</v>
      </c>
    </row>
    <row r="367" spans="1:7" hidden="1">
      <c r="B367" s="6">
        <v>3630.4079999999999</v>
      </c>
      <c r="C367">
        <v>-4.609</v>
      </c>
      <c r="D367">
        <v>-29.186</v>
      </c>
      <c r="E367">
        <v>24.577000000000002</v>
      </c>
      <c r="F367">
        <v>241.01</v>
      </c>
    </row>
    <row r="368" spans="1:7" hidden="1">
      <c r="B368" s="6">
        <v>3640.4079999999999</v>
      </c>
      <c r="C368">
        <v>-4.8860000000000001</v>
      </c>
      <c r="D368">
        <v>-29.216999999999999</v>
      </c>
      <c r="E368">
        <v>24.332000000000001</v>
      </c>
      <c r="F368">
        <v>241.04</v>
      </c>
    </row>
    <row r="369" spans="1:7" hidden="1">
      <c r="B369" s="6">
        <v>3650.4079999999999</v>
      </c>
      <c r="C369">
        <v>-5.0190000000000001</v>
      </c>
      <c r="D369">
        <v>-29.222000000000001</v>
      </c>
      <c r="E369">
        <v>24.204000000000001</v>
      </c>
      <c r="F369">
        <v>241.09</v>
      </c>
    </row>
    <row r="370" spans="1:7" hidden="1">
      <c r="B370" s="6">
        <v>3660.4079999999999</v>
      </c>
      <c r="C370">
        <v>-5.1719999999999997</v>
      </c>
      <c r="D370">
        <v>-29.222000000000001</v>
      </c>
      <c r="E370">
        <v>24.05</v>
      </c>
      <c r="F370">
        <v>241.15</v>
      </c>
    </row>
    <row r="371" spans="1:7" hidden="1">
      <c r="B371" s="6">
        <v>3670.4079999999999</v>
      </c>
      <c r="C371">
        <v>-5.3460000000000001</v>
      </c>
      <c r="D371">
        <v>-29.283999999999999</v>
      </c>
      <c r="E371">
        <v>23.937999999999999</v>
      </c>
      <c r="F371">
        <v>241.18</v>
      </c>
    </row>
    <row r="372" spans="1:7" hidden="1">
      <c r="B372" s="6">
        <v>3680.4079999999999</v>
      </c>
      <c r="C372">
        <v>-5.367</v>
      </c>
      <c r="D372">
        <v>-29.294</v>
      </c>
      <c r="E372">
        <v>23.927</v>
      </c>
      <c r="F372">
        <v>241.22</v>
      </c>
    </row>
    <row r="373" spans="1:7" hidden="1">
      <c r="B373" s="6">
        <v>3690.4079999999999</v>
      </c>
      <c r="C373">
        <v>-5.367</v>
      </c>
      <c r="D373">
        <v>-29.298999999999999</v>
      </c>
      <c r="E373">
        <v>23.933</v>
      </c>
      <c r="F373">
        <v>241.25</v>
      </c>
    </row>
    <row r="374" spans="1:7">
      <c r="A374">
        <v>13</v>
      </c>
      <c r="B374" s="6">
        <v>3700.4079999999999</v>
      </c>
      <c r="C374">
        <v>-5.3570000000000002</v>
      </c>
      <c r="D374">
        <v>-29.283999999999999</v>
      </c>
      <c r="E374">
        <v>23.927</v>
      </c>
      <c r="F374">
        <v>241.3</v>
      </c>
      <c r="G374" s="5">
        <f>AVERAGE(E376:E383)</f>
        <v>22.666624999999996</v>
      </c>
    </row>
    <row r="375" spans="1:7" hidden="1">
      <c r="B375" s="6">
        <v>3710.4079999999999</v>
      </c>
      <c r="C375">
        <v>-5.633</v>
      </c>
      <c r="D375">
        <v>-29.289000000000001</v>
      </c>
      <c r="E375">
        <v>23.655999999999999</v>
      </c>
      <c r="F375">
        <v>241.34</v>
      </c>
    </row>
    <row r="376" spans="1:7" hidden="1">
      <c r="B376" s="6">
        <v>3720.4079999999999</v>
      </c>
      <c r="C376">
        <v>-6.3090000000000002</v>
      </c>
      <c r="D376">
        <v>-29.324999999999999</v>
      </c>
      <c r="E376">
        <v>23.015999999999998</v>
      </c>
      <c r="F376">
        <v>241.39</v>
      </c>
    </row>
    <row r="377" spans="1:7" hidden="1">
      <c r="B377" s="6">
        <v>3730.4079999999999</v>
      </c>
      <c r="C377">
        <v>-6.5750000000000002</v>
      </c>
      <c r="D377">
        <v>-29.34</v>
      </c>
      <c r="E377">
        <v>22.765999999999998</v>
      </c>
      <c r="F377">
        <v>241.42</v>
      </c>
    </row>
    <row r="378" spans="1:7" hidden="1">
      <c r="B378" s="6">
        <v>3740.4079999999999</v>
      </c>
      <c r="C378">
        <v>-6.6669999999999998</v>
      </c>
      <c r="D378">
        <v>-29.411999999999999</v>
      </c>
      <c r="E378">
        <v>22.745000000000001</v>
      </c>
      <c r="F378">
        <v>241.46</v>
      </c>
    </row>
    <row r="379" spans="1:7" hidden="1">
      <c r="B379" s="6">
        <v>3750.4079999999999</v>
      </c>
      <c r="C379">
        <v>-6.7590000000000003</v>
      </c>
      <c r="D379">
        <v>-29.391999999999999</v>
      </c>
      <c r="E379">
        <v>22.632999999999999</v>
      </c>
      <c r="F379">
        <v>241.5</v>
      </c>
    </row>
    <row r="380" spans="1:7" hidden="1">
      <c r="B380" s="6">
        <v>3760.4079999999999</v>
      </c>
      <c r="C380">
        <v>-6.7279999999999998</v>
      </c>
      <c r="D380">
        <v>-29.407</v>
      </c>
      <c r="E380">
        <v>22.678999999999998</v>
      </c>
      <c r="F380">
        <v>241.54</v>
      </c>
    </row>
    <row r="381" spans="1:7" hidden="1">
      <c r="B381" s="6">
        <v>3770.4079999999999</v>
      </c>
      <c r="C381">
        <v>-6.78</v>
      </c>
      <c r="D381">
        <v>-29.370999999999999</v>
      </c>
      <c r="E381">
        <v>22.591999999999999</v>
      </c>
      <c r="F381">
        <v>241.57</v>
      </c>
    </row>
    <row r="382" spans="1:7" hidden="1">
      <c r="B382" s="6">
        <v>3780.4079999999999</v>
      </c>
      <c r="C382">
        <v>-6.8719999999999999</v>
      </c>
      <c r="D382">
        <v>-29.387</v>
      </c>
      <c r="E382">
        <v>22.515000000000001</v>
      </c>
      <c r="F382">
        <v>241.62</v>
      </c>
    </row>
    <row r="383" spans="1:7" hidden="1">
      <c r="B383" s="6">
        <v>3790.4079999999999</v>
      </c>
      <c r="C383">
        <v>-6.9640000000000004</v>
      </c>
      <c r="D383">
        <v>-29.350999999999999</v>
      </c>
      <c r="E383">
        <v>22.387</v>
      </c>
      <c r="F383">
        <v>241.65</v>
      </c>
    </row>
    <row r="384" spans="1:7">
      <c r="A384">
        <v>11</v>
      </c>
      <c r="B384" s="6">
        <v>3800.4079999999999</v>
      </c>
      <c r="C384">
        <v>-6.8920000000000003</v>
      </c>
      <c r="D384">
        <v>-29.324999999999999</v>
      </c>
      <c r="E384">
        <v>22.433</v>
      </c>
      <c r="F384">
        <v>241.68</v>
      </c>
      <c r="G384" s="5">
        <f>AVERAGE(E386:E393)</f>
        <v>20.615000000000002</v>
      </c>
    </row>
    <row r="385" spans="1:7" hidden="1">
      <c r="B385" s="6">
        <v>3810.4079999999999</v>
      </c>
      <c r="C385">
        <v>-7.3220000000000001</v>
      </c>
      <c r="D385">
        <v>-29.344999999999999</v>
      </c>
      <c r="E385">
        <v>22.023</v>
      </c>
      <c r="F385">
        <v>241.72</v>
      </c>
    </row>
    <row r="386" spans="1:7" hidden="1">
      <c r="B386" s="6">
        <v>3820.4079999999999</v>
      </c>
      <c r="C386">
        <v>-8.141</v>
      </c>
      <c r="D386">
        <v>-29.350999999999999</v>
      </c>
      <c r="E386">
        <v>21.209</v>
      </c>
      <c r="F386">
        <v>241.75</v>
      </c>
    </row>
    <row r="387" spans="1:7" hidden="1">
      <c r="B387" s="6">
        <v>3830.4079999999999</v>
      </c>
      <c r="C387">
        <v>-8.6020000000000003</v>
      </c>
      <c r="D387">
        <v>-29.407</v>
      </c>
      <c r="E387">
        <v>20.805</v>
      </c>
      <c r="F387">
        <v>241.78</v>
      </c>
    </row>
    <row r="388" spans="1:7" hidden="1">
      <c r="B388" s="6">
        <v>3840.4079999999999</v>
      </c>
      <c r="C388">
        <v>-8.8580000000000005</v>
      </c>
      <c r="D388">
        <v>-29.417000000000002</v>
      </c>
      <c r="E388">
        <v>20.559000000000001</v>
      </c>
      <c r="F388">
        <v>241.82</v>
      </c>
    </row>
    <row r="389" spans="1:7" hidden="1">
      <c r="B389" s="6">
        <v>3850.4079999999999</v>
      </c>
      <c r="C389">
        <v>-8.9809999999999999</v>
      </c>
      <c r="D389">
        <v>-29.428000000000001</v>
      </c>
      <c r="E389">
        <v>20.446999999999999</v>
      </c>
      <c r="F389">
        <v>241.86</v>
      </c>
    </row>
    <row r="390" spans="1:7" hidden="1">
      <c r="B390" s="6">
        <v>3860.4079999999999</v>
      </c>
      <c r="C390">
        <v>-9.0519999999999996</v>
      </c>
      <c r="D390">
        <v>-29.422000000000001</v>
      </c>
      <c r="E390">
        <v>20.37</v>
      </c>
      <c r="F390">
        <v>241.88</v>
      </c>
    </row>
    <row r="391" spans="1:7" hidden="1">
      <c r="B391" s="6">
        <v>3870.4079999999999</v>
      </c>
      <c r="C391">
        <v>-8.9190000000000005</v>
      </c>
      <c r="D391">
        <v>-29.417000000000002</v>
      </c>
      <c r="E391">
        <v>20.498000000000001</v>
      </c>
      <c r="F391">
        <v>241.91</v>
      </c>
    </row>
    <row r="392" spans="1:7" hidden="1">
      <c r="B392" s="6">
        <v>3880.4079999999999</v>
      </c>
      <c r="C392">
        <v>-8.8680000000000003</v>
      </c>
      <c r="D392">
        <v>-29.370999999999999</v>
      </c>
      <c r="E392">
        <v>20.503</v>
      </c>
      <c r="F392">
        <v>241.96</v>
      </c>
    </row>
    <row r="393" spans="1:7" hidden="1">
      <c r="B393" s="6">
        <v>3890.4079999999999</v>
      </c>
      <c r="C393">
        <v>-8.8480000000000008</v>
      </c>
      <c r="D393">
        <v>-29.376000000000001</v>
      </c>
      <c r="E393">
        <v>20.529</v>
      </c>
      <c r="F393">
        <v>241.98</v>
      </c>
    </row>
    <row r="394" spans="1:7">
      <c r="A394">
        <v>9</v>
      </c>
      <c r="B394" s="6">
        <v>3900.4079999999999</v>
      </c>
      <c r="C394">
        <v>-8.7249999999999996</v>
      </c>
      <c r="D394">
        <v>-29.366</v>
      </c>
      <c r="E394">
        <v>20.640999999999998</v>
      </c>
      <c r="F394">
        <v>242.01</v>
      </c>
      <c r="G394" s="5">
        <f>AVERAGE(E396:E403)</f>
        <v>19.083874999999999</v>
      </c>
    </row>
    <row r="395" spans="1:7" hidden="1">
      <c r="B395" s="6">
        <v>3910.4079999999999</v>
      </c>
      <c r="C395">
        <v>-8.9710000000000001</v>
      </c>
      <c r="D395">
        <v>-29.402000000000001</v>
      </c>
      <c r="E395">
        <v>20.431000000000001</v>
      </c>
      <c r="F395">
        <v>242.05</v>
      </c>
    </row>
    <row r="396" spans="1:7" hidden="1">
      <c r="B396" s="6">
        <v>3920.4079999999999</v>
      </c>
      <c r="C396">
        <v>-9.6869999999999994</v>
      </c>
      <c r="D396">
        <v>-29.422000000000001</v>
      </c>
      <c r="E396">
        <v>19.734999999999999</v>
      </c>
      <c r="F396">
        <v>242.08</v>
      </c>
    </row>
    <row r="397" spans="1:7" hidden="1">
      <c r="B397" s="6">
        <v>3930.4079999999999</v>
      </c>
      <c r="C397">
        <v>-10.209</v>
      </c>
      <c r="D397">
        <v>-29.428000000000001</v>
      </c>
      <c r="E397">
        <v>19.218</v>
      </c>
      <c r="F397">
        <v>242.1</v>
      </c>
    </row>
    <row r="398" spans="1:7" hidden="1">
      <c r="B398" s="6">
        <v>3940.4079999999999</v>
      </c>
      <c r="C398">
        <v>-10.414</v>
      </c>
      <c r="D398">
        <v>-29.448</v>
      </c>
      <c r="E398">
        <v>19.033999999999999</v>
      </c>
      <c r="F398">
        <v>242.12</v>
      </c>
    </row>
    <row r="399" spans="1:7" hidden="1">
      <c r="B399" s="6">
        <v>3950.4079999999999</v>
      </c>
      <c r="C399">
        <v>-10.486000000000001</v>
      </c>
      <c r="D399">
        <v>-29.428000000000001</v>
      </c>
      <c r="E399">
        <v>18.942</v>
      </c>
      <c r="F399">
        <v>242.15</v>
      </c>
    </row>
    <row r="400" spans="1:7" hidden="1">
      <c r="B400" s="6">
        <v>3960.4079999999999</v>
      </c>
      <c r="C400">
        <v>-10.486000000000001</v>
      </c>
      <c r="D400">
        <v>-29.433</v>
      </c>
      <c r="E400">
        <v>18.946999999999999</v>
      </c>
      <c r="F400">
        <v>242.17</v>
      </c>
    </row>
    <row r="401" spans="1:7" hidden="1">
      <c r="B401" s="6">
        <v>3970.4079999999999</v>
      </c>
      <c r="C401">
        <v>-10.486000000000001</v>
      </c>
      <c r="D401">
        <v>-29.422000000000001</v>
      </c>
      <c r="E401">
        <v>18.937000000000001</v>
      </c>
      <c r="F401">
        <v>242.2</v>
      </c>
    </row>
    <row r="402" spans="1:7" hidden="1">
      <c r="B402" s="6">
        <v>3980.4079999999999</v>
      </c>
      <c r="C402">
        <v>-10.486000000000001</v>
      </c>
      <c r="D402">
        <v>-29.417000000000002</v>
      </c>
      <c r="E402">
        <v>18.931999999999999</v>
      </c>
      <c r="F402">
        <v>242.23</v>
      </c>
    </row>
    <row r="403" spans="1:7" hidden="1">
      <c r="B403" s="6">
        <v>3990.4079999999999</v>
      </c>
      <c r="C403">
        <v>-10.496</v>
      </c>
      <c r="D403">
        <v>-29.422000000000001</v>
      </c>
      <c r="E403">
        <v>18.925999999999998</v>
      </c>
      <c r="F403">
        <v>242.26</v>
      </c>
    </row>
    <row r="404" spans="1:7">
      <c r="A404">
        <v>7</v>
      </c>
      <c r="B404" s="6">
        <v>4000.4079999999999</v>
      </c>
      <c r="C404">
        <v>-10.638999999999999</v>
      </c>
      <c r="D404">
        <v>-29.396999999999998</v>
      </c>
      <c r="E404">
        <v>18.757999999999999</v>
      </c>
      <c r="F404">
        <v>242.29</v>
      </c>
      <c r="G404" s="5">
        <f>AVERAGE(E406:E413)</f>
        <v>17.001625000000004</v>
      </c>
    </row>
    <row r="405" spans="1:7" hidden="1">
      <c r="B405" s="6">
        <v>4010.4079999999999</v>
      </c>
      <c r="C405">
        <v>-10.946</v>
      </c>
      <c r="D405">
        <v>-29.402000000000001</v>
      </c>
      <c r="E405">
        <v>18.456</v>
      </c>
      <c r="F405">
        <v>242.31</v>
      </c>
    </row>
    <row r="406" spans="1:7" hidden="1">
      <c r="B406" s="6">
        <v>4020.4079999999999</v>
      </c>
      <c r="C406">
        <v>-11.755000000000001</v>
      </c>
      <c r="D406">
        <v>-29.428000000000001</v>
      </c>
      <c r="E406">
        <v>17.672000000000001</v>
      </c>
      <c r="F406">
        <v>242.34</v>
      </c>
    </row>
    <row r="407" spans="1:7" hidden="1">
      <c r="B407" s="6">
        <v>4030.4079999999999</v>
      </c>
      <c r="C407">
        <v>-12.124000000000001</v>
      </c>
      <c r="D407">
        <v>-29.433</v>
      </c>
      <c r="E407">
        <v>17.309000000000001</v>
      </c>
      <c r="F407">
        <v>242.36</v>
      </c>
    </row>
    <row r="408" spans="1:7" hidden="1">
      <c r="B408" s="6">
        <v>4040.4079999999999</v>
      </c>
      <c r="C408">
        <v>-12.38</v>
      </c>
      <c r="D408">
        <v>-29.437999999999999</v>
      </c>
      <c r="E408">
        <v>17.058</v>
      </c>
      <c r="F408">
        <v>242.37</v>
      </c>
    </row>
    <row r="409" spans="1:7" hidden="1">
      <c r="B409" s="6">
        <v>4050.4079999999999</v>
      </c>
      <c r="C409">
        <v>-12.523</v>
      </c>
      <c r="D409">
        <v>-29.422000000000001</v>
      </c>
      <c r="E409">
        <v>16.899000000000001</v>
      </c>
      <c r="F409">
        <v>242.4</v>
      </c>
    </row>
    <row r="410" spans="1:7" hidden="1">
      <c r="B410" s="6">
        <v>4060.4079999999999</v>
      </c>
      <c r="C410">
        <v>-12.595000000000001</v>
      </c>
      <c r="D410">
        <v>-29.433</v>
      </c>
      <c r="E410">
        <v>16.838000000000001</v>
      </c>
      <c r="F410">
        <v>242.42</v>
      </c>
    </row>
    <row r="411" spans="1:7" hidden="1">
      <c r="B411" s="6">
        <v>4070.4079999999999</v>
      </c>
      <c r="C411">
        <v>-12.686999999999999</v>
      </c>
      <c r="D411">
        <v>-29.428000000000001</v>
      </c>
      <c r="E411">
        <v>16.741</v>
      </c>
      <c r="F411">
        <v>242.44</v>
      </c>
    </row>
    <row r="412" spans="1:7" hidden="1">
      <c r="B412" s="6">
        <v>4080.4079999999999</v>
      </c>
      <c r="C412">
        <v>-12.707000000000001</v>
      </c>
      <c r="D412">
        <v>-29.433</v>
      </c>
      <c r="E412">
        <v>16.725000000000001</v>
      </c>
      <c r="F412">
        <v>242.46</v>
      </c>
    </row>
    <row r="413" spans="1:7" hidden="1">
      <c r="B413" s="6">
        <v>4090.4079999999999</v>
      </c>
      <c r="C413">
        <v>-12.656000000000001</v>
      </c>
      <c r="D413">
        <v>-29.428000000000001</v>
      </c>
      <c r="E413">
        <v>16.771000000000001</v>
      </c>
      <c r="F413">
        <v>242.48</v>
      </c>
    </row>
    <row r="414" spans="1:7">
      <c r="A414">
        <v>5</v>
      </c>
      <c r="B414" s="6">
        <v>4100.4080000000004</v>
      </c>
      <c r="C414">
        <v>-12.728</v>
      </c>
      <c r="D414">
        <v>-29.428000000000001</v>
      </c>
      <c r="E414">
        <v>16.7</v>
      </c>
      <c r="F414">
        <v>242.51</v>
      </c>
      <c r="G414" s="5">
        <f>AVERAGE(E416:E423)</f>
        <v>15.358874999999999</v>
      </c>
    </row>
    <row r="415" spans="1:7" hidden="1">
      <c r="B415" s="6">
        <v>4110.4080000000004</v>
      </c>
      <c r="C415">
        <v>-12.974</v>
      </c>
      <c r="D415">
        <v>-29.417000000000002</v>
      </c>
      <c r="E415">
        <v>16.443999999999999</v>
      </c>
      <c r="F415">
        <v>242.52</v>
      </c>
    </row>
    <row r="416" spans="1:7" hidden="1">
      <c r="B416" s="6">
        <v>4120.4080000000004</v>
      </c>
      <c r="C416">
        <v>-13.557</v>
      </c>
      <c r="D416">
        <v>-29.428000000000001</v>
      </c>
      <c r="E416">
        <v>15.87</v>
      </c>
      <c r="F416">
        <v>242.53</v>
      </c>
    </row>
    <row r="417" spans="1:7" hidden="1">
      <c r="B417" s="6">
        <v>4130.4080000000004</v>
      </c>
      <c r="C417">
        <v>-13.967000000000001</v>
      </c>
      <c r="D417">
        <v>-29.457999999999998</v>
      </c>
      <c r="E417">
        <v>15.492000000000001</v>
      </c>
      <c r="F417">
        <v>242.55</v>
      </c>
    </row>
    <row r="418" spans="1:7" hidden="1">
      <c r="B418" s="6">
        <v>4140.4080000000004</v>
      </c>
      <c r="C418">
        <v>-14.170999999999999</v>
      </c>
      <c r="D418">
        <v>-29.443000000000001</v>
      </c>
      <c r="E418">
        <v>15.272</v>
      </c>
      <c r="F418">
        <v>242.57</v>
      </c>
    </row>
    <row r="419" spans="1:7" hidden="1">
      <c r="B419" s="6">
        <v>4150.4080000000004</v>
      </c>
      <c r="C419">
        <v>-14.263999999999999</v>
      </c>
      <c r="D419">
        <v>-29.478999999999999</v>
      </c>
      <c r="E419">
        <v>15.215</v>
      </c>
      <c r="F419">
        <v>242.58</v>
      </c>
    </row>
    <row r="420" spans="1:7" hidden="1">
      <c r="B420" s="6">
        <v>4160.4080000000004</v>
      </c>
      <c r="C420">
        <v>-14.324999999999999</v>
      </c>
      <c r="D420">
        <v>-29.443000000000001</v>
      </c>
      <c r="E420">
        <v>15.118</v>
      </c>
      <c r="F420">
        <v>242.6</v>
      </c>
    </row>
    <row r="421" spans="1:7" hidden="1">
      <c r="B421" s="6">
        <v>4170.4080000000004</v>
      </c>
      <c r="C421">
        <v>-14.356</v>
      </c>
      <c r="D421">
        <v>-29.53</v>
      </c>
      <c r="E421">
        <v>15.175000000000001</v>
      </c>
      <c r="F421">
        <v>242.62</v>
      </c>
    </row>
    <row r="422" spans="1:7" hidden="1">
      <c r="B422" s="6">
        <v>4180.4080000000004</v>
      </c>
      <c r="C422">
        <v>-14.366</v>
      </c>
      <c r="D422">
        <v>-29.734999999999999</v>
      </c>
      <c r="E422">
        <v>15.37</v>
      </c>
      <c r="F422">
        <v>242.64</v>
      </c>
    </row>
    <row r="423" spans="1:7" hidden="1">
      <c r="B423" s="6">
        <v>4190.4080000000004</v>
      </c>
      <c r="C423">
        <v>-14.375999999999999</v>
      </c>
      <c r="D423">
        <v>-29.734999999999999</v>
      </c>
      <c r="E423">
        <v>15.359</v>
      </c>
      <c r="F423">
        <v>242.64</v>
      </c>
    </row>
    <row r="424" spans="1:7">
      <c r="A424">
        <v>4</v>
      </c>
      <c r="B424" s="6">
        <v>4200.4080000000004</v>
      </c>
      <c r="C424">
        <v>-14.324999999999999</v>
      </c>
      <c r="D424">
        <v>-29.734999999999999</v>
      </c>
      <c r="E424">
        <v>15.41</v>
      </c>
      <c r="F424">
        <v>242.67</v>
      </c>
      <c r="G424" s="5">
        <f>AVERAGE(E426:E433)</f>
        <v>14.648874999999999</v>
      </c>
    </row>
    <row r="425" spans="1:7" hidden="1">
      <c r="B425" s="6">
        <v>4210.4080000000004</v>
      </c>
      <c r="C425">
        <v>-14.438000000000001</v>
      </c>
      <c r="D425">
        <v>-29.734999999999999</v>
      </c>
      <c r="E425">
        <v>15.298</v>
      </c>
      <c r="F425">
        <v>242.68</v>
      </c>
    </row>
    <row r="426" spans="1:7" hidden="1">
      <c r="B426" s="6">
        <v>4220.4080000000004</v>
      </c>
      <c r="C426">
        <v>-14.786</v>
      </c>
      <c r="D426">
        <v>-29.734999999999999</v>
      </c>
      <c r="E426">
        <v>14.95</v>
      </c>
      <c r="F426">
        <v>242.7</v>
      </c>
    </row>
    <row r="427" spans="1:7" hidden="1">
      <c r="B427" s="6">
        <v>4230.4080000000004</v>
      </c>
      <c r="C427">
        <v>-14.99</v>
      </c>
      <c r="D427">
        <v>-29.734999999999999</v>
      </c>
      <c r="E427">
        <v>14.744999999999999</v>
      </c>
      <c r="F427">
        <v>242.7</v>
      </c>
    </row>
    <row r="428" spans="1:7" hidden="1">
      <c r="B428" s="6">
        <v>4240.4080000000004</v>
      </c>
      <c r="C428">
        <v>-15.031000000000001</v>
      </c>
      <c r="D428">
        <v>-29.734999999999999</v>
      </c>
      <c r="E428">
        <v>14.704000000000001</v>
      </c>
      <c r="F428">
        <v>242.71</v>
      </c>
    </row>
    <row r="429" spans="1:7" hidden="1">
      <c r="B429" s="6">
        <v>4250.4080000000004</v>
      </c>
      <c r="C429">
        <v>-15.103</v>
      </c>
      <c r="D429">
        <v>-29.734999999999999</v>
      </c>
      <c r="E429">
        <v>14.632</v>
      </c>
      <c r="F429">
        <v>242.74</v>
      </c>
    </row>
    <row r="430" spans="1:7" hidden="1">
      <c r="B430" s="6">
        <v>4260.4080000000004</v>
      </c>
      <c r="C430">
        <v>-15.185</v>
      </c>
      <c r="D430">
        <v>-29.73</v>
      </c>
      <c r="E430">
        <v>14.545</v>
      </c>
      <c r="F430">
        <v>242.74</v>
      </c>
    </row>
    <row r="431" spans="1:7" hidden="1">
      <c r="B431" s="6">
        <v>4270.4080000000004</v>
      </c>
      <c r="C431">
        <v>-15.195</v>
      </c>
      <c r="D431">
        <v>-29.734999999999999</v>
      </c>
      <c r="E431">
        <v>14.54</v>
      </c>
      <c r="F431">
        <v>242.76</v>
      </c>
    </row>
    <row r="432" spans="1:7" hidden="1">
      <c r="B432" s="6">
        <v>4280.4080000000004</v>
      </c>
      <c r="C432">
        <v>-15.195</v>
      </c>
      <c r="D432">
        <v>-29.72</v>
      </c>
      <c r="E432">
        <v>14.525</v>
      </c>
      <c r="F432">
        <v>242.78</v>
      </c>
    </row>
    <row r="433" spans="1:7" hidden="1">
      <c r="B433" s="6">
        <v>4290.4080000000004</v>
      </c>
      <c r="C433">
        <v>-15.185</v>
      </c>
      <c r="D433">
        <v>-29.734999999999999</v>
      </c>
      <c r="E433">
        <v>14.55</v>
      </c>
      <c r="F433">
        <v>242.78</v>
      </c>
    </row>
    <row r="434" spans="1:7">
      <c r="A434">
        <v>2</v>
      </c>
      <c r="B434" s="6">
        <v>4300.4080000000004</v>
      </c>
      <c r="C434">
        <v>-15.195</v>
      </c>
      <c r="D434">
        <v>-29.725000000000001</v>
      </c>
      <c r="E434">
        <v>14.53</v>
      </c>
      <c r="F434">
        <v>242.79</v>
      </c>
      <c r="G434" s="5">
        <f>AVERAGE(E436:E443)</f>
        <v>13.013625000000001</v>
      </c>
    </row>
    <row r="435" spans="1:7" hidden="1">
      <c r="B435" s="6">
        <v>4310.4080000000004</v>
      </c>
      <c r="C435">
        <v>-15.42</v>
      </c>
      <c r="D435">
        <v>-29.734999999999999</v>
      </c>
      <c r="E435">
        <v>14.315</v>
      </c>
      <c r="F435">
        <v>242.81</v>
      </c>
    </row>
    <row r="436" spans="1:7" hidden="1">
      <c r="B436" s="6">
        <v>4320.4080000000004</v>
      </c>
      <c r="C436">
        <v>-16.035</v>
      </c>
      <c r="D436">
        <v>-29.745999999999999</v>
      </c>
      <c r="E436">
        <v>13.711</v>
      </c>
      <c r="F436">
        <v>242.82</v>
      </c>
    </row>
    <row r="437" spans="1:7" hidden="1">
      <c r="B437" s="6">
        <v>4330.4080000000004</v>
      </c>
      <c r="C437">
        <v>-16.484999999999999</v>
      </c>
      <c r="D437">
        <v>-29.734999999999999</v>
      </c>
      <c r="E437">
        <v>13.25</v>
      </c>
      <c r="F437">
        <v>242.83</v>
      </c>
    </row>
    <row r="438" spans="1:7" hidden="1">
      <c r="B438" s="6">
        <v>4340.4080000000004</v>
      </c>
      <c r="C438">
        <v>-16.762</v>
      </c>
      <c r="D438">
        <v>-29.817</v>
      </c>
      <c r="E438">
        <v>13.055999999999999</v>
      </c>
      <c r="F438">
        <v>242.84</v>
      </c>
    </row>
    <row r="439" spans="1:7" hidden="1">
      <c r="B439" s="6">
        <v>4350.4080000000004</v>
      </c>
      <c r="C439">
        <v>-16.914999999999999</v>
      </c>
      <c r="D439">
        <v>-29.832999999999998</v>
      </c>
      <c r="E439">
        <v>12.917999999999999</v>
      </c>
      <c r="F439">
        <v>242.85</v>
      </c>
    </row>
    <row r="440" spans="1:7" hidden="1">
      <c r="B440" s="6">
        <v>4360.4080000000004</v>
      </c>
      <c r="C440">
        <v>-17.007000000000001</v>
      </c>
      <c r="D440">
        <v>-29.812000000000001</v>
      </c>
      <c r="E440">
        <v>12.805</v>
      </c>
      <c r="F440">
        <v>242.85</v>
      </c>
    </row>
    <row r="441" spans="1:7" hidden="1">
      <c r="B441" s="6">
        <v>4370.4080000000004</v>
      </c>
      <c r="C441">
        <v>-17.027999999999999</v>
      </c>
      <c r="D441">
        <v>-29.838000000000001</v>
      </c>
      <c r="E441">
        <v>12.81</v>
      </c>
      <c r="F441">
        <v>242.85</v>
      </c>
    </row>
    <row r="442" spans="1:7" hidden="1">
      <c r="B442" s="6">
        <v>4380.4080000000004</v>
      </c>
      <c r="C442">
        <v>-17.038</v>
      </c>
      <c r="D442">
        <v>-29.806999999999999</v>
      </c>
      <c r="E442">
        <v>12.769</v>
      </c>
      <c r="F442">
        <v>242.88</v>
      </c>
    </row>
    <row r="443" spans="1:7" hidden="1">
      <c r="B443" s="6">
        <v>4390.4080000000004</v>
      </c>
      <c r="C443">
        <v>-17.038</v>
      </c>
      <c r="D443">
        <v>-29.827999999999999</v>
      </c>
      <c r="E443">
        <v>12.79</v>
      </c>
      <c r="F443">
        <v>242.88</v>
      </c>
    </row>
    <row r="444" spans="1:7">
      <c r="A444">
        <v>1</v>
      </c>
      <c r="B444" s="6">
        <v>4400.4080000000004</v>
      </c>
      <c r="C444">
        <v>-17.068999999999999</v>
      </c>
      <c r="D444">
        <v>-29.817</v>
      </c>
      <c r="E444">
        <v>12.749000000000001</v>
      </c>
      <c r="F444">
        <v>242.88</v>
      </c>
      <c r="G444" s="5">
        <f>AVERAGE(E446:E453)</f>
        <v>11.99375</v>
      </c>
    </row>
    <row r="445" spans="1:7" hidden="1">
      <c r="B445" s="6">
        <v>4410.4080000000004</v>
      </c>
      <c r="C445">
        <v>-17.161000000000001</v>
      </c>
      <c r="D445">
        <v>-29.806999999999999</v>
      </c>
      <c r="E445">
        <v>12.646000000000001</v>
      </c>
      <c r="F445">
        <v>242.9</v>
      </c>
    </row>
    <row r="446" spans="1:7" hidden="1">
      <c r="B446" s="6">
        <v>4420.4080000000004</v>
      </c>
      <c r="C446">
        <v>-17.457999999999998</v>
      </c>
      <c r="D446">
        <v>-29.838000000000001</v>
      </c>
      <c r="E446">
        <v>12.38</v>
      </c>
      <c r="F446">
        <v>242.9</v>
      </c>
    </row>
    <row r="447" spans="1:7" hidden="1">
      <c r="B447" s="6">
        <v>4430.4080000000004</v>
      </c>
      <c r="C447">
        <v>-17.713999999999999</v>
      </c>
      <c r="D447">
        <v>-29.847999999999999</v>
      </c>
      <c r="E447">
        <v>12.135</v>
      </c>
      <c r="F447">
        <v>242.9</v>
      </c>
    </row>
    <row r="448" spans="1:7" hidden="1">
      <c r="B448" s="6">
        <v>4440.4080000000004</v>
      </c>
      <c r="C448">
        <v>-17.856999999999999</v>
      </c>
      <c r="D448">
        <v>-29.847999999999999</v>
      </c>
      <c r="E448">
        <v>11.991</v>
      </c>
      <c r="F448">
        <v>242.9</v>
      </c>
    </row>
    <row r="449" spans="1:7" hidden="1">
      <c r="B449" s="6">
        <v>4450.4080000000004</v>
      </c>
      <c r="C449">
        <v>-17.856999999999999</v>
      </c>
      <c r="D449">
        <v>-29.853000000000002</v>
      </c>
      <c r="E449">
        <v>11.996</v>
      </c>
      <c r="F449">
        <v>242.91</v>
      </c>
    </row>
    <row r="450" spans="1:7" hidden="1">
      <c r="B450" s="6">
        <v>4460.4080000000004</v>
      </c>
      <c r="C450">
        <v>-17.908000000000001</v>
      </c>
      <c r="D450">
        <v>-29.843</v>
      </c>
      <c r="E450">
        <v>11.935</v>
      </c>
      <c r="F450">
        <v>242.92</v>
      </c>
    </row>
    <row r="451" spans="1:7" hidden="1">
      <c r="B451" s="6">
        <v>4470.4080000000004</v>
      </c>
      <c r="C451">
        <v>-17.98</v>
      </c>
      <c r="D451">
        <v>-29.873999999999999</v>
      </c>
      <c r="E451">
        <v>11.894</v>
      </c>
      <c r="F451">
        <v>242.93</v>
      </c>
    </row>
    <row r="452" spans="1:7" hidden="1">
      <c r="B452" s="6">
        <v>4480.4080000000004</v>
      </c>
      <c r="C452">
        <v>-18.062000000000001</v>
      </c>
      <c r="D452">
        <v>-29.884</v>
      </c>
      <c r="E452">
        <v>11.821999999999999</v>
      </c>
      <c r="F452">
        <v>242.93</v>
      </c>
    </row>
    <row r="453" spans="1:7" hidden="1">
      <c r="B453" s="6">
        <v>4490.4080000000004</v>
      </c>
      <c r="C453">
        <v>-18.052</v>
      </c>
      <c r="D453">
        <v>-29.847999999999999</v>
      </c>
      <c r="E453">
        <v>11.797000000000001</v>
      </c>
      <c r="F453">
        <v>242.93</v>
      </c>
    </row>
    <row r="454" spans="1:7">
      <c r="A454">
        <v>0</v>
      </c>
      <c r="B454" s="6">
        <v>4500.4080000000004</v>
      </c>
      <c r="C454">
        <v>-18.010999999999999</v>
      </c>
      <c r="D454">
        <v>-29.893999999999998</v>
      </c>
      <c r="E454">
        <v>11.884</v>
      </c>
      <c r="F454">
        <v>242.93</v>
      </c>
      <c r="G454" s="5">
        <f>AVERAGE(E456:E463)</f>
        <v>11.225624999999999</v>
      </c>
    </row>
    <row r="455" spans="1:7" hidden="1">
      <c r="B455" s="6">
        <v>4510.4080000000004</v>
      </c>
      <c r="C455">
        <v>-18.113</v>
      </c>
      <c r="D455">
        <v>-29.893999999999998</v>
      </c>
      <c r="E455">
        <v>11.781000000000001</v>
      </c>
      <c r="F455">
        <v>242.93</v>
      </c>
    </row>
    <row r="456" spans="1:7" hidden="1">
      <c r="B456" s="6">
        <v>4520.4080000000004</v>
      </c>
      <c r="C456">
        <v>-18.369</v>
      </c>
      <c r="D456">
        <v>-29.93</v>
      </c>
      <c r="E456">
        <v>11.561</v>
      </c>
      <c r="F456">
        <v>242.93</v>
      </c>
    </row>
    <row r="457" spans="1:7" hidden="1">
      <c r="B457" s="6">
        <v>4530.4080000000004</v>
      </c>
      <c r="C457">
        <v>-18.594000000000001</v>
      </c>
      <c r="D457">
        <v>-29.946000000000002</v>
      </c>
      <c r="E457">
        <v>11.352</v>
      </c>
      <c r="F457">
        <v>242.94</v>
      </c>
    </row>
    <row r="458" spans="1:7" hidden="1">
      <c r="B458" s="6">
        <v>4540.4080000000004</v>
      </c>
      <c r="C458">
        <v>-18.716999999999999</v>
      </c>
      <c r="D458">
        <v>-29.960999999999999</v>
      </c>
      <c r="E458">
        <v>11.244</v>
      </c>
      <c r="F458">
        <v>242.95</v>
      </c>
    </row>
    <row r="459" spans="1:7" hidden="1">
      <c r="B459" s="6">
        <v>4550.4080000000004</v>
      </c>
      <c r="C459">
        <v>-18.716999999999999</v>
      </c>
      <c r="D459">
        <v>-29.981999999999999</v>
      </c>
      <c r="E459">
        <v>11.265000000000001</v>
      </c>
      <c r="F459">
        <v>242.94</v>
      </c>
    </row>
    <row r="460" spans="1:7" hidden="1">
      <c r="B460" s="6">
        <v>4560.4080000000004</v>
      </c>
      <c r="C460">
        <v>-18.84</v>
      </c>
      <c r="D460">
        <v>-29.997</v>
      </c>
      <c r="E460">
        <v>11.157</v>
      </c>
      <c r="F460">
        <v>242.95</v>
      </c>
    </row>
    <row r="461" spans="1:7" hidden="1">
      <c r="B461" s="6">
        <v>4570.4080000000004</v>
      </c>
      <c r="C461">
        <v>-18.890999999999998</v>
      </c>
      <c r="D461">
        <v>-29.956</v>
      </c>
      <c r="E461">
        <v>11.065</v>
      </c>
      <c r="F461">
        <v>242.96</v>
      </c>
    </row>
    <row r="462" spans="1:7" hidden="1">
      <c r="B462" s="6">
        <v>4580.4080000000004</v>
      </c>
      <c r="C462">
        <v>-18.890999999999998</v>
      </c>
      <c r="D462">
        <v>-29.951000000000001</v>
      </c>
      <c r="E462">
        <v>11.06</v>
      </c>
      <c r="F462">
        <v>242.95</v>
      </c>
    </row>
    <row r="463" spans="1:7" hidden="1">
      <c r="B463" s="6">
        <v>4590.4080000000004</v>
      </c>
      <c r="C463">
        <v>-18.881</v>
      </c>
      <c r="D463">
        <v>-29.981999999999999</v>
      </c>
      <c r="E463">
        <v>11.101000000000001</v>
      </c>
      <c r="F463">
        <v>242.96</v>
      </c>
    </row>
    <row r="464" spans="1:7" hidden="1">
      <c r="B464" s="6">
        <v>4600.4080000000004</v>
      </c>
      <c r="C464">
        <v>-18.870999999999999</v>
      </c>
      <c r="D464">
        <v>-29.956</v>
      </c>
      <c r="E464">
        <v>11.085000000000001</v>
      </c>
      <c r="F464">
        <v>242.96</v>
      </c>
    </row>
    <row r="465" spans="1:6" hidden="1">
      <c r="B465" s="6">
        <v>4610.4080000000004</v>
      </c>
      <c r="C465">
        <v>-18.881</v>
      </c>
      <c r="D465">
        <v>-29.977</v>
      </c>
      <c r="E465">
        <v>11.096</v>
      </c>
      <c r="F465">
        <v>242.95</v>
      </c>
    </row>
    <row r="466" spans="1:6" hidden="1">
      <c r="B466" s="6">
        <v>4620.4080000000004</v>
      </c>
      <c r="C466">
        <v>-18.881</v>
      </c>
      <c r="D466">
        <v>-29.986999999999998</v>
      </c>
      <c r="E466">
        <v>11.106</v>
      </c>
      <c r="F466">
        <v>242.96</v>
      </c>
    </row>
    <row r="467" spans="1:6" hidden="1">
      <c r="B467" s="6">
        <v>4630.4080000000004</v>
      </c>
      <c r="C467">
        <v>-18.881</v>
      </c>
      <c r="D467">
        <v>-29.940999999999999</v>
      </c>
      <c r="E467">
        <v>11.06</v>
      </c>
      <c r="F467">
        <v>242.96</v>
      </c>
    </row>
    <row r="468" spans="1:6" hidden="1">
      <c r="B468" s="6">
        <v>4640.4080000000004</v>
      </c>
      <c r="C468">
        <v>-18.881</v>
      </c>
      <c r="D468">
        <v>-29.946000000000002</v>
      </c>
      <c r="E468">
        <v>11.065</v>
      </c>
      <c r="F468">
        <v>242.97</v>
      </c>
    </row>
    <row r="469" spans="1:6" hidden="1">
      <c r="B469" s="6">
        <v>4650.4080000000004</v>
      </c>
      <c r="C469">
        <v>-18.870999999999999</v>
      </c>
      <c r="D469">
        <v>-29.966000000000001</v>
      </c>
      <c r="E469">
        <v>11.096</v>
      </c>
      <c r="F469">
        <v>242.96</v>
      </c>
    </row>
    <row r="470" spans="1:6" hidden="1">
      <c r="B470" s="6">
        <v>4660.4080000000004</v>
      </c>
      <c r="C470">
        <v>-18.890999999999998</v>
      </c>
      <c r="D470">
        <v>-29.940999999999999</v>
      </c>
      <c r="E470">
        <v>11.05</v>
      </c>
      <c r="F470">
        <v>242.97</v>
      </c>
    </row>
    <row r="471" spans="1:6" hidden="1">
      <c r="B471" s="6">
        <v>4670.4080000000004</v>
      </c>
      <c r="C471">
        <v>-18.901</v>
      </c>
      <c r="D471">
        <v>-29.93</v>
      </c>
      <c r="E471">
        <v>11.029</v>
      </c>
      <c r="F471">
        <v>242.98</v>
      </c>
    </row>
    <row r="472" spans="1:6" hidden="1">
      <c r="B472" s="6">
        <v>4680.4080000000004</v>
      </c>
      <c r="C472">
        <v>-18.890999999999998</v>
      </c>
      <c r="D472">
        <v>-29.946000000000002</v>
      </c>
      <c r="E472">
        <v>11.055</v>
      </c>
      <c r="F472">
        <v>242.97</v>
      </c>
    </row>
    <row r="473" spans="1:6" hidden="1">
      <c r="B473" s="6">
        <v>4690.4080000000004</v>
      </c>
      <c r="C473">
        <v>-18.901</v>
      </c>
      <c r="D473">
        <v>-29.946000000000002</v>
      </c>
      <c r="E473">
        <v>11.044</v>
      </c>
      <c r="F473">
        <v>242.97</v>
      </c>
    </row>
    <row r="474" spans="1:6" hidden="1">
      <c r="A474" s="8"/>
      <c r="B474" s="18">
        <v>4700.4080000000004</v>
      </c>
      <c r="C474">
        <v>-18.890999999999998</v>
      </c>
      <c r="D474">
        <v>-29.934999999999999</v>
      </c>
      <c r="E474" s="8">
        <v>11.044</v>
      </c>
      <c r="F474" s="8">
        <v>242.98</v>
      </c>
    </row>
    <row r="475" spans="1:6" hidden="1">
      <c r="B475" s="6">
        <v>4710.4080000000004</v>
      </c>
      <c r="C475">
        <v>-18.818999999999999</v>
      </c>
      <c r="D475">
        <v>-29.940999999999999</v>
      </c>
      <c r="E475">
        <v>11.121</v>
      </c>
      <c r="F475">
        <v>242.95</v>
      </c>
    </row>
    <row r="476" spans="1:6" hidden="1">
      <c r="B476" s="6">
        <v>4720.4080000000004</v>
      </c>
      <c r="C476">
        <v>-19.207999999999998</v>
      </c>
      <c r="D476">
        <v>-30.962</v>
      </c>
      <c r="E476">
        <v>11.753</v>
      </c>
      <c r="F476">
        <v>243.03</v>
      </c>
    </row>
    <row r="477" spans="1:6" hidden="1">
      <c r="B477" s="6">
        <v>4730.4080000000004</v>
      </c>
      <c r="C477">
        <v>-18.481999999999999</v>
      </c>
      <c r="D477">
        <v>-9.0239999999999991</v>
      </c>
      <c r="E477">
        <v>-9.4570000000000007</v>
      </c>
      <c r="F477">
        <v>242.64</v>
      </c>
    </row>
    <row r="478" spans="1:6" hidden="1">
      <c r="B478" s="6">
        <v>4740.4080000000004</v>
      </c>
      <c r="C478">
        <v>-18.501999999999999</v>
      </c>
      <c r="D478">
        <v>-10.157999999999999</v>
      </c>
      <c r="E478">
        <v>-8.3439999999999994</v>
      </c>
      <c r="F478">
        <v>242.65</v>
      </c>
    </row>
    <row r="479" spans="1:6" hidden="1">
      <c r="B479" s="6">
        <v>4750.4080000000004</v>
      </c>
      <c r="C479">
        <v>-18.41</v>
      </c>
      <c r="D479">
        <v>-10.882</v>
      </c>
      <c r="E479">
        <v>-7.5279999999999996</v>
      </c>
      <c r="F479">
        <v>242.68</v>
      </c>
    </row>
    <row r="480" spans="1:6" hidden="1">
      <c r="B480" s="6">
        <v>4760.4080000000004</v>
      </c>
      <c r="C480">
        <v>-18.010999999999999</v>
      </c>
      <c r="D480">
        <v>-11.651</v>
      </c>
      <c r="E480">
        <v>-6.359</v>
      </c>
      <c r="F480">
        <v>242.67</v>
      </c>
    </row>
    <row r="481" spans="1:6" hidden="1">
      <c r="B481" s="6">
        <v>4770.4080000000004</v>
      </c>
      <c r="C481">
        <v>-18.184999999999999</v>
      </c>
      <c r="D481">
        <v>-12.404999999999999</v>
      </c>
      <c r="E481">
        <v>-5.7789999999999999</v>
      </c>
      <c r="F481">
        <v>242.67</v>
      </c>
    </row>
    <row r="482" spans="1:6" hidden="1">
      <c r="B482" s="6">
        <v>4780.4080000000004</v>
      </c>
      <c r="C482">
        <v>-18.388999999999999</v>
      </c>
      <c r="D482">
        <v>-12.954000000000001</v>
      </c>
      <c r="E482">
        <v>-5.4349999999999996</v>
      </c>
      <c r="F482">
        <v>242.66</v>
      </c>
    </row>
    <row r="483" spans="1:6" hidden="1">
      <c r="B483" s="6">
        <v>4790.4080000000004</v>
      </c>
      <c r="C483">
        <v>-18.481999999999999</v>
      </c>
      <c r="D483">
        <v>-13.616</v>
      </c>
      <c r="E483">
        <v>-4.8659999999999997</v>
      </c>
      <c r="F483">
        <v>242.67</v>
      </c>
    </row>
    <row r="484" spans="1:6">
      <c r="A484" s="19" t="s">
        <v>20</v>
      </c>
      <c r="B484" s="13">
        <v>4800.4080000000004</v>
      </c>
      <c r="C484">
        <v>-18.533000000000001</v>
      </c>
      <c r="D484">
        <v>-14.17</v>
      </c>
      <c r="E484" s="19">
        <v>-4.3630000000000004</v>
      </c>
      <c r="F484" s="19">
        <v>242.67</v>
      </c>
    </row>
    <row r="485" spans="1:6" hidden="1">
      <c r="B485" s="6">
        <v>4810.4080000000004</v>
      </c>
      <c r="C485">
        <v>-18.603999999999999</v>
      </c>
      <c r="D485">
        <v>-14.401</v>
      </c>
      <c r="E485">
        <v>-4.2030000000000003</v>
      </c>
      <c r="F485">
        <v>242.67</v>
      </c>
    </row>
    <row r="486" spans="1:6" hidden="1">
      <c r="B486" s="6">
        <v>4820.4080000000004</v>
      </c>
      <c r="C486">
        <v>-18.675999999999998</v>
      </c>
      <c r="D486">
        <v>-14.647</v>
      </c>
      <c r="E486">
        <v>-4.0289999999999999</v>
      </c>
      <c r="F486">
        <v>242.65</v>
      </c>
    </row>
    <row r="487" spans="1:6" hidden="1">
      <c r="B487" s="6">
        <v>4830.4080000000004</v>
      </c>
      <c r="C487">
        <v>-5.7759999999999998</v>
      </c>
      <c r="D487">
        <v>13.840999999999999</v>
      </c>
      <c r="E487">
        <v>-19.617999999999999</v>
      </c>
      <c r="F487">
        <v>243.22</v>
      </c>
    </row>
    <row r="488" spans="1:6" hidden="1">
      <c r="B488" s="6">
        <v>4840.4080000000004</v>
      </c>
      <c r="C488">
        <v>-0.55500000000000005</v>
      </c>
      <c r="D488">
        <v>7.9109999999999996</v>
      </c>
      <c r="E488">
        <v>-8.4659999999999993</v>
      </c>
      <c r="F488">
        <v>243.23</v>
      </c>
    </row>
    <row r="489" spans="1:6" hidden="1">
      <c r="B489" s="6">
        <v>4850.4080000000004</v>
      </c>
      <c r="C489">
        <v>4.1950000000000003</v>
      </c>
      <c r="D489">
        <v>7.218</v>
      </c>
      <c r="E489">
        <v>-3.0230000000000001</v>
      </c>
      <c r="F489">
        <v>243.23</v>
      </c>
    </row>
    <row r="490" spans="1:6" hidden="1">
      <c r="B490" s="6">
        <v>4860.4080000000004</v>
      </c>
      <c r="C490">
        <v>70.22</v>
      </c>
      <c r="D490">
        <v>11.593999999999999</v>
      </c>
      <c r="E490">
        <v>58.625</v>
      </c>
      <c r="F490">
        <v>243.22</v>
      </c>
    </row>
    <row r="491" spans="1:6" hidden="1">
      <c r="B491" s="6">
        <v>4870.4080000000004</v>
      </c>
      <c r="C491">
        <v>123.846</v>
      </c>
      <c r="D491">
        <v>15.832000000000001</v>
      </c>
      <c r="E491">
        <v>108.014</v>
      </c>
      <c r="F491">
        <v>243.25</v>
      </c>
    </row>
    <row r="492" spans="1:6" hidden="1">
      <c r="B492" s="6">
        <v>4880.4080000000004</v>
      </c>
      <c r="C492">
        <v>134.626</v>
      </c>
      <c r="D492">
        <v>18.756</v>
      </c>
      <c r="E492">
        <v>115.87</v>
      </c>
      <c r="F492">
        <v>243.33</v>
      </c>
    </row>
    <row r="493" spans="1:6" hidden="1">
      <c r="B493" s="6">
        <v>4890.4080000000004</v>
      </c>
      <c r="C493">
        <v>139.67400000000001</v>
      </c>
      <c r="D493">
        <v>23.757999999999999</v>
      </c>
      <c r="E493">
        <v>115.91500000000001</v>
      </c>
      <c r="F493">
        <v>243.35</v>
      </c>
    </row>
    <row r="494" spans="1:6">
      <c r="A494" s="19" t="s">
        <v>20</v>
      </c>
      <c r="B494" s="13">
        <v>4900.4080000000004</v>
      </c>
      <c r="C494">
        <v>136.285</v>
      </c>
      <c r="D494">
        <v>-8.5009999999999994</v>
      </c>
      <c r="E494" s="19">
        <v>144.786</v>
      </c>
      <c r="F494" s="19">
        <v>243.67</v>
      </c>
    </row>
    <row r="495" spans="1:6" hidden="1">
      <c r="B495" s="6">
        <v>4910.4080000000004</v>
      </c>
      <c r="C495">
        <v>117.386</v>
      </c>
      <c r="D495">
        <v>-17.263999999999999</v>
      </c>
      <c r="E495">
        <v>134.649</v>
      </c>
      <c r="F495">
        <v>244.05</v>
      </c>
    </row>
    <row r="496" spans="1:6" hidden="1">
      <c r="B496" s="6">
        <v>4920.4080000000004</v>
      </c>
      <c r="C496">
        <v>113.854</v>
      </c>
      <c r="D496">
        <v>-21.594000000000001</v>
      </c>
      <c r="E496">
        <v>135.447</v>
      </c>
      <c r="F496">
        <v>244.38</v>
      </c>
    </row>
    <row r="497" spans="1:6" hidden="1">
      <c r="B497" s="6">
        <v>4930.4080000000004</v>
      </c>
      <c r="C497">
        <v>109.67700000000001</v>
      </c>
      <c r="D497">
        <v>-24.472000000000001</v>
      </c>
      <c r="E497">
        <v>134.148</v>
      </c>
      <c r="F497">
        <v>244.74</v>
      </c>
    </row>
    <row r="498" spans="1:6" hidden="1">
      <c r="B498" s="6">
        <v>4940.4080000000004</v>
      </c>
      <c r="C498">
        <v>79.126999999999995</v>
      </c>
      <c r="D498">
        <v>-25.620999999999999</v>
      </c>
      <c r="E498">
        <v>104.748</v>
      </c>
      <c r="F498">
        <v>245.03</v>
      </c>
    </row>
    <row r="499" spans="1:6" hidden="1">
      <c r="B499" s="6">
        <v>4950.4080000000004</v>
      </c>
      <c r="C499">
        <v>25.879000000000001</v>
      </c>
      <c r="D499">
        <v>-27.734999999999999</v>
      </c>
      <c r="E499">
        <v>53.613999999999997</v>
      </c>
      <c r="F499">
        <v>245.16</v>
      </c>
    </row>
    <row r="500" spans="1:6" hidden="1">
      <c r="B500" s="6">
        <v>4960.4080000000004</v>
      </c>
      <c r="C500">
        <v>2.9670000000000001</v>
      </c>
      <c r="D500">
        <v>-28.734999999999999</v>
      </c>
      <c r="E500">
        <v>31.702000000000002</v>
      </c>
      <c r="F500">
        <v>245.24</v>
      </c>
    </row>
    <row r="501" spans="1:6" hidden="1">
      <c r="B501" s="6">
        <v>4970.4080000000004</v>
      </c>
      <c r="C501">
        <v>-7.476</v>
      </c>
      <c r="D501">
        <v>-29.32</v>
      </c>
      <c r="E501">
        <v>21.844000000000001</v>
      </c>
      <c r="F501">
        <v>245.27</v>
      </c>
    </row>
    <row r="502" spans="1:6" hidden="1">
      <c r="B502" s="6">
        <v>4980.4080000000004</v>
      </c>
      <c r="C502">
        <v>-12.574</v>
      </c>
      <c r="D502">
        <v>-29.632999999999999</v>
      </c>
      <c r="E502">
        <v>17.059000000000001</v>
      </c>
      <c r="F502">
        <v>245.29</v>
      </c>
    </row>
    <row r="503" spans="1:6" hidden="1">
      <c r="B503" s="6">
        <v>4990.4080000000004</v>
      </c>
      <c r="C503">
        <v>-9.6359999999999992</v>
      </c>
      <c r="D503">
        <v>-29.556000000000001</v>
      </c>
      <c r="E503">
        <v>19.920000000000002</v>
      </c>
      <c r="F503">
        <v>245.3</v>
      </c>
    </row>
    <row r="504" spans="1:6">
      <c r="A504" s="19" t="s">
        <v>20</v>
      </c>
      <c r="B504" s="13">
        <v>5000.4080000000004</v>
      </c>
      <c r="C504">
        <v>-1.302</v>
      </c>
      <c r="D504">
        <v>-29.233000000000001</v>
      </c>
      <c r="E504" s="19">
        <v>27.93</v>
      </c>
      <c r="F504" s="19">
        <v>245.35</v>
      </c>
    </row>
    <row r="505" spans="1:6" hidden="1">
      <c r="B505" s="6">
        <v>5010.4080000000004</v>
      </c>
      <c r="C505">
        <v>1.1339999999999999</v>
      </c>
      <c r="D505">
        <v>-29.145</v>
      </c>
      <c r="E505">
        <v>30.28</v>
      </c>
      <c r="F505">
        <v>245.38</v>
      </c>
    </row>
    <row r="506" spans="1:6" hidden="1">
      <c r="B506" s="6">
        <v>5020.4080000000004</v>
      </c>
      <c r="C506">
        <v>35.113999999999997</v>
      </c>
      <c r="D506">
        <v>-28.042000000000002</v>
      </c>
      <c r="E506">
        <v>63.155999999999999</v>
      </c>
      <c r="F506">
        <v>245.49</v>
      </c>
    </row>
    <row r="507" spans="1:6" hidden="1">
      <c r="B507" s="6">
        <v>5030.4080000000004</v>
      </c>
      <c r="C507">
        <v>85.781000000000006</v>
      </c>
      <c r="D507">
        <v>-26.821000000000002</v>
      </c>
      <c r="E507">
        <v>112.60299999999999</v>
      </c>
      <c r="F507">
        <v>245.72</v>
      </c>
    </row>
    <row r="508" spans="1:6" hidden="1">
      <c r="B508" s="6">
        <v>5040.4080000000004</v>
      </c>
      <c r="C508">
        <v>111.386</v>
      </c>
      <c r="D508">
        <v>-25.707999999999998</v>
      </c>
      <c r="E508">
        <v>137.09399999999999</v>
      </c>
      <c r="F508">
        <v>245.99</v>
      </c>
    </row>
    <row r="509" spans="1:6" hidden="1">
      <c r="B509" s="6">
        <v>5050.4080000000004</v>
      </c>
      <c r="C509">
        <v>121.102</v>
      </c>
      <c r="D509">
        <v>-22.434999999999999</v>
      </c>
      <c r="E509">
        <v>143.53700000000001</v>
      </c>
      <c r="F509">
        <v>246.29</v>
      </c>
    </row>
    <row r="510" spans="1:6" hidden="1">
      <c r="B510" s="6">
        <v>5060.4080000000004</v>
      </c>
      <c r="C510">
        <v>126.252</v>
      </c>
      <c r="D510">
        <v>-18.515000000000001</v>
      </c>
      <c r="E510">
        <v>144.767</v>
      </c>
      <c r="F510">
        <v>246.63</v>
      </c>
    </row>
    <row r="511" spans="1:6" hidden="1">
      <c r="B511" s="6">
        <v>5070.4080000000004</v>
      </c>
      <c r="C511">
        <v>105.714</v>
      </c>
      <c r="D511">
        <v>-14.513999999999999</v>
      </c>
      <c r="E511">
        <v>120.22799999999999</v>
      </c>
      <c r="F511">
        <v>246.92</v>
      </c>
    </row>
    <row r="512" spans="1:6" hidden="1">
      <c r="B512" s="6">
        <v>5080.4080000000004</v>
      </c>
      <c r="C512">
        <v>61.917000000000002</v>
      </c>
      <c r="D512">
        <v>-25.882999999999999</v>
      </c>
      <c r="E512">
        <v>87.799000000000007</v>
      </c>
      <c r="F512">
        <v>247.05</v>
      </c>
    </row>
    <row r="513" spans="1:9" hidden="1">
      <c r="B513" s="6">
        <v>5090.4080000000004</v>
      </c>
      <c r="C513">
        <v>61.271999999999998</v>
      </c>
      <c r="D513">
        <v>-18.413</v>
      </c>
      <c r="E513">
        <v>79.685000000000002</v>
      </c>
      <c r="F513">
        <v>247.2</v>
      </c>
    </row>
    <row r="514" spans="1:9">
      <c r="A514" s="24" t="s">
        <v>20</v>
      </c>
      <c r="B514" s="12">
        <v>5100.4080000000004</v>
      </c>
      <c r="C514">
        <v>92.742999999999995</v>
      </c>
      <c r="D514">
        <v>-11.43</v>
      </c>
      <c r="E514" s="24">
        <v>104.17400000000001</v>
      </c>
      <c r="F514" s="24">
        <v>247.48</v>
      </c>
    </row>
    <row r="515" spans="1:9" hidden="1">
      <c r="A515" s="2"/>
      <c r="B515" s="11">
        <v>5110.4080000000004</v>
      </c>
      <c r="C515" s="2">
        <v>110.199</v>
      </c>
      <c r="D515" s="2">
        <v>-4.9770000000000003</v>
      </c>
      <c r="E515" s="2">
        <v>115.175</v>
      </c>
      <c r="F515" s="2">
        <v>247.76</v>
      </c>
      <c r="G515" s="2"/>
    </row>
    <row r="516" spans="1:9" hidden="1">
      <c r="B516" s="6">
        <v>5120.4080000000004</v>
      </c>
      <c r="C516">
        <v>121.839</v>
      </c>
      <c r="D516">
        <v>3.5710000000000002</v>
      </c>
      <c r="E516">
        <v>118.26900000000001</v>
      </c>
      <c r="F516">
        <v>248.03</v>
      </c>
    </row>
    <row r="517" spans="1:9" hidden="1">
      <c r="B517" s="6">
        <v>5130.4080000000004</v>
      </c>
      <c r="C517">
        <v>132.63999999999999</v>
      </c>
      <c r="D517">
        <v>12.271000000000001</v>
      </c>
      <c r="E517">
        <v>120.369</v>
      </c>
      <c r="F517">
        <v>248.33</v>
      </c>
    </row>
    <row r="518" spans="1:9" hidden="1">
      <c r="B518" s="6">
        <v>5140.4080000000004</v>
      </c>
      <c r="C518">
        <v>141.13800000000001</v>
      </c>
      <c r="D518">
        <v>19.361999999999998</v>
      </c>
      <c r="E518">
        <v>121.776</v>
      </c>
      <c r="F518">
        <v>248.63</v>
      </c>
    </row>
    <row r="519" spans="1:9" hidden="1">
      <c r="B519" s="6">
        <v>5150.4080000000004</v>
      </c>
      <c r="C519">
        <v>149.011</v>
      </c>
      <c r="D519">
        <v>26.041</v>
      </c>
      <c r="E519">
        <v>122.96899999999999</v>
      </c>
      <c r="F519">
        <v>248.94</v>
      </c>
    </row>
    <row r="520" spans="1:9" hidden="1">
      <c r="B520" s="6">
        <v>5160.4080000000004</v>
      </c>
      <c r="C520">
        <v>154.25200000000001</v>
      </c>
      <c r="D520">
        <v>32.033000000000001</v>
      </c>
      <c r="E520">
        <v>122.21899999999999</v>
      </c>
      <c r="F520">
        <v>249.25</v>
      </c>
    </row>
    <row r="521" spans="1:9" hidden="1">
      <c r="B521" s="6">
        <v>5170.4080000000004</v>
      </c>
      <c r="C521">
        <v>98.753</v>
      </c>
      <c r="D521">
        <v>20.901</v>
      </c>
      <c r="E521">
        <v>77.852000000000004</v>
      </c>
      <c r="F521">
        <v>249.5</v>
      </c>
    </row>
    <row r="522" spans="1:9" hidden="1">
      <c r="B522" s="6">
        <v>5180.4080000000004</v>
      </c>
      <c r="C522">
        <v>49.365000000000002</v>
      </c>
      <c r="D522">
        <v>0.22600000000000001</v>
      </c>
      <c r="E522">
        <v>49.139000000000003</v>
      </c>
      <c r="F522">
        <v>249.67</v>
      </c>
    </row>
    <row r="523" spans="1:9" hidden="1">
      <c r="A523" s="8"/>
      <c r="B523" s="18">
        <v>5190.4080000000004</v>
      </c>
      <c r="C523" s="8">
        <v>22.45</v>
      </c>
      <c r="D523" s="8">
        <v>-11.887</v>
      </c>
      <c r="E523" s="8">
        <v>34.337000000000003</v>
      </c>
      <c r="F523" s="8">
        <v>249.74</v>
      </c>
      <c r="G523" s="8"/>
    </row>
    <row r="524" spans="1:9">
      <c r="A524" s="20">
        <v>25</v>
      </c>
      <c r="B524" s="21">
        <v>5200.4080000000004</v>
      </c>
      <c r="C524">
        <v>6.7450000000000001</v>
      </c>
      <c r="D524">
        <v>-18.762</v>
      </c>
      <c r="E524" s="20">
        <v>25.506</v>
      </c>
      <c r="F524" s="20">
        <v>249.83</v>
      </c>
      <c r="G524" s="25">
        <f>AVERAGE(E530:E533)</f>
        <v>34.729500000000002</v>
      </c>
      <c r="I524" t="s">
        <v>23</v>
      </c>
    </row>
    <row r="525" spans="1:9" hidden="1">
      <c r="B525" s="6">
        <v>5210.4080000000004</v>
      </c>
      <c r="C525">
        <v>2.4860000000000002</v>
      </c>
      <c r="D525">
        <v>-21.844999999999999</v>
      </c>
      <c r="E525">
        <v>24.331</v>
      </c>
      <c r="F525">
        <v>249.86</v>
      </c>
    </row>
    <row r="526" spans="1:9" hidden="1">
      <c r="B526" s="6">
        <v>5220.4080000000004</v>
      </c>
      <c r="C526">
        <v>8.5869999999999997</v>
      </c>
      <c r="D526">
        <v>-20.623999999999999</v>
      </c>
      <c r="E526">
        <v>29.210999999999999</v>
      </c>
      <c r="F526">
        <v>249.91</v>
      </c>
    </row>
    <row r="527" spans="1:9" hidden="1">
      <c r="B527" s="6">
        <v>5230.4080000000004</v>
      </c>
      <c r="C527">
        <v>12.641999999999999</v>
      </c>
      <c r="D527">
        <v>-19.079999999999998</v>
      </c>
      <c r="E527">
        <v>31.721</v>
      </c>
      <c r="F527">
        <v>249.95</v>
      </c>
    </row>
    <row r="528" spans="1:9" hidden="1">
      <c r="B528" s="6">
        <v>5240.4080000000004</v>
      </c>
      <c r="C528">
        <v>14.833</v>
      </c>
      <c r="D528">
        <v>-18.181999999999999</v>
      </c>
      <c r="E528">
        <v>33.015000000000001</v>
      </c>
      <c r="F528">
        <v>250.02</v>
      </c>
    </row>
    <row r="529" spans="1:7" hidden="1">
      <c r="B529" s="6">
        <v>5250.4080000000004</v>
      </c>
      <c r="C529">
        <v>16.050999999999998</v>
      </c>
      <c r="D529">
        <v>-17.654</v>
      </c>
      <c r="E529">
        <v>33.704000000000001</v>
      </c>
      <c r="F529">
        <v>250.08</v>
      </c>
    </row>
    <row r="530" spans="1:7" hidden="1">
      <c r="B530" s="6">
        <v>5260.4080000000004</v>
      </c>
      <c r="C530">
        <v>16.952000000000002</v>
      </c>
      <c r="D530">
        <v>-17.32</v>
      </c>
      <c r="E530">
        <v>34.271999999999998</v>
      </c>
      <c r="F530">
        <v>250.15</v>
      </c>
    </row>
    <row r="531" spans="1:7" hidden="1">
      <c r="B531" s="6">
        <v>5270.4080000000004</v>
      </c>
      <c r="C531">
        <v>17.565999999999999</v>
      </c>
      <c r="D531">
        <v>-17.064</v>
      </c>
      <c r="E531">
        <v>34.630000000000003</v>
      </c>
      <c r="F531">
        <v>250.21</v>
      </c>
    </row>
    <row r="532" spans="1:7" hidden="1">
      <c r="B532" s="6">
        <v>5280.4080000000004</v>
      </c>
      <c r="C532">
        <v>18.036999999999999</v>
      </c>
      <c r="D532">
        <v>-16.863</v>
      </c>
      <c r="E532">
        <v>34.901000000000003</v>
      </c>
      <c r="F532">
        <v>250.26</v>
      </c>
    </row>
    <row r="533" spans="1:7" hidden="1">
      <c r="B533" s="6">
        <v>5290.4080000000004</v>
      </c>
      <c r="C533">
        <v>18.395</v>
      </c>
      <c r="D533">
        <v>-16.72</v>
      </c>
      <c r="E533">
        <v>35.115000000000002</v>
      </c>
      <c r="F533">
        <v>250.34</v>
      </c>
    </row>
    <row r="534" spans="1:7">
      <c r="A534" s="2">
        <v>23</v>
      </c>
      <c r="B534" s="11">
        <v>5300.4080000000004</v>
      </c>
      <c r="C534">
        <v>18.466999999999999</v>
      </c>
      <c r="D534">
        <v>-16.704000000000001</v>
      </c>
      <c r="E534" s="2">
        <v>35.171999999999997</v>
      </c>
      <c r="F534" s="2">
        <v>250.4</v>
      </c>
      <c r="G534" s="5">
        <f>AVERAGE(E536:E543)</f>
        <v>33.571375000000003</v>
      </c>
    </row>
    <row r="535" spans="1:7" hidden="1">
      <c r="B535" s="6">
        <v>5310.4080000000004</v>
      </c>
      <c r="C535">
        <v>18.088000000000001</v>
      </c>
      <c r="D535">
        <v>-16.72</v>
      </c>
      <c r="E535">
        <v>34.808</v>
      </c>
      <c r="F535">
        <v>250.48</v>
      </c>
    </row>
    <row r="536" spans="1:7" hidden="1">
      <c r="B536" s="6">
        <v>5320.4080000000004</v>
      </c>
      <c r="C536">
        <v>17.013000000000002</v>
      </c>
      <c r="D536">
        <v>-17.033000000000001</v>
      </c>
      <c r="E536">
        <v>34.045999999999999</v>
      </c>
      <c r="F536">
        <v>250.54</v>
      </c>
    </row>
    <row r="537" spans="1:7" hidden="1">
      <c r="B537" s="6">
        <v>5330.4080000000004</v>
      </c>
      <c r="C537">
        <v>16.379000000000001</v>
      </c>
      <c r="D537">
        <v>-17.248000000000001</v>
      </c>
      <c r="E537">
        <v>33.627000000000002</v>
      </c>
      <c r="F537">
        <v>250.61</v>
      </c>
    </row>
    <row r="538" spans="1:7" hidden="1">
      <c r="B538" s="6">
        <v>5340.4080000000004</v>
      </c>
      <c r="C538">
        <v>16.132999999999999</v>
      </c>
      <c r="D538">
        <v>-17.324999999999999</v>
      </c>
      <c r="E538">
        <v>33.457999999999998</v>
      </c>
      <c r="F538">
        <v>250.67</v>
      </c>
    </row>
    <row r="539" spans="1:7" hidden="1">
      <c r="B539" s="6">
        <v>5350.4080000000004</v>
      </c>
      <c r="C539">
        <v>16.102</v>
      </c>
      <c r="D539">
        <v>-17.391999999999999</v>
      </c>
      <c r="E539">
        <v>33.494</v>
      </c>
      <c r="F539">
        <v>250.72</v>
      </c>
    </row>
    <row r="540" spans="1:7" hidden="1">
      <c r="B540" s="6">
        <v>5360.4080000000004</v>
      </c>
      <c r="C540">
        <v>16.082000000000001</v>
      </c>
      <c r="D540">
        <v>-17.411999999999999</v>
      </c>
      <c r="E540">
        <v>33.494</v>
      </c>
      <c r="F540">
        <v>250.78</v>
      </c>
    </row>
    <row r="541" spans="1:7" hidden="1">
      <c r="B541" s="6">
        <v>5370.4080000000004</v>
      </c>
      <c r="C541">
        <v>16.091999999999999</v>
      </c>
      <c r="D541">
        <v>-17.422999999999998</v>
      </c>
      <c r="E541">
        <v>33.515000000000001</v>
      </c>
      <c r="F541">
        <v>250.85</v>
      </c>
    </row>
    <row r="542" spans="1:7" hidden="1">
      <c r="B542" s="6">
        <v>5380.4080000000004</v>
      </c>
      <c r="C542">
        <v>16.143000000000001</v>
      </c>
      <c r="D542">
        <v>-17.407</v>
      </c>
      <c r="E542">
        <v>33.549999999999997</v>
      </c>
      <c r="F542">
        <v>250.92</v>
      </c>
    </row>
    <row r="543" spans="1:7" hidden="1">
      <c r="B543" s="6">
        <v>5390.4080000000004</v>
      </c>
      <c r="C543">
        <v>15.959</v>
      </c>
      <c r="D543">
        <v>-17.428000000000001</v>
      </c>
      <c r="E543">
        <v>33.387</v>
      </c>
      <c r="F543">
        <v>250.99</v>
      </c>
    </row>
    <row r="544" spans="1:7">
      <c r="A544">
        <v>21</v>
      </c>
      <c r="B544" s="6">
        <v>5400.4080000000004</v>
      </c>
      <c r="C544">
        <v>15.856</v>
      </c>
      <c r="D544">
        <v>-17.448</v>
      </c>
      <c r="E544">
        <v>33.305</v>
      </c>
      <c r="F544">
        <v>251.04</v>
      </c>
      <c r="G544" s="5">
        <f>AVERAGE(E546:E553)</f>
        <v>31.389375000000001</v>
      </c>
    </row>
    <row r="545" spans="1:7" hidden="1">
      <c r="B545" s="6">
        <v>5410.4080000000004</v>
      </c>
      <c r="C545">
        <v>15.201000000000001</v>
      </c>
      <c r="D545">
        <v>-17.565999999999999</v>
      </c>
      <c r="E545">
        <v>32.768000000000001</v>
      </c>
      <c r="F545">
        <v>251.11</v>
      </c>
    </row>
    <row r="546" spans="1:7" hidden="1">
      <c r="B546" s="6">
        <v>5420.4080000000004</v>
      </c>
      <c r="C546">
        <v>14.003</v>
      </c>
      <c r="D546">
        <v>-17.879000000000001</v>
      </c>
      <c r="E546">
        <v>31.882999999999999</v>
      </c>
      <c r="F546">
        <v>251.16</v>
      </c>
    </row>
    <row r="547" spans="1:7" hidden="1">
      <c r="B547" s="6">
        <v>5430.4080000000004</v>
      </c>
      <c r="C547">
        <v>13.327999999999999</v>
      </c>
      <c r="D547">
        <v>-18.167000000000002</v>
      </c>
      <c r="E547">
        <v>31.494</v>
      </c>
      <c r="F547">
        <v>251.24</v>
      </c>
    </row>
    <row r="548" spans="1:7" hidden="1">
      <c r="B548" s="6">
        <v>5440.4080000000004</v>
      </c>
      <c r="C548">
        <v>13.164</v>
      </c>
      <c r="D548">
        <v>-18.244</v>
      </c>
      <c r="E548">
        <v>31.407</v>
      </c>
      <c r="F548">
        <v>251.3</v>
      </c>
    </row>
    <row r="549" spans="1:7" hidden="1">
      <c r="B549" s="6">
        <v>5450.4080000000004</v>
      </c>
      <c r="C549">
        <v>13.061</v>
      </c>
      <c r="D549">
        <v>-18.341000000000001</v>
      </c>
      <c r="E549">
        <v>31.402000000000001</v>
      </c>
      <c r="F549">
        <v>251.34</v>
      </c>
    </row>
    <row r="550" spans="1:7" hidden="1">
      <c r="B550" s="6">
        <v>5460.4080000000004</v>
      </c>
      <c r="C550">
        <v>12.928000000000001</v>
      </c>
      <c r="D550">
        <v>-18.350999999999999</v>
      </c>
      <c r="E550">
        <v>31.28</v>
      </c>
      <c r="F550">
        <v>251.4</v>
      </c>
    </row>
    <row r="551" spans="1:7" hidden="1">
      <c r="B551" s="6">
        <v>5470.4080000000004</v>
      </c>
      <c r="C551">
        <v>12.877000000000001</v>
      </c>
      <c r="D551">
        <v>-18.361999999999998</v>
      </c>
      <c r="E551">
        <v>31.239000000000001</v>
      </c>
      <c r="F551">
        <v>251.46</v>
      </c>
    </row>
    <row r="552" spans="1:7" hidden="1">
      <c r="B552" s="6">
        <v>5480.4080000000004</v>
      </c>
      <c r="C552">
        <v>12.928000000000001</v>
      </c>
      <c r="D552">
        <v>-18.346</v>
      </c>
      <c r="E552">
        <v>31.274000000000001</v>
      </c>
      <c r="F552">
        <v>251.52</v>
      </c>
    </row>
    <row r="553" spans="1:7" hidden="1">
      <c r="B553" s="6">
        <v>5490.4080000000004</v>
      </c>
      <c r="C553">
        <v>12.775</v>
      </c>
      <c r="D553">
        <v>-18.361999999999998</v>
      </c>
      <c r="E553">
        <v>31.135999999999999</v>
      </c>
      <c r="F553">
        <v>251.58</v>
      </c>
    </row>
    <row r="554" spans="1:7">
      <c r="A554">
        <v>19</v>
      </c>
      <c r="B554" s="6">
        <v>5500.4080000000004</v>
      </c>
      <c r="C554">
        <v>12.672000000000001</v>
      </c>
      <c r="D554">
        <v>-18.443999999999999</v>
      </c>
      <c r="E554">
        <v>31.116</v>
      </c>
      <c r="F554">
        <v>251.64</v>
      </c>
      <c r="G554" s="5">
        <f>AVERAGE(E556:E563)</f>
        <v>29.266749999999998</v>
      </c>
    </row>
    <row r="555" spans="1:7" hidden="1">
      <c r="B555" s="6">
        <v>5510.4080000000004</v>
      </c>
      <c r="C555">
        <v>11.986000000000001</v>
      </c>
      <c r="D555">
        <v>-18.541</v>
      </c>
      <c r="E555">
        <v>30.527999999999999</v>
      </c>
      <c r="F555">
        <v>251.68</v>
      </c>
    </row>
    <row r="556" spans="1:7" hidden="1">
      <c r="B556" s="6">
        <v>5520.4080000000004</v>
      </c>
      <c r="C556">
        <v>10.819000000000001</v>
      </c>
      <c r="D556">
        <v>-18.905000000000001</v>
      </c>
      <c r="E556">
        <v>29.725000000000001</v>
      </c>
      <c r="F556">
        <v>251.76</v>
      </c>
    </row>
    <row r="557" spans="1:7" hidden="1">
      <c r="B557" s="6">
        <v>5530.4080000000004</v>
      </c>
      <c r="C557">
        <v>10.215</v>
      </c>
      <c r="D557">
        <v>-19.181999999999999</v>
      </c>
      <c r="E557">
        <v>29.398</v>
      </c>
      <c r="F557">
        <v>251.79</v>
      </c>
    </row>
    <row r="558" spans="1:7" hidden="1">
      <c r="B558" s="6">
        <v>5540.4080000000004</v>
      </c>
      <c r="C558">
        <v>9.9700000000000006</v>
      </c>
      <c r="D558">
        <v>-19.321000000000002</v>
      </c>
      <c r="E558">
        <v>29.29</v>
      </c>
      <c r="F558">
        <v>251.86</v>
      </c>
    </row>
    <row r="559" spans="1:7" hidden="1">
      <c r="B559" s="6">
        <v>5550.4080000000004</v>
      </c>
      <c r="C559">
        <v>9.8979999999999997</v>
      </c>
      <c r="D559">
        <v>-19.372</v>
      </c>
      <c r="E559">
        <v>29.27</v>
      </c>
      <c r="F559">
        <v>251.91</v>
      </c>
    </row>
    <row r="560" spans="1:7" hidden="1">
      <c r="B560" s="6">
        <v>5560.4080000000004</v>
      </c>
      <c r="C560">
        <v>9.8670000000000009</v>
      </c>
      <c r="D560">
        <v>-19.347000000000001</v>
      </c>
      <c r="E560">
        <v>29.213999999999999</v>
      </c>
      <c r="F560">
        <v>251.96</v>
      </c>
    </row>
    <row r="561" spans="1:7" hidden="1">
      <c r="B561" s="6">
        <v>5570.4080000000004</v>
      </c>
      <c r="C561">
        <v>9.6620000000000008</v>
      </c>
      <c r="D561">
        <v>-19.367000000000001</v>
      </c>
      <c r="E561">
        <v>29.03</v>
      </c>
      <c r="F561">
        <v>252.02</v>
      </c>
    </row>
    <row r="562" spans="1:7" hidden="1">
      <c r="B562" s="6">
        <v>5580.4080000000004</v>
      </c>
      <c r="C562">
        <v>9.7240000000000002</v>
      </c>
      <c r="D562">
        <v>-19.372</v>
      </c>
      <c r="E562">
        <v>29.096</v>
      </c>
      <c r="F562">
        <v>252.07</v>
      </c>
    </row>
    <row r="563" spans="1:7" hidden="1">
      <c r="B563" s="6">
        <v>5590.4080000000004</v>
      </c>
      <c r="C563">
        <v>9.7439999999999998</v>
      </c>
      <c r="D563">
        <v>-19.367000000000001</v>
      </c>
      <c r="E563">
        <v>29.111000000000001</v>
      </c>
      <c r="F563">
        <v>252.12</v>
      </c>
    </row>
    <row r="564" spans="1:7">
      <c r="A564">
        <v>17</v>
      </c>
      <c r="B564" s="6">
        <v>5600.4080000000004</v>
      </c>
      <c r="C564">
        <v>9.6219999999999999</v>
      </c>
      <c r="D564">
        <v>-19.372</v>
      </c>
      <c r="E564">
        <v>28.994</v>
      </c>
      <c r="F564">
        <v>252.18</v>
      </c>
      <c r="G564" s="5">
        <f>AVERAGE(E566:E573)</f>
        <v>27.132750000000001</v>
      </c>
    </row>
    <row r="565" spans="1:7" hidden="1">
      <c r="B565" s="6">
        <v>5610.4080000000004</v>
      </c>
      <c r="C565">
        <v>9.1709999999999994</v>
      </c>
      <c r="D565">
        <v>-19.417999999999999</v>
      </c>
      <c r="E565">
        <v>28.588999999999999</v>
      </c>
      <c r="F565">
        <v>252.23</v>
      </c>
    </row>
    <row r="566" spans="1:7" hidden="1">
      <c r="B566" s="6">
        <v>5620.4080000000004</v>
      </c>
      <c r="C566">
        <v>8.0239999999999991</v>
      </c>
      <c r="D566">
        <v>-19.757000000000001</v>
      </c>
      <c r="E566">
        <v>27.780999999999999</v>
      </c>
      <c r="F566">
        <v>252.29</v>
      </c>
    </row>
    <row r="567" spans="1:7" hidden="1">
      <c r="B567" s="6">
        <v>5630.4080000000004</v>
      </c>
      <c r="C567">
        <v>7.298</v>
      </c>
      <c r="D567">
        <v>-20.029</v>
      </c>
      <c r="E567">
        <v>27.326000000000001</v>
      </c>
      <c r="F567">
        <v>252.32</v>
      </c>
    </row>
    <row r="568" spans="1:7" hidden="1">
      <c r="B568" s="6">
        <v>5640.4080000000004</v>
      </c>
      <c r="C568">
        <v>6.9189999999999996</v>
      </c>
      <c r="D568">
        <v>-20.167000000000002</v>
      </c>
      <c r="E568">
        <v>27.085999999999999</v>
      </c>
      <c r="F568">
        <v>252.38</v>
      </c>
    </row>
    <row r="569" spans="1:7" hidden="1">
      <c r="B569" s="6">
        <v>5650.4080000000004</v>
      </c>
      <c r="C569">
        <v>6.7039999999999997</v>
      </c>
      <c r="D569">
        <v>-20.274999999999999</v>
      </c>
      <c r="E569">
        <v>26.978999999999999</v>
      </c>
      <c r="F569">
        <v>252.43</v>
      </c>
    </row>
    <row r="570" spans="1:7" hidden="1">
      <c r="B570" s="6">
        <v>5660.4080000000004</v>
      </c>
      <c r="C570">
        <v>6.7039999999999997</v>
      </c>
      <c r="D570">
        <v>-20.285</v>
      </c>
      <c r="E570">
        <v>26.989000000000001</v>
      </c>
      <c r="F570">
        <v>252.47</v>
      </c>
    </row>
    <row r="571" spans="1:7" hidden="1">
      <c r="B571" s="6">
        <v>5670.4080000000004</v>
      </c>
      <c r="C571">
        <v>6.7649999999999997</v>
      </c>
      <c r="D571">
        <v>-20.254999999999999</v>
      </c>
      <c r="E571">
        <v>27.02</v>
      </c>
      <c r="F571">
        <v>252.52</v>
      </c>
    </row>
    <row r="572" spans="1:7" hidden="1">
      <c r="B572" s="6">
        <v>5680.4080000000004</v>
      </c>
      <c r="C572">
        <v>6.7859999999999996</v>
      </c>
      <c r="D572">
        <v>-20.193000000000001</v>
      </c>
      <c r="E572">
        <v>26.978999999999999</v>
      </c>
      <c r="F572">
        <v>252.57</v>
      </c>
    </row>
    <row r="573" spans="1:7" hidden="1">
      <c r="B573" s="6">
        <v>5690.4080000000004</v>
      </c>
      <c r="C573">
        <v>6.7039999999999997</v>
      </c>
      <c r="D573">
        <v>-20.198</v>
      </c>
      <c r="E573">
        <v>26.902000000000001</v>
      </c>
      <c r="F573">
        <v>252.61</v>
      </c>
    </row>
    <row r="574" spans="1:7">
      <c r="A574">
        <v>15</v>
      </c>
      <c r="B574" s="6">
        <v>5700.4080000000004</v>
      </c>
      <c r="C574">
        <v>6.7140000000000004</v>
      </c>
      <c r="D574">
        <v>-20.187999999999999</v>
      </c>
      <c r="E574">
        <v>26.902000000000001</v>
      </c>
      <c r="F574">
        <v>252.65</v>
      </c>
      <c r="G574" s="5">
        <f>AVERAGE(E576:E583)</f>
        <v>25.193125000000002</v>
      </c>
    </row>
    <row r="575" spans="1:7" hidden="1">
      <c r="B575" s="6">
        <v>5710.4080000000004</v>
      </c>
      <c r="C575">
        <v>6.3659999999999997</v>
      </c>
      <c r="D575">
        <v>-20.239000000000001</v>
      </c>
      <c r="E575">
        <v>26.605</v>
      </c>
      <c r="F575">
        <v>252.71</v>
      </c>
    </row>
    <row r="576" spans="1:7" hidden="1">
      <c r="B576" s="6">
        <v>5720.4080000000004</v>
      </c>
      <c r="C576">
        <v>5.3319999999999999</v>
      </c>
      <c r="D576">
        <v>-20.532</v>
      </c>
      <c r="E576">
        <v>25.863</v>
      </c>
      <c r="F576">
        <v>252.75</v>
      </c>
    </row>
    <row r="577" spans="1:7" hidden="1">
      <c r="B577" s="6">
        <v>5730.4080000000004</v>
      </c>
      <c r="C577">
        <v>4.6769999999999996</v>
      </c>
      <c r="D577">
        <v>-20.797999999999998</v>
      </c>
      <c r="E577">
        <v>25.475000000000001</v>
      </c>
      <c r="F577">
        <v>252.8</v>
      </c>
    </row>
    <row r="578" spans="1:7" hidden="1">
      <c r="B578" s="6">
        <v>5740.4080000000004</v>
      </c>
      <c r="C578">
        <v>4.2880000000000003</v>
      </c>
      <c r="D578">
        <v>-20.937000000000001</v>
      </c>
      <c r="E578">
        <v>25.225000000000001</v>
      </c>
      <c r="F578">
        <v>252.84</v>
      </c>
    </row>
    <row r="579" spans="1:7" hidden="1">
      <c r="B579" s="6">
        <v>5750.4080000000004</v>
      </c>
      <c r="C579">
        <v>4.1139999999999999</v>
      </c>
      <c r="D579">
        <v>-21.009</v>
      </c>
      <c r="E579">
        <v>25.122</v>
      </c>
      <c r="F579">
        <v>252.89</v>
      </c>
    </row>
    <row r="580" spans="1:7" hidden="1">
      <c r="B580" s="6">
        <v>5760.4080000000004</v>
      </c>
      <c r="C580">
        <v>3.8780000000000001</v>
      </c>
      <c r="D580">
        <v>-21.106000000000002</v>
      </c>
      <c r="E580">
        <v>24.984000000000002</v>
      </c>
      <c r="F580">
        <v>252.93</v>
      </c>
    </row>
    <row r="581" spans="1:7" hidden="1">
      <c r="B581" s="6">
        <v>5770.4080000000004</v>
      </c>
      <c r="C581">
        <v>3.7959999999999998</v>
      </c>
      <c r="D581">
        <v>-21.141999999999999</v>
      </c>
      <c r="E581">
        <v>24.937999999999999</v>
      </c>
      <c r="F581">
        <v>252.97</v>
      </c>
    </row>
    <row r="582" spans="1:7" hidden="1">
      <c r="B582" s="6">
        <v>5780.4080000000004</v>
      </c>
      <c r="C582">
        <v>3.8370000000000002</v>
      </c>
      <c r="D582">
        <v>-21.146999999999998</v>
      </c>
      <c r="E582">
        <v>24.984000000000002</v>
      </c>
      <c r="F582">
        <v>253.01</v>
      </c>
    </row>
    <row r="583" spans="1:7" hidden="1">
      <c r="B583" s="6">
        <v>5790.4080000000004</v>
      </c>
      <c r="C583">
        <v>3.8580000000000001</v>
      </c>
      <c r="D583">
        <v>-21.096</v>
      </c>
      <c r="E583">
        <v>24.954000000000001</v>
      </c>
      <c r="F583">
        <v>253.05</v>
      </c>
    </row>
    <row r="584" spans="1:7">
      <c r="A584">
        <v>13</v>
      </c>
      <c r="B584" s="6">
        <v>5800.4080000000004</v>
      </c>
      <c r="C584">
        <v>3.98</v>
      </c>
      <c r="D584">
        <v>-21.04</v>
      </c>
      <c r="E584">
        <v>25.02</v>
      </c>
      <c r="F584">
        <v>253.09</v>
      </c>
      <c r="G584" s="5">
        <f>AVERAGE(E586:E593)</f>
        <v>23.410250000000001</v>
      </c>
    </row>
    <row r="585" spans="1:7" hidden="1">
      <c r="B585" s="6">
        <v>5810.4080000000004</v>
      </c>
      <c r="C585">
        <v>3.6629999999999998</v>
      </c>
      <c r="D585">
        <v>-21.04</v>
      </c>
      <c r="E585">
        <v>24.702999999999999</v>
      </c>
      <c r="F585">
        <v>253.13</v>
      </c>
    </row>
    <row r="586" spans="1:7" hidden="1">
      <c r="B586" s="6">
        <v>5820.4080000000004</v>
      </c>
      <c r="C586">
        <v>2.742</v>
      </c>
      <c r="D586">
        <v>-21.280999999999999</v>
      </c>
      <c r="E586">
        <v>24.021999999999998</v>
      </c>
      <c r="F586">
        <v>253.18</v>
      </c>
    </row>
    <row r="587" spans="1:7" hidden="1">
      <c r="B587" s="6">
        <v>5830.4080000000004</v>
      </c>
      <c r="C587">
        <v>2.056</v>
      </c>
      <c r="D587">
        <v>-21.516999999999999</v>
      </c>
      <c r="E587">
        <v>23.571999999999999</v>
      </c>
      <c r="F587">
        <v>253.21</v>
      </c>
    </row>
    <row r="588" spans="1:7" hidden="1">
      <c r="B588" s="6">
        <v>5840.4080000000004</v>
      </c>
      <c r="C588">
        <v>1.708</v>
      </c>
      <c r="D588">
        <v>-21.690999999999999</v>
      </c>
      <c r="E588">
        <v>23.399000000000001</v>
      </c>
      <c r="F588">
        <v>253.24</v>
      </c>
    </row>
    <row r="589" spans="1:7" hidden="1">
      <c r="B589" s="6">
        <v>5850.4080000000004</v>
      </c>
      <c r="C589">
        <v>1.595</v>
      </c>
      <c r="D589">
        <v>-21.748000000000001</v>
      </c>
      <c r="E589">
        <v>23.343</v>
      </c>
      <c r="F589">
        <v>253.3</v>
      </c>
    </row>
    <row r="590" spans="1:7" hidden="1">
      <c r="B590" s="6">
        <v>5860.4080000000004</v>
      </c>
      <c r="C590">
        <v>1.452</v>
      </c>
      <c r="D590">
        <v>-21.814</v>
      </c>
      <c r="E590">
        <v>23.265999999999998</v>
      </c>
      <c r="F590">
        <v>253.33</v>
      </c>
    </row>
    <row r="591" spans="1:7" hidden="1">
      <c r="B591" s="6">
        <v>5870.4080000000004</v>
      </c>
      <c r="C591">
        <v>1.411</v>
      </c>
      <c r="D591">
        <v>-21.835000000000001</v>
      </c>
      <c r="E591">
        <v>23.245000000000001</v>
      </c>
      <c r="F591">
        <v>253.37</v>
      </c>
    </row>
    <row r="592" spans="1:7" hidden="1">
      <c r="B592" s="6">
        <v>5880.4080000000004</v>
      </c>
      <c r="C592">
        <v>1.39</v>
      </c>
      <c r="D592">
        <v>-21.83</v>
      </c>
      <c r="E592">
        <v>23.22</v>
      </c>
      <c r="F592">
        <v>253.41</v>
      </c>
    </row>
    <row r="593" spans="1:7" hidden="1">
      <c r="B593" s="6">
        <v>5890.4080000000004</v>
      </c>
      <c r="C593">
        <v>1.39</v>
      </c>
      <c r="D593">
        <v>-21.824000000000002</v>
      </c>
      <c r="E593">
        <v>23.215</v>
      </c>
      <c r="F593">
        <v>253.44</v>
      </c>
    </row>
    <row r="594" spans="1:7">
      <c r="A594">
        <v>11</v>
      </c>
      <c r="B594" s="6">
        <v>5900.4080000000004</v>
      </c>
      <c r="C594">
        <v>1.39</v>
      </c>
      <c r="D594">
        <v>-21.757999999999999</v>
      </c>
      <c r="E594">
        <v>23.148</v>
      </c>
      <c r="F594">
        <v>253.47</v>
      </c>
      <c r="G594" s="5">
        <f>AVERAGE(E596:E603)</f>
        <v>21.480250000000002</v>
      </c>
    </row>
    <row r="595" spans="1:7" hidden="1">
      <c r="B595" s="6">
        <v>5910.4080000000004</v>
      </c>
      <c r="C595">
        <v>0.93</v>
      </c>
      <c r="D595">
        <v>-21.818999999999999</v>
      </c>
      <c r="E595">
        <v>22.748999999999999</v>
      </c>
      <c r="F595">
        <v>253.5</v>
      </c>
    </row>
    <row r="596" spans="1:7" hidden="1">
      <c r="B596" s="6">
        <v>5920.4080000000004</v>
      </c>
      <c r="C596">
        <v>-9.4E-2</v>
      </c>
      <c r="D596">
        <v>-22.117000000000001</v>
      </c>
      <c r="E596">
        <v>22.023</v>
      </c>
      <c r="F596">
        <v>253.55</v>
      </c>
    </row>
    <row r="597" spans="1:7" hidden="1">
      <c r="B597" s="6">
        <v>5930.4080000000004</v>
      </c>
      <c r="C597">
        <v>-0.71899999999999997</v>
      </c>
      <c r="D597">
        <v>-22.363</v>
      </c>
      <c r="E597">
        <v>21.643999999999998</v>
      </c>
      <c r="F597">
        <v>253.57</v>
      </c>
    </row>
    <row r="598" spans="1:7" hidden="1">
      <c r="B598" s="6">
        <v>5940.4080000000004</v>
      </c>
      <c r="C598">
        <v>-1.0980000000000001</v>
      </c>
      <c r="D598">
        <v>-22.532</v>
      </c>
      <c r="E598">
        <v>21.434999999999999</v>
      </c>
      <c r="F598">
        <v>253.61</v>
      </c>
    </row>
    <row r="599" spans="1:7" hidden="1">
      <c r="B599" s="6">
        <v>5950.4080000000004</v>
      </c>
      <c r="C599">
        <v>-1.272</v>
      </c>
      <c r="D599">
        <v>-22.63</v>
      </c>
      <c r="E599">
        <v>21.358000000000001</v>
      </c>
      <c r="F599">
        <v>253.64</v>
      </c>
    </row>
    <row r="600" spans="1:7" hidden="1">
      <c r="B600" s="6">
        <v>5960.4080000000004</v>
      </c>
      <c r="C600">
        <v>-1.2609999999999999</v>
      </c>
      <c r="D600">
        <v>-22.609000000000002</v>
      </c>
      <c r="E600">
        <v>21.347999999999999</v>
      </c>
      <c r="F600">
        <v>253.68</v>
      </c>
    </row>
    <row r="601" spans="1:7" hidden="1">
      <c r="B601" s="6">
        <v>5970.4080000000004</v>
      </c>
      <c r="C601">
        <v>-1.272</v>
      </c>
      <c r="D601">
        <v>-22.65</v>
      </c>
      <c r="E601">
        <v>21.379000000000001</v>
      </c>
      <c r="F601">
        <v>253.7</v>
      </c>
    </row>
    <row r="602" spans="1:7" hidden="1">
      <c r="B602" s="6">
        <v>5980.4080000000004</v>
      </c>
      <c r="C602">
        <v>-1.282</v>
      </c>
      <c r="D602">
        <v>-22.645</v>
      </c>
      <c r="E602">
        <v>21.363</v>
      </c>
      <c r="F602">
        <v>253.75</v>
      </c>
    </row>
    <row r="603" spans="1:7" hidden="1">
      <c r="B603" s="6">
        <v>5990.4080000000004</v>
      </c>
      <c r="C603">
        <v>-1.302</v>
      </c>
      <c r="D603">
        <v>-22.594000000000001</v>
      </c>
      <c r="E603">
        <v>21.292000000000002</v>
      </c>
      <c r="F603">
        <v>253.77</v>
      </c>
    </row>
    <row r="604" spans="1:7">
      <c r="A604">
        <v>9</v>
      </c>
      <c r="B604" s="6">
        <v>6000.4080000000004</v>
      </c>
      <c r="C604">
        <v>-1.272</v>
      </c>
      <c r="D604">
        <v>-22.584</v>
      </c>
      <c r="E604">
        <v>21.312000000000001</v>
      </c>
      <c r="F604">
        <v>253.8</v>
      </c>
      <c r="G604" s="5">
        <f>AVERAGE(E606:E613)</f>
        <v>19.676625000000001</v>
      </c>
    </row>
    <row r="605" spans="1:7" hidden="1">
      <c r="B605" s="6">
        <v>6010.4080000000004</v>
      </c>
      <c r="C605">
        <v>-1.65</v>
      </c>
      <c r="D605">
        <v>-22.62</v>
      </c>
      <c r="E605">
        <v>20.969000000000001</v>
      </c>
      <c r="F605">
        <v>253.83</v>
      </c>
    </row>
    <row r="606" spans="1:7" hidden="1">
      <c r="B606" s="6">
        <v>6020.4080000000004</v>
      </c>
      <c r="C606">
        <v>-2.6230000000000002</v>
      </c>
      <c r="D606">
        <v>-22.917000000000002</v>
      </c>
      <c r="E606">
        <v>20.294</v>
      </c>
      <c r="F606">
        <v>253.86</v>
      </c>
    </row>
    <row r="607" spans="1:7" hidden="1">
      <c r="B607" s="6">
        <v>6030.4080000000004</v>
      </c>
      <c r="C607">
        <v>-3.1760000000000002</v>
      </c>
      <c r="D607">
        <v>-23.128</v>
      </c>
      <c r="E607">
        <v>19.952000000000002</v>
      </c>
      <c r="F607">
        <v>253.89</v>
      </c>
    </row>
    <row r="608" spans="1:7" hidden="1">
      <c r="B608" s="6">
        <v>6040.4080000000004</v>
      </c>
      <c r="C608">
        <v>-3.5030000000000001</v>
      </c>
      <c r="D608">
        <v>-23.169</v>
      </c>
      <c r="E608">
        <v>19.664999999999999</v>
      </c>
      <c r="F608">
        <v>253.92</v>
      </c>
    </row>
    <row r="609" spans="1:7" hidden="1">
      <c r="B609" s="6">
        <v>6050.4080000000004</v>
      </c>
      <c r="C609">
        <v>-3.6059999999999999</v>
      </c>
      <c r="D609">
        <v>-23.234999999999999</v>
      </c>
      <c r="E609">
        <v>19.629000000000001</v>
      </c>
      <c r="F609">
        <v>253.95</v>
      </c>
    </row>
    <row r="610" spans="1:7" hidden="1">
      <c r="B610" s="6">
        <v>6060.4080000000004</v>
      </c>
      <c r="C610">
        <v>-3.7490000000000001</v>
      </c>
      <c r="D610">
        <v>-23.323</v>
      </c>
      <c r="E610">
        <v>19.573</v>
      </c>
      <c r="F610">
        <v>253.98</v>
      </c>
    </row>
    <row r="611" spans="1:7" hidden="1">
      <c r="B611" s="6">
        <v>6070.4080000000004</v>
      </c>
      <c r="C611">
        <v>-3.9329999999999998</v>
      </c>
      <c r="D611">
        <v>-23.364000000000001</v>
      </c>
      <c r="E611">
        <v>19.43</v>
      </c>
      <c r="F611">
        <v>254</v>
      </c>
    </row>
    <row r="612" spans="1:7" hidden="1">
      <c r="B612" s="6">
        <v>6080.4080000000004</v>
      </c>
      <c r="C612">
        <v>-3.9329999999999998</v>
      </c>
      <c r="D612">
        <v>-23.373999999999999</v>
      </c>
      <c r="E612">
        <v>19.440000000000001</v>
      </c>
      <c r="F612">
        <v>254.01</v>
      </c>
    </row>
    <row r="613" spans="1:7" hidden="1">
      <c r="B613" s="6">
        <v>6090.4080000000004</v>
      </c>
      <c r="C613">
        <v>-3.9329999999999998</v>
      </c>
      <c r="D613">
        <v>-23.364000000000001</v>
      </c>
      <c r="E613">
        <v>19.43</v>
      </c>
      <c r="F613">
        <v>254.05</v>
      </c>
    </row>
    <row r="614" spans="1:7">
      <c r="A614">
        <v>7</v>
      </c>
      <c r="B614" s="6">
        <v>6100.4080000000004</v>
      </c>
      <c r="C614">
        <v>-3.9329999999999998</v>
      </c>
      <c r="D614">
        <v>-23.302</v>
      </c>
      <c r="E614">
        <v>19.369</v>
      </c>
      <c r="F614">
        <v>254.07</v>
      </c>
      <c r="G614" s="5">
        <f>AVERAGE(E616:E623)</f>
        <v>17.716374999999999</v>
      </c>
    </row>
    <row r="615" spans="1:7" hidden="1">
      <c r="B615" s="6">
        <v>6110.4080000000004</v>
      </c>
      <c r="C615">
        <v>-4.2919999999999998</v>
      </c>
      <c r="D615">
        <v>-23.384</v>
      </c>
      <c r="E615">
        <v>19.091999999999999</v>
      </c>
      <c r="F615">
        <v>254.09</v>
      </c>
    </row>
    <row r="616" spans="1:7" hidden="1">
      <c r="B616" s="6">
        <v>6120.4080000000004</v>
      </c>
      <c r="C616">
        <v>-5.2539999999999996</v>
      </c>
      <c r="D616">
        <v>-23.655999999999999</v>
      </c>
      <c r="E616">
        <v>18.402000000000001</v>
      </c>
      <c r="F616">
        <v>254.12</v>
      </c>
    </row>
    <row r="617" spans="1:7" hidden="1">
      <c r="B617" s="6">
        <v>6130.4080000000004</v>
      </c>
      <c r="C617">
        <v>-6.0019999999999998</v>
      </c>
      <c r="D617">
        <v>-23.933</v>
      </c>
      <c r="E617">
        <v>17.931999999999999</v>
      </c>
      <c r="F617">
        <v>254.14</v>
      </c>
    </row>
    <row r="618" spans="1:7" hidden="1">
      <c r="B618" s="6">
        <v>6140.4080000000004</v>
      </c>
      <c r="C618">
        <v>-6.36</v>
      </c>
      <c r="D618">
        <v>-24.169</v>
      </c>
      <c r="E618">
        <v>17.809000000000001</v>
      </c>
      <c r="F618">
        <v>254.18</v>
      </c>
    </row>
    <row r="619" spans="1:7" hidden="1">
      <c r="B619" s="6">
        <v>6150.4080000000004</v>
      </c>
      <c r="C619">
        <v>-6.657</v>
      </c>
      <c r="D619">
        <v>-24.256</v>
      </c>
      <c r="E619">
        <v>17.599</v>
      </c>
      <c r="F619">
        <v>254.19</v>
      </c>
    </row>
    <row r="620" spans="1:7" hidden="1">
      <c r="B620" s="6">
        <v>6160.4080000000004</v>
      </c>
      <c r="C620">
        <v>-6.7590000000000003</v>
      </c>
      <c r="D620">
        <v>-24.297000000000001</v>
      </c>
      <c r="E620">
        <v>17.538</v>
      </c>
      <c r="F620">
        <v>254.2</v>
      </c>
    </row>
    <row r="621" spans="1:7" hidden="1">
      <c r="B621" s="6">
        <v>6170.4080000000004</v>
      </c>
      <c r="C621">
        <v>-6.8410000000000002</v>
      </c>
      <c r="D621">
        <v>-24.369</v>
      </c>
      <c r="E621">
        <v>17.527999999999999</v>
      </c>
      <c r="F621">
        <v>254.23</v>
      </c>
    </row>
    <row r="622" spans="1:7" hidden="1">
      <c r="B622" s="6">
        <v>6180.4080000000004</v>
      </c>
      <c r="C622">
        <v>-6.9329999999999998</v>
      </c>
      <c r="D622">
        <v>-24.379000000000001</v>
      </c>
      <c r="E622">
        <v>17.446000000000002</v>
      </c>
      <c r="F622">
        <v>254.26</v>
      </c>
    </row>
    <row r="623" spans="1:7" hidden="1">
      <c r="B623" s="6">
        <v>6190.4080000000004</v>
      </c>
      <c r="C623">
        <v>-6.923</v>
      </c>
      <c r="D623">
        <v>-24.4</v>
      </c>
      <c r="E623">
        <v>17.477</v>
      </c>
      <c r="F623">
        <v>254.27</v>
      </c>
    </row>
    <row r="624" spans="1:7">
      <c r="A624">
        <v>5</v>
      </c>
      <c r="B624" s="6">
        <v>6200.4080000000004</v>
      </c>
      <c r="C624">
        <v>-6.81</v>
      </c>
      <c r="D624">
        <v>-24.384</v>
      </c>
      <c r="E624">
        <v>17.574000000000002</v>
      </c>
      <c r="F624">
        <v>254.28</v>
      </c>
      <c r="G624" s="5">
        <f>AVERAGE(E626:E633)</f>
        <v>15.880499999999998</v>
      </c>
    </row>
    <row r="625" spans="1:7" hidden="1">
      <c r="B625" s="6">
        <v>6210.4080000000004</v>
      </c>
      <c r="C625">
        <v>-7.21</v>
      </c>
      <c r="D625">
        <v>-24.41</v>
      </c>
      <c r="E625">
        <v>17.201000000000001</v>
      </c>
      <c r="F625">
        <v>254.3</v>
      </c>
    </row>
    <row r="626" spans="1:7" hidden="1">
      <c r="B626" s="6">
        <v>6220.4080000000004</v>
      </c>
      <c r="C626">
        <v>-8.08</v>
      </c>
      <c r="D626">
        <v>-24.655999999999999</v>
      </c>
      <c r="E626">
        <v>16.577000000000002</v>
      </c>
      <c r="F626">
        <v>254.32</v>
      </c>
    </row>
    <row r="627" spans="1:7" hidden="1">
      <c r="B627" s="6">
        <v>6230.4080000000004</v>
      </c>
      <c r="C627">
        <v>-8.7560000000000002</v>
      </c>
      <c r="D627">
        <v>-24.933</v>
      </c>
      <c r="E627">
        <v>16.178000000000001</v>
      </c>
      <c r="F627">
        <v>254.34</v>
      </c>
    </row>
    <row r="628" spans="1:7" hidden="1">
      <c r="B628" s="6">
        <v>6240.4080000000004</v>
      </c>
      <c r="C628">
        <v>-9.1750000000000007</v>
      </c>
      <c r="D628">
        <v>-25.149000000000001</v>
      </c>
      <c r="E628">
        <v>15.974</v>
      </c>
      <c r="F628">
        <v>254.36</v>
      </c>
    </row>
    <row r="629" spans="1:7" hidden="1">
      <c r="B629" s="6">
        <v>6250.4080000000004</v>
      </c>
      <c r="C629">
        <v>-9.4719999999999995</v>
      </c>
      <c r="D629">
        <v>-25.277000000000001</v>
      </c>
      <c r="E629">
        <v>15.805</v>
      </c>
      <c r="F629">
        <v>254.37</v>
      </c>
    </row>
    <row r="630" spans="1:7" hidden="1">
      <c r="B630" s="6">
        <v>6260.4080000000004</v>
      </c>
      <c r="C630">
        <v>-9.6669999999999998</v>
      </c>
      <c r="D630">
        <v>-25.4</v>
      </c>
      <c r="E630">
        <v>15.734</v>
      </c>
      <c r="F630">
        <v>254.38</v>
      </c>
    </row>
    <row r="631" spans="1:7" hidden="1">
      <c r="B631" s="6">
        <v>6270.4080000000004</v>
      </c>
      <c r="C631">
        <v>-9.81</v>
      </c>
      <c r="D631">
        <v>-25.425999999999998</v>
      </c>
      <c r="E631">
        <v>15.616</v>
      </c>
      <c r="F631">
        <v>254.41</v>
      </c>
    </row>
    <row r="632" spans="1:7" hidden="1">
      <c r="B632" s="6">
        <v>6280.4080000000004</v>
      </c>
      <c r="C632">
        <v>-9.8710000000000004</v>
      </c>
      <c r="D632">
        <v>-25.492999999999999</v>
      </c>
      <c r="E632">
        <v>15.621</v>
      </c>
      <c r="F632">
        <v>254.43</v>
      </c>
    </row>
    <row r="633" spans="1:7" hidden="1">
      <c r="B633" s="6">
        <v>6290.4080000000004</v>
      </c>
      <c r="C633">
        <v>-9.9740000000000002</v>
      </c>
      <c r="D633">
        <v>-25.513000000000002</v>
      </c>
      <c r="E633">
        <v>15.539</v>
      </c>
      <c r="F633">
        <v>254.44</v>
      </c>
    </row>
    <row r="634" spans="1:7">
      <c r="A634">
        <v>4</v>
      </c>
      <c r="B634" s="6">
        <v>6300.4080000000004</v>
      </c>
      <c r="C634">
        <v>-9.9429999999999996</v>
      </c>
      <c r="D634">
        <v>-25.472000000000001</v>
      </c>
      <c r="E634">
        <v>15.529</v>
      </c>
      <c r="F634">
        <v>254.47</v>
      </c>
      <c r="G634" s="5">
        <f>AVERAGE(E636:E643)</f>
        <v>14.78825</v>
      </c>
    </row>
    <row r="635" spans="1:7" hidden="1">
      <c r="B635" s="6">
        <v>6310.4080000000004</v>
      </c>
      <c r="C635">
        <v>-10.127000000000001</v>
      </c>
      <c r="D635">
        <v>-25.518000000000001</v>
      </c>
      <c r="E635">
        <v>15.391</v>
      </c>
      <c r="F635">
        <v>254.47</v>
      </c>
    </row>
    <row r="636" spans="1:7" hidden="1">
      <c r="B636" s="6">
        <v>6320.4080000000004</v>
      </c>
      <c r="C636">
        <v>-10.547000000000001</v>
      </c>
      <c r="D636">
        <v>-25.646999999999998</v>
      </c>
      <c r="E636">
        <v>15.099</v>
      </c>
      <c r="F636">
        <v>254.48</v>
      </c>
    </row>
    <row r="637" spans="1:7" hidden="1">
      <c r="B637" s="6">
        <v>6330.4080000000004</v>
      </c>
      <c r="C637">
        <v>-10.885</v>
      </c>
      <c r="D637">
        <v>-25.748999999999999</v>
      </c>
      <c r="E637">
        <v>14.864000000000001</v>
      </c>
      <c r="F637">
        <v>254.49</v>
      </c>
    </row>
    <row r="638" spans="1:7" hidden="1">
      <c r="B638" s="6">
        <v>6340.4080000000004</v>
      </c>
      <c r="C638">
        <v>-11.1</v>
      </c>
      <c r="D638">
        <v>-25.888000000000002</v>
      </c>
      <c r="E638">
        <v>14.788</v>
      </c>
      <c r="F638">
        <v>254.51</v>
      </c>
    </row>
    <row r="639" spans="1:7" hidden="1">
      <c r="B639" s="6">
        <v>6350.4080000000004</v>
      </c>
      <c r="C639">
        <v>-11.182</v>
      </c>
      <c r="D639">
        <v>-25.949000000000002</v>
      </c>
      <c r="E639">
        <v>14.766999999999999</v>
      </c>
      <c r="F639">
        <v>254.53</v>
      </c>
    </row>
    <row r="640" spans="1:7" hidden="1">
      <c r="B640" s="6">
        <v>6360.4080000000004</v>
      </c>
      <c r="C640">
        <v>-11.305</v>
      </c>
      <c r="D640">
        <v>-25.96</v>
      </c>
      <c r="E640">
        <v>14.654999999999999</v>
      </c>
      <c r="F640">
        <v>254.53</v>
      </c>
    </row>
    <row r="641" spans="1:7" hidden="1">
      <c r="B641" s="6">
        <v>6370.4080000000004</v>
      </c>
      <c r="C641">
        <v>-11.305</v>
      </c>
      <c r="D641">
        <v>-25.98</v>
      </c>
      <c r="E641">
        <v>14.675000000000001</v>
      </c>
      <c r="F641">
        <v>254.55</v>
      </c>
    </row>
    <row r="642" spans="1:7" hidden="1">
      <c r="B642" s="6">
        <v>6380.4080000000004</v>
      </c>
      <c r="C642">
        <v>-11.305</v>
      </c>
      <c r="D642">
        <v>-26.042000000000002</v>
      </c>
      <c r="E642">
        <v>14.737</v>
      </c>
      <c r="F642">
        <v>254.55</v>
      </c>
    </row>
    <row r="643" spans="1:7" hidden="1">
      <c r="B643" s="6">
        <v>6390.4080000000004</v>
      </c>
      <c r="C643">
        <v>-11.305</v>
      </c>
      <c r="D643">
        <v>-26.026</v>
      </c>
      <c r="E643">
        <v>14.721</v>
      </c>
      <c r="F643">
        <v>254.58</v>
      </c>
    </row>
    <row r="644" spans="1:7">
      <c r="A644">
        <v>2</v>
      </c>
      <c r="B644" s="6">
        <v>6400.4080000000004</v>
      </c>
      <c r="C644">
        <v>-11.305</v>
      </c>
      <c r="D644">
        <v>-26.015999999999998</v>
      </c>
      <c r="E644">
        <v>14.711</v>
      </c>
      <c r="F644">
        <v>254.58</v>
      </c>
      <c r="G644" s="5">
        <f>AVERAGE(E646:E653)</f>
        <v>13.093875000000001</v>
      </c>
    </row>
    <row r="645" spans="1:7" hidden="1">
      <c r="B645" s="6">
        <v>6410.4080000000004</v>
      </c>
      <c r="C645">
        <v>-11.663</v>
      </c>
      <c r="D645">
        <v>-26.082999999999998</v>
      </c>
      <c r="E645">
        <v>14.42</v>
      </c>
      <c r="F645">
        <v>254.59</v>
      </c>
    </row>
    <row r="646" spans="1:7" hidden="1">
      <c r="B646" s="6">
        <v>6420.4080000000004</v>
      </c>
      <c r="C646">
        <v>-12.523</v>
      </c>
      <c r="D646">
        <v>-26.329000000000001</v>
      </c>
      <c r="E646">
        <v>13.805999999999999</v>
      </c>
      <c r="F646">
        <v>254.6</v>
      </c>
    </row>
    <row r="647" spans="1:7" hidden="1">
      <c r="B647" s="6">
        <v>6430.4080000000004</v>
      </c>
      <c r="C647">
        <v>-13.167999999999999</v>
      </c>
      <c r="D647">
        <v>-26.600999999999999</v>
      </c>
      <c r="E647">
        <v>13.433</v>
      </c>
      <c r="F647">
        <v>254.62</v>
      </c>
    </row>
    <row r="648" spans="1:7" hidden="1">
      <c r="B648" s="6">
        <v>6440.4080000000004</v>
      </c>
      <c r="C648">
        <v>-13.648999999999999</v>
      </c>
      <c r="D648">
        <v>-26.837</v>
      </c>
      <c r="E648">
        <v>13.188000000000001</v>
      </c>
      <c r="F648">
        <v>254.63</v>
      </c>
    </row>
    <row r="649" spans="1:7" hidden="1">
      <c r="B649" s="6">
        <v>6450.4080000000004</v>
      </c>
      <c r="C649">
        <v>-14.048999999999999</v>
      </c>
      <c r="D649">
        <v>-27.010999999999999</v>
      </c>
      <c r="E649">
        <v>12.962999999999999</v>
      </c>
      <c r="F649">
        <v>254.62</v>
      </c>
    </row>
    <row r="650" spans="1:7" hidden="1">
      <c r="B650" s="6">
        <v>6460.4080000000004</v>
      </c>
      <c r="C650">
        <v>-14.192</v>
      </c>
      <c r="D650">
        <v>-27.109000000000002</v>
      </c>
      <c r="E650">
        <v>12.917</v>
      </c>
      <c r="F650">
        <v>254.65</v>
      </c>
    </row>
    <row r="651" spans="1:7" hidden="1">
      <c r="B651" s="6">
        <v>6470.4080000000004</v>
      </c>
      <c r="C651">
        <v>-14.324999999999999</v>
      </c>
      <c r="D651">
        <v>-27.196000000000002</v>
      </c>
      <c r="E651">
        <v>12.871</v>
      </c>
      <c r="F651">
        <v>254.66</v>
      </c>
    </row>
    <row r="652" spans="1:7" hidden="1">
      <c r="B652" s="6">
        <v>6480.4080000000004</v>
      </c>
      <c r="C652">
        <v>-14.407</v>
      </c>
      <c r="D652">
        <v>-27.268000000000001</v>
      </c>
      <c r="E652">
        <v>12.861000000000001</v>
      </c>
      <c r="F652">
        <v>254.64</v>
      </c>
    </row>
    <row r="653" spans="1:7" hidden="1">
      <c r="B653" s="6">
        <v>6490.4080000000004</v>
      </c>
      <c r="C653">
        <v>-14.571</v>
      </c>
      <c r="D653">
        <v>-27.283000000000001</v>
      </c>
      <c r="E653">
        <v>12.712</v>
      </c>
      <c r="F653">
        <v>254.66</v>
      </c>
    </row>
    <row r="654" spans="1:7">
      <c r="A654">
        <v>1</v>
      </c>
      <c r="B654" s="6">
        <v>6500.4080000000004</v>
      </c>
      <c r="C654">
        <v>-14.590999999999999</v>
      </c>
      <c r="D654">
        <v>-27.309000000000001</v>
      </c>
      <c r="E654">
        <v>12.718</v>
      </c>
      <c r="F654">
        <v>254.67</v>
      </c>
      <c r="G654" s="5">
        <f>AVERAGE(E656:E663)</f>
        <v>11.97775</v>
      </c>
    </row>
    <row r="655" spans="1:7" hidden="1">
      <c r="B655" s="6">
        <v>6510.4080000000004</v>
      </c>
      <c r="C655">
        <v>-14.795999999999999</v>
      </c>
      <c r="D655">
        <v>-27.401</v>
      </c>
      <c r="E655">
        <v>12.605</v>
      </c>
      <c r="F655">
        <v>254.68</v>
      </c>
    </row>
    <row r="656" spans="1:7" hidden="1">
      <c r="B656" s="6">
        <v>6520.4080000000004</v>
      </c>
      <c r="C656">
        <v>-15.071999999999999</v>
      </c>
      <c r="D656">
        <v>-27.478000000000002</v>
      </c>
      <c r="E656">
        <v>12.406000000000001</v>
      </c>
      <c r="F656">
        <v>254.68</v>
      </c>
    </row>
    <row r="657" spans="1:7" hidden="1">
      <c r="B657" s="6">
        <v>6530.4080000000004</v>
      </c>
      <c r="C657">
        <v>-15.441000000000001</v>
      </c>
      <c r="D657">
        <v>-27.622</v>
      </c>
      <c r="E657">
        <v>12.180999999999999</v>
      </c>
      <c r="F657">
        <v>254.7</v>
      </c>
    </row>
    <row r="658" spans="1:7" hidden="1">
      <c r="B658" s="6">
        <v>6540.4080000000004</v>
      </c>
      <c r="C658">
        <v>-15.686999999999999</v>
      </c>
      <c r="D658">
        <v>-27.75</v>
      </c>
      <c r="E658">
        <v>12.063000000000001</v>
      </c>
      <c r="F658">
        <v>254.69</v>
      </c>
    </row>
    <row r="659" spans="1:7" hidden="1">
      <c r="B659" s="6">
        <v>6550.4080000000004</v>
      </c>
      <c r="C659">
        <v>-15.871</v>
      </c>
      <c r="D659">
        <v>-27.841999999999999</v>
      </c>
      <c r="E659">
        <v>11.971</v>
      </c>
      <c r="F659">
        <v>254.7</v>
      </c>
    </row>
    <row r="660" spans="1:7" hidden="1">
      <c r="B660" s="6">
        <v>6560.4080000000004</v>
      </c>
      <c r="C660">
        <v>-16.024000000000001</v>
      </c>
      <c r="D660">
        <v>-27.882999999999999</v>
      </c>
      <c r="E660">
        <v>11.859</v>
      </c>
      <c r="F660">
        <v>254.71</v>
      </c>
    </row>
    <row r="661" spans="1:7" hidden="1">
      <c r="B661" s="6">
        <v>6570.4080000000004</v>
      </c>
      <c r="C661">
        <v>-16.167999999999999</v>
      </c>
      <c r="D661">
        <v>-27.94</v>
      </c>
      <c r="E661">
        <v>11.772</v>
      </c>
      <c r="F661">
        <v>254.7</v>
      </c>
    </row>
    <row r="662" spans="1:7" hidden="1">
      <c r="B662" s="6">
        <v>6580.4080000000004</v>
      </c>
      <c r="C662">
        <v>-16.167999999999999</v>
      </c>
      <c r="D662">
        <v>-27.975999999999999</v>
      </c>
      <c r="E662">
        <v>11.808</v>
      </c>
      <c r="F662">
        <v>254.72</v>
      </c>
    </row>
    <row r="663" spans="1:7" hidden="1">
      <c r="B663" s="6">
        <v>6590.4080000000004</v>
      </c>
      <c r="C663">
        <v>-16.228999999999999</v>
      </c>
      <c r="D663">
        <v>-27.991</v>
      </c>
      <c r="E663">
        <v>11.762</v>
      </c>
      <c r="F663">
        <v>254.72</v>
      </c>
    </row>
    <row r="664" spans="1:7">
      <c r="A664">
        <v>0</v>
      </c>
      <c r="B664" s="6">
        <v>6600.4080000000004</v>
      </c>
      <c r="C664">
        <v>-16.239000000000001</v>
      </c>
      <c r="D664">
        <v>-27.991</v>
      </c>
      <c r="E664">
        <v>11.752000000000001</v>
      </c>
      <c r="F664">
        <v>254.72</v>
      </c>
      <c r="G664" s="5">
        <f>AVERAGE(E666:E673)</f>
        <v>11.146625</v>
      </c>
    </row>
    <row r="665" spans="1:7" hidden="1">
      <c r="B665" s="6">
        <v>6610.4080000000004</v>
      </c>
      <c r="C665">
        <v>-16.341999999999999</v>
      </c>
      <c r="D665">
        <v>-28.047999999999998</v>
      </c>
      <c r="E665">
        <v>11.706</v>
      </c>
      <c r="F665">
        <v>254.73</v>
      </c>
    </row>
    <row r="666" spans="1:7" hidden="1">
      <c r="B666" s="6">
        <v>6620.4080000000004</v>
      </c>
      <c r="C666">
        <v>-16.658999999999999</v>
      </c>
      <c r="D666">
        <v>-28.135000000000002</v>
      </c>
      <c r="E666">
        <v>11.476000000000001</v>
      </c>
      <c r="F666">
        <v>254.73</v>
      </c>
    </row>
    <row r="667" spans="1:7" hidden="1">
      <c r="B667" s="6">
        <v>6630.4080000000004</v>
      </c>
      <c r="C667">
        <v>-16.966000000000001</v>
      </c>
      <c r="D667">
        <v>-28.227</v>
      </c>
      <c r="E667">
        <v>11.260999999999999</v>
      </c>
      <c r="F667">
        <v>254.74</v>
      </c>
    </row>
    <row r="668" spans="1:7" hidden="1">
      <c r="B668" s="6">
        <v>6640.4080000000004</v>
      </c>
      <c r="C668">
        <v>-17.12</v>
      </c>
      <c r="D668">
        <v>-28.35</v>
      </c>
      <c r="E668">
        <v>11.23</v>
      </c>
      <c r="F668">
        <v>254.74</v>
      </c>
    </row>
    <row r="669" spans="1:7" hidden="1">
      <c r="B669" s="6">
        <v>6650.4080000000004</v>
      </c>
      <c r="C669">
        <v>-17.263000000000002</v>
      </c>
      <c r="D669">
        <v>-28.448</v>
      </c>
      <c r="E669">
        <v>11.183999999999999</v>
      </c>
      <c r="F669">
        <v>254.74</v>
      </c>
    </row>
    <row r="670" spans="1:7" hidden="1">
      <c r="B670" s="6">
        <v>6660.4080000000004</v>
      </c>
      <c r="C670">
        <v>-17.417000000000002</v>
      </c>
      <c r="D670">
        <v>-28.504000000000001</v>
      </c>
      <c r="E670">
        <v>11.087</v>
      </c>
      <c r="F670">
        <v>254.75</v>
      </c>
    </row>
    <row r="671" spans="1:7" hidden="1">
      <c r="B671" s="6">
        <v>6670.4080000000004</v>
      </c>
      <c r="C671">
        <v>-17.498999999999999</v>
      </c>
      <c r="D671">
        <v>-28.524999999999999</v>
      </c>
      <c r="E671">
        <v>11.026</v>
      </c>
      <c r="F671">
        <v>254.74</v>
      </c>
    </row>
    <row r="672" spans="1:7" hidden="1">
      <c r="B672" s="6">
        <v>6680.4080000000004</v>
      </c>
      <c r="C672">
        <v>-17.611000000000001</v>
      </c>
      <c r="D672">
        <v>-28.606999999999999</v>
      </c>
      <c r="E672">
        <v>10.994999999999999</v>
      </c>
      <c r="F672">
        <v>254.75</v>
      </c>
    </row>
    <row r="673" spans="1:6" hidden="1">
      <c r="B673" s="6">
        <v>6690.4080000000004</v>
      </c>
      <c r="C673">
        <v>-17.693000000000001</v>
      </c>
      <c r="D673">
        <v>-28.606999999999999</v>
      </c>
      <c r="E673">
        <v>10.914</v>
      </c>
      <c r="F673">
        <v>254.74</v>
      </c>
    </row>
    <row r="674" spans="1:6" hidden="1">
      <c r="A674" s="8"/>
      <c r="B674" s="18">
        <v>6700.4080000000004</v>
      </c>
      <c r="C674">
        <v>-17.826000000000001</v>
      </c>
      <c r="D674">
        <v>-28.611999999999998</v>
      </c>
      <c r="E674" s="8">
        <v>10.786</v>
      </c>
      <c r="F674" s="8">
        <v>254.75</v>
      </c>
    </row>
    <row r="675" spans="1:6" hidden="1">
      <c r="B675" s="6">
        <v>6710.4080000000004</v>
      </c>
      <c r="C675">
        <v>-17.837</v>
      </c>
      <c r="D675">
        <v>-28.652999999999999</v>
      </c>
      <c r="E675">
        <v>10.816000000000001</v>
      </c>
      <c r="F675">
        <v>254.75</v>
      </c>
    </row>
    <row r="676" spans="1:6" hidden="1">
      <c r="B676" s="6">
        <v>6720.4080000000004</v>
      </c>
      <c r="C676">
        <v>-17.856999999999999</v>
      </c>
      <c r="D676">
        <v>-28.709</v>
      </c>
      <c r="E676">
        <v>10.852</v>
      </c>
      <c r="F676">
        <v>254.75</v>
      </c>
    </row>
    <row r="677" spans="1:6" hidden="1">
      <c r="B677" s="6">
        <v>6730.4080000000004</v>
      </c>
      <c r="C677">
        <v>-17.856999999999999</v>
      </c>
      <c r="D677">
        <v>-28.709</v>
      </c>
      <c r="E677">
        <v>10.852</v>
      </c>
      <c r="F677">
        <v>254.75</v>
      </c>
    </row>
    <row r="678" spans="1:6" hidden="1">
      <c r="B678" s="6">
        <v>6740.4080000000004</v>
      </c>
      <c r="C678">
        <v>-17.856999999999999</v>
      </c>
      <c r="D678">
        <v>-28.709</v>
      </c>
      <c r="E678">
        <v>10.852</v>
      </c>
      <c r="F678">
        <v>254.75</v>
      </c>
    </row>
    <row r="679" spans="1:6" hidden="1">
      <c r="B679" s="6">
        <v>6750.4080000000004</v>
      </c>
      <c r="C679">
        <v>-17.856999999999999</v>
      </c>
      <c r="D679">
        <v>-28.72</v>
      </c>
      <c r="E679">
        <v>10.863</v>
      </c>
      <c r="F679">
        <v>254.75</v>
      </c>
    </row>
    <row r="680" spans="1:6" hidden="1">
      <c r="B680" s="6">
        <v>6760.4080000000004</v>
      </c>
      <c r="C680">
        <v>-17.856999999999999</v>
      </c>
      <c r="D680">
        <v>-28.745000000000001</v>
      </c>
      <c r="E680">
        <v>10.888</v>
      </c>
      <c r="F680">
        <v>254.77</v>
      </c>
    </row>
    <row r="681" spans="1:6" hidden="1">
      <c r="B681" s="6">
        <v>6770.4080000000004</v>
      </c>
      <c r="C681">
        <v>-17.867000000000001</v>
      </c>
      <c r="D681">
        <v>-28.760999999999999</v>
      </c>
      <c r="E681">
        <v>10.893000000000001</v>
      </c>
      <c r="F681">
        <v>254.75</v>
      </c>
    </row>
    <row r="682" spans="1:6" hidden="1">
      <c r="B682" s="6">
        <v>6780.4080000000004</v>
      </c>
      <c r="C682">
        <v>-17.876999999999999</v>
      </c>
      <c r="D682">
        <v>-28.776</v>
      </c>
      <c r="E682">
        <v>10.898999999999999</v>
      </c>
      <c r="F682">
        <v>254.77</v>
      </c>
    </row>
    <row r="683" spans="1:6" hidden="1">
      <c r="B683" s="6">
        <v>6790.4080000000004</v>
      </c>
      <c r="C683">
        <v>-17.876999999999999</v>
      </c>
      <c r="D683">
        <v>-28.812000000000001</v>
      </c>
      <c r="E683">
        <v>10.933999999999999</v>
      </c>
      <c r="F683">
        <v>254.76</v>
      </c>
    </row>
    <row r="684" spans="1:6">
      <c r="A684" s="19" t="s">
        <v>20</v>
      </c>
      <c r="B684" s="13">
        <v>6800.4080000000004</v>
      </c>
      <c r="C684">
        <v>-17.888000000000002</v>
      </c>
      <c r="D684">
        <v>-28.817</v>
      </c>
      <c r="E684" s="19">
        <v>10.929</v>
      </c>
      <c r="F684" s="19">
        <v>254.77</v>
      </c>
    </row>
    <row r="685" spans="1:6" hidden="1">
      <c r="B685" s="6">
        <v>6810.4080000000004</v>
      </c>
      <c r="C685">
        <v>-17.97</v>
      </c>
      <c r="D685">
        <v>-28.802</v>
      </c>
      <c r="E685">
        <v>10.832000000000001</v>
      </c>
      <c r="F685">
        <v>254.77</v>
      </c>
    </row>
    <row r="686" spans="1:6" hidden="1">
      <c r="B686" s="6">
        <v>6820.4080000000004</v>
      </c>
      <c r="C686">
        <v>-17.98</v>
      </c>
      <c r="D686">
        <v>-28.806999999999999</v>
      </c>
      <c r="E686">
        <v>10.827</v>
      </c>
      <c r="F686">
        <v>254.76</v>
      </c>
    </row>
    <row r="687" spans="1:6" hidden="1">
      <c r="B687" s="6">
        <v>6830.4080000000004</v>
      </c>
      <c r="C687">
        <v>-18</v>
      </c>
      <c r="D687">
        <v>-28.806999999999999</v>
      </c>
      <c r="E687">
        <v>10.805999999999999</v>
      </c>
      <c r="F687">
        <v>254.77</v>
      </c>
    </row>
    <row r="688" spans="1:6" hidden="1">
      <c r="B688" s="6">
        <v>6840.4080000000004</v>
      </c>
      <c r="C688">
        <v>-18.030999999999999</v>
      </c>
      <c r="D688">
        <v>-28.827000000000002</v>
      </c>
      <c r="E688">
        <v>10.795999999999999</v>
      </c>
      <c r="F688">
        <v>254.77</v>
      </c>
    </row>
    <row r="689" spans="1:6" hidden="1">
      <c r="B689" s="6">
        <v>6850.4080000000004</v>
      </c>
      <c r="C689">
        <v>-18.062000000000001</v>
      </c>
      <c r="D689">
        <v>-28.838000000000001</v>
      </c>
      <c r="E689">
        <v>10.776</v>
      </c>
      <c r="F689">
        <v>254.76</v>
      </c>
    </row>
    <row r="690" spans="1:6" hidden="1">
      <c r="B690" s="6">
        <v>6860.4080000000004</v>
      </c>
      <c r="C690">
        <v>-18.041</v>
      </c>
      <c r="D690">
        <v>-28.812000000000001</v>
      </c>
      <c r="E690">
        <v>10.771000000000001</v>
      </c>
      <c r="F690">
        <v>254.77</v>
      </c>
    </row>
    <row r="691" spans="1:6" hidden="1">
      <c r="B691" s="6">
        <v>6870.4080000000004</v>
      </c>
      <c r="C691">
        <v>-18.010999999999999</v>
      </c>
      <c r="D691">
        <v>-28.812000000000001</v>
      </c>
      <c r="E691">
        <v>10.801</v>
      </c>
      <c r="F691">
        <v>254.77</v>
      </c>
    </row>
    <row r="692" spans="1:6" hidden="1">
      <c r="B692" s="6">
        <v>6880.4080000000004</v>
      </c>
      <c r="C692">
        <v>-18.010999999999999</v>
      </c>
      <c r="D692">
        <v>-28.847999999999999</v>
      </c>
      <c r="E692">
        <v>10.837</v>
      </c>
      <c r="F692">
        <v>254.78</v>
      </c>
    </row>
    <row r="693" spans="1:6" hidden="1">
      <c r="B693" s="6">
        <v>6890.4080000000004</v>
      </c>
      <c r="C693">
        <v>-18.030999999999999</v>
      </c>
      <c r="D693">
        <v>-28.873999999999999</v>
      </c>
      <c r="E693">
        <v>10.842000000000001</v>
      </c>
      <c r="F693">
        <v>254.78</v>
      </c>
    </row>
    <row r="694" spans="1:6">
      <c r="A694" s="19" t="s">
        <v>20</v>
      </c>
      <c r="B694" s="13">
        <v>6900.4080000000004</v>
      </c>
      <c r="C694">
        <v>-18.052</v>
      </c>
      <c r="D694">
        <v>-28.832000000000001</v>
      </c>
      <c r="E694" s="19">
        <v>10.781000000000001</v>
      </c>
      <c r="F694" s="19">
        <v>254.78</v>
      </c>
    </row>
    <row r="695" spans="1:6" hidden="1">
      <c r="B695" s="6">
        <v>6910.4080000000004</v>
      </c>
      <c r="C695">
        <v>-18.062000000000001</v>
      </c>
      <c r="D695">
        <v>-28.847999999999999</v>
      </c>
      <c r="E695">
        <v>10.786</v>
      </c>
      <c r="F695">
        <v>254.78</v>
      </c>
    </row>
    <row r="696" spans="1:6" hidden="1">
      <c r="B696" s="6">
        <v>6920.4080000000004</v>
      </c>
      <c r="C696">
        <v>-18.041</v>
      </c>
      <c r="D696">
        <v>-28.843</v>
      </c>
      <c r="E696">
        <v>10.801</v>
      </c>
      <c r="F696">
        <v>254.77</v>
      </c>
    </row>
    <row r="697" spans="1:6" hidden="1">
      <c r="B697" s="6">
        <v>6930.4080000000004</v>
      </c>
      <c r="C697">
        <v>-18.225999999999999</v>
      </c>
      <c r="D697">
        <v>-29.007000000000001</v>
      </c>
      <c r="E697">
        <v>10.781000000000001</v>
      </c>
      <c r="F697">
        <v>254.76</v>
      </c>
    </row>
    <row r="698" spans="1:6" hidden="1">
      <c r="B698" s="6">
        <v>6940.4080000000004</v>
      </c>
      <c r="C698">
        <v>-18.614999999999998</v>
      </c>
      <c r="D698">
        <v>-29.376000000000001</v>
      </c>
      <c r="E698">
        <v>10.762</v>
      </c>
      <c r="F698">
        <v>254.74</v>
      </c>
    </row>
    <row r="699" spans="1:6" hidden="1">
      <c r="B699" s="6">
        <v>6950.4080000000004</v>
      </c>
      <c r="C699">
        <v>-18.84</v>
      </c>
      <c r="D699">
        <v>-29.632999999999999</v>
      </c>
      <c r="E699">
        <v>10.792999999999999</v>
      </c>
      <c r="F699">
        <v>254.77</v>
      </c>
    </row>
    <row r="700" spans="1:6" hidden="1">
      <c r="B700" s="6">
        <v>6960.4080000000004</v>
      </c>
      <c r="C700">
        <v>-19.085999999999999</v>
      </c>
      <c r="D700">
        <v>-29.802</v>
      </c>
      <c r="E700">
        <v>10.717000000000001</v>
      </c>
      <c r="F700">
        <v>254.78</v>
      </c>
    </row>
    <row r="701" spans="1:6" hidden="1">
      <c r="B701" s="6">
        <v>6970.4080000000004</v>
      </c>
      <c r="C701">
        <v>-19.178000000000001</v>
      </c>
      <c r="D701">
        <v>-29.925000000000001</v>
      </c>
      <c r="E701">
        <v>10.747999999999999</v>
      </c>
      <c r="F701">
        <v>254.76</v>
      </c>
    </row>
    <row r="702" spans="1:6" hidden="1">
      <c r="B702" s="6">
        <v>6980.4080000000004</v>
      </c>
      <c r="C702">
        <v>-19.331</v>
      </c>
      <c r="D702">
        <v>-30.047999999999998</v>
      </c>
      <c r="E702">
        <v>10.717000000000001</v>
      </c>
      <c r="F702">
        <v>254.77</v>
      </c>
    </row>
    <row r="703" spans="1:6" hidden="1">
      <c r="B703" s="6">
        <v>6990.4080000000004</v>
      </c>
      <c r="C703">
        <v>-19.475000000000001</v>
      </c>
      <c r="D703">
        <v>-30.059000000000001</v>
      </c>
      <c r="E703">
        <v>10.584</v>
      </c>
      <c r="F703">
        <v>254.76</v>
      </c>
    </row>
    <row r="704" spans="1:6">
      <c r="A704" s="19" t="s">
        <v>20</v>
      </c>
      <c r="B704" s="13">
        <v>7000.4080000000004</v>
      </c>
      <c r="C704">
        <v>-19.495000000000001</v>
      </c>
      <c r="D704">
        <v>-30.151</v>
      </c>
      <c r="E704" s="19">
        <v>10.656000000000001</v>
      </c>
      <c r="F704" s="19">
        <v>254.77</v>
      </c>
    </row>
    <row r="705" spans="1:7" hidden="1">
      <c r="B705" s="6">
        <v>7010.4080000000004</v>
      </c>
      <c r="C705">
        <v>-19.545999999999999</v>
      </c>
      <c r="D705">
        <v>-30.166</v>
      </c>
      <c r="E705">
        <v>10.62</v>
      </c>
      <c r="F705">
        <v>254.76</v>
      </c>
    </row>
    <row r="706" spans="1:7" hidden="1">
      <c r="B706" s="6">
        <v>7020.4080000000004</v>
      </c>
      <c r="C706">
        <v>-19.577000000000002</v>
      </c>
      <c r="D706">
        <v>-30.166</v>
      </c>
      <c r="E706">
        <v>10.589</v>
      </c>
      <c r="F706">
        <v>254.76</v>
      </c>
    </row>
    <row r="707" spans="1:7" hidden="1">
      <c r="B707" s="6">
        <v>7030.4080000000004</v>
      </c>
      <c r="C707">
        <v>-19.7</v>
      </c>
      <c r="D707">
        <v>-30.228000000000002</v>
      </c>
      <c r="E707">
        <v>10.528</v>
      </c>
      <c r="F707">
        <v>254.76</v>
      </c>
    </row>
    <row r="708" spans="1:7" hidden="1">
      <c r="B708" s="6">
        <v>7040.4080000000004</v>
      </c>
      <c r="C708">
        <v>-19.7</v>
      </c>
      <c r="D708">
        <v>-30.228000000000002</v>
      </c>
      <c r="E708">
        <v>10.528</v>
      </c>
      <c r="F708">
        <v>254.75</v>
      </c>
    </row>
    <row r="709" spans="1:7" hidden="1">
      <c r="B709" s="6">
        <v>7050.4080000000004</v>
      </c>
      <c r="C709">
        <v>-19.7</v>
      </c>
      <c r="D709">
        <v>-30.254000000000001</v>
      </c>
      <c r="E709">
        <v>10.554</v>
      </c>
      <c r="F709">
        <v>254.75</v>
      </c>
    </row>
    <row r="710" spans="1:7" hidden="1">
      <c r="B710" s="6">
        <v>7060.4080000000004</v>
      </c>
      <c r="C710">
        <v>-19.853000000000002</v>
      </c>
      <c r="D710">
        <v>-30.254000000000001</v>
      </c>
      <c r="E710">
        <v>10.4</v>
      </c>
      <c r="F710">
        <v>254.74</v>
      </c>
    </row>
    <row r="711" spans="1:7" hidden="1">
      <c r="B711" s="6">
        <v>7070.4080000000004</v>
      </c>
      <c r="C711">
        <v>-19.946000000000002</v>
      </c>
      <c r="D711">
        <v>-30.274000000000001</v>
      </c>
      <c r="E711">
        <v>10.329000000000001</v>
      </c>
      <c r="F711">
        <v>254.73</v>
      </c>
    </row>
    <row r="712" spans="1:7" hidden="1">
      <c r="B712" s="6">
        <v>7080.4080000000004</v>
      </c>
      <c r="C712">
        <v>-19.956</v>
      </c>
      <c r="D712">
        <v>-30.289000000000001</v>
      </c>
      <c r="E712">
        <v>10.334</v>
      </c>
      <c r="F712">
        <v>254.72</v>
      </c>
    </row>
    <row r="713" spans="1:7" hidden="1">
      <c r="B713" s="6">
        <v>7090.4080000000004</v>
      </c>
      <c r="C713">
        <v>-19.884</v>
      </c>
      <c r="D713">
        <v>-30.283999999999999</v>
      </c>
      <c r="E713">
        <v>10.4</v>
      </c>
      <c r="F713">
        <v>254.7</v>
      </c>
    </row>
    <row r="714" spans="1:7">
      <c r="A714" s="24" t="s">
        <v>20</v>
      </c>
      <c r="B714" s="12">
        <v>7100.4080000000004</v>
      </c>
      <c r="C714">
        <v>-19.893999999999998</v>
      </c>
      <c r="D714">
        <v>-30.3</v>
      </c>
      <c r="E714" s="24">
        <v>10.404999999999999</v>
      </c>
      <c r="F714" s="24">
        <v>254.72</v>
      </c>
    </row>
    <row r="715" spans="1:7" hidden="1">
      <c r="A715" s="2"/>
      <c r="B715" s="11">
        <v>7110.4080000000004</v>
      </c>
      <c r="C715" s="2">
        <v>-19.905000000000001</v>
      </c>
      <c r="D715" s="2">
        <v>-30.248000000000001</v>
      </c>
      <c r="E715" s="2">
        <v>10.343999999999999</v>
      </c>
      <c r="F715" s="2">
        <v>254.7</v>
      </c>
      <c r="G715" s="2"/>
    </row>
    <row r="716" spans="1:7" hidden="1">
      <c r="B716" s="6">
        <v>7120.4080000000004</v>
      </c>
      <c r="C716">
        <v>-20.007000000000001</v>
      </c>
      <c r="D716">
        <v>-30.3</v>
      </c>
      <c r="E716">
        <v>10.292999999999999</v>
      </c>
      <c r="F716">
        <v>254.71</v>
      </c>
    </row>
    <row r="717" spans="1:7" hidden="1">
      <c r="B717" s="6">
        <v>7130.4080000000004</v>
      </c>
      <c r="C717">
        <v>-20.079000000000001</v>
      </c>
      <c r="D717">
        <v>-30.382000000000001</v>
      </c>
      <c r="E717">
        <v>10.303000000000001</v>
      </c>
      <c r="F717">
        <v>254.7</v>
      </c>
    </row>
    <row r="718" spans="1:7" hidden="1">
      <c r="B718" s="6">
        <v>7140.4080000000004</v>
      </c>
      <c r="C718">
        <v>-20.058</v>
      </c>
      <c r="D718">
        <v>-30.396999999999998</v>
      </c>
      <c r="E718">
        <v>10.339</v>
      </c>
      <c r="F718">
        <v>254.72</v>
      </c>
    </row>
    <row r="719" spans="1:7" hidden="1">
      <c r="B719" s="6">
        <v>7150.4080000000004</v>
      </c>
      <c r="C719">
        <v>-20.109000000000002</v>
      </c>
      <c r="D719">
        <v>-30.407</v>
      </c>
      <c r="E719">
        <v>10.298</v>
      </c>
      <c r="F719">
        <v>254.69</v>
      </c>
    </row>
    <row r="720" spans="1:7" hidden="1">
      <c r="B720" s="6">
        <v>7160.4080000000004</v>
      </c>
      <c r="C720">
        <v>-20.161000000000001</v>
      </c>
      <c r="D720">
        <v>-30.449000000000002</v>
      </c>
      <c r="E720">
        <v>10.288</v>
      </c>
      <c r="F720">
        <v>254.7</v>
      </c>
    </row>
    <row r="721" spans="1:9" hidden="1">
      <c r="B721" s="6">
        <v>7170.4080000000004</v>
      </c>
      <c r="C721">
        <v>-20.273</v>
      </c>
      <c r="D721">
        <v>-30.443000000000001</v>
      </c>
      <c r="E721">
        <v>10.17</v>
      </c>
      <c r="F721">
        <v>254.7</v>
      </c>
    </row>
    <row r="722" spans="1:9" hidden="1">
      <c r="B722" s="6">
        <v>7180.4080000000004</v>
      </c>
      <c r="C722">
        <v>-20.303999999999998</v>
      </c>
      <c r="D722">
        <v>-30.433</v>
      </c>
      <c r="E722">
        <v>10.129</v>
      </c>
      <c r="F722">
        <v>254.69</v>
      </c>
    </row>
    <row r="723" spans="1:9" hidden="1">
      <c r="B723" s="6">
        <v>7190.4080000000004</v>
      </c>
      <c r="C723">
        <v>-20.303999999999998</v>
      </c>
      <c r="D723">
        <v>-30.437999999999999</v>
      </c>
      <c r="E723">
        <v>10.134</v>
      </c>
      <c r="F723">
        <v>254.68</v>
      </c>
    </row>
    <row r="724" spans="1:9">
      <c r="A724" s="20">
        <v>25</v>
      </c>
      <c r="B724" s="21">
        <v>7200.4080000000004</v>
      </c>
      <c r="C724" s="20">
        <v>-20.405999999999999</v>
      </c>
      <c r="D724" s="20">
        <v>-30.454000000000001</v>
      </c>
      <c r="E724" s="20">
        <v>10.047000000000001</v>
      </c>
      <c r="F724" s="20">
        <v>254.68</v>
      </c>
      <c r="G724" s="25">
        <f>AVERAGE(E730:E733)</f>
        <v>33.305750000000003</v>
      </c>
      <c r="I724" t="s">
        <v>24</v>
      </c>
    </row>
    <row r="725" spans="1:9" hidden="1">
      <c r="B725" s="6">
        <v>7210.4080000000004</v>
      </c>
      <c r="C725">
        <v>-17.457999999999998</v>
      </c>
      <c r="D725">
        <v>-29.946000000000002</v>
      </c>
      <c r="E725">
        <v>12.488</v>
      </c>
      <c r="F725">
        <v>254.7</v>
      </c>
    </row>
    <row r="726" spans="1:9" hidden="1">
      <c r="B726" s="6">
        <v>7220.4080000000004</v>
      </c>
      <c r="C726">
        <v>-7.23</v>
      </c>
      <c r="D726">
        <v>-26.16</v>
      </c>
      <c r="E726">
        <v>18.93</v>
      </c>
      <c r="F726">
        <v>254.7</v>
      </c>
    </row>
    <row r="727" spans="1:9" hidden="1">
      <c r="B727" s="6">
        <v>7230.4080000000004</v>
      </c>
      <c r="C727">
        <v>3.827</v>
      </c>
      <c r="D727">
        <v>-20.402999999999999</v>
      </c>
      <c r="E727">
        <v>24.23</v>
      </c>
      <c r="F727">
        <v>254.72</v>
      </c>
    </row>
    <row r="728" spans="1:9" hidden="1">
      <c r="B728" s="6">
        <v>7240.4080000000004</v>
      </c>
      <c r="C728">
        <v>12.468</v>
      </c>
      <c r="D728">
        <v>-15.186</v>
      </c>
      <c r="E728">
        <v>27.654</v>
      </c>
      <c r="F728">
        <v>254.74</v>
      </c>
    </row>
    <row r="729" spans="1:9" hidden="1">
      <c r="B729" s="6">
        <v>7250.4080000000004</v>
      </c>
      <c r="C729">
        <v>18.763999999999999</v>
      </c>
      <c r="D729">
        <v>-11.164</v>
      </c>
      <c r="E729">
        <v>29.928000000000001</v>
      </c>
      <c r="F729">
        <v>254.79</v>
      </c>
    </row>
    <row r="730" spans="1:9" hidden="1">
      <c r="B730" s="6">
        <v>7260.4080000000004</v>
      </c>
      <c r="C730">
        <v>23.463000000000001</v>
      </c>
      <c r="D730">
        <v>-8.1880000000000006</v>
      </c>
      <c r="E730">
        <v>31.651</v>
      </c>
      <c r="F730">
        <v>254.83</v>
      </c>
    </row>
    <row r="731" spans="1:9" hidden="1">
      <c r="B731" s="6">
        <v>7270.4080000000004</v>
      </c>
      <c r="C731">
        <v>26.811</v>
      </c>
      <c r="D731">
        <v>-6.2030000000000003</v>
      </c>
      <c r="E731">
        <v>33.014000000000003</v>
      </c>
      <c r="F731">
        <v>254.88</v>
      </c>
    </row>
    <row r="732" spans="1:9" hidden="1">
      <c r="B732" s="6">
        <v>7280.4080000000004</v>
      </c>
      <c r="C732">
        <v>29.268000000000001</v>
      </c>
      <c r="D732">
        <v>-4.71</v>
      </c>
      <c r="E732">
        <v>33.978000000000002</v>
      </c>
      <c r="F732">
        <v>254.94</v>
      </c>
    </row>
    <row r="733" spans="1:9" hidden="1">
      <c r="B733" s="6">
        <v>7290.4080000000004</v>
      </c>
      <c r="C733">
        <v>30.844999999999999</v>
      </c>
      <c r="D733">
        <v>-3.7349999999999999</v>
      </c>
      <c r="E733">
        <v>34.58</v>
      </c>
      <c r="F733">
        <v>255</v>
      </c>
    </row>
    <row r="734" spans="1:9">
      <c r="A734" s="2">
        <v>23</v>
      </c>
      <c r="B734" s="11">
        <v>7300.4080000000004</v>
      </c>
      <c r="C734" s="2">
        <v>31.858000000000001</v>
      </c>
      <c r="D734" s="2">
        <v>-3.1139999999999999</v>
      </c>
      <c r="E734" s="2">
        <v>34.972999999999999</v>
      </c>
      <c r="F734" s="2">
        <v>255.06</v>
      </c>
      <c r="G734" s="5">
        <f>AVERAGE(E736:E743)</f>
        <v>34.186125000000004</v>
      </c>
    </row>
    <row r="735" spans="1:9" hidden="1">
      <c r="B735" s="6">
        <v>7310.4080000000004</v>
      </c>
      <c r="C735">
        <v>32.031999999999996</v>
      </c>
      <c r="D735">
        <v>-2.8010000000000002</v>
      </c>
      <c r="E735">
        <v>34.834000000000003</v>
      </c>
      <c r="F735">
        <v>255.14</v>
      </c>
    </row>
    <row r="736" spans="1:9" hidden="1">
      <c r="B736" s="6">
        <v>7320.4080000000004</v>
      </c>
      <c r="C736">
        <v>31.295000000000002</v>
      </c>
      <c r="D736">
        <v>-3.0270000000000001</v>
      </c>
      <c r="E736">
        <v>34.322000000000003</v>
      </c>
      <c r="F736">
        <v>255.2</v>
      </c>
    </row>
    <row r="737" spans="1:7" hidden="1">
      <c r="B737" s="6">
        <v>7330.4080000000004</v>
      </c>
      <c r="C737">
        <v>30.927</v>
      </c>
      <c r="D737">
        <v>-3.2679999999999998</v>
      </c>
      <c r="E737">
        <v>34.195</v>
      </c>
      <c r="F737">
        <v>255.26</v>
      </c>
    </row>
    <row r="738" spans="1:7" hidden="1">
      <c r="B738" s="6">
        <v>7340.4080000000004</v>
      </c>
      <c r="C738">
        <v>30.763000000000002</v>
      </c>
      <c r="D738">
        <v>-3.4169999999999998</v>
      </c>
      <c r="E738">
        <v>34.18</v>
      </c>
      <c r="F738">
        <v>255.33</v>
      </c>
    </row>
    <row r="739" spans="1:7" hidden="1">
      <c r="B739" s="6">
        <v>7350.4080000000004</v>
      </c>
      <c r="C739">
        <v>30.670999999999999</v>
      </c>
      <c r="D739">
        <v>-3.484</v>
      </c>
      <c r="E739">
        <v>34.154000000000003</v>
      </c>
      <c r="F739">
        <v>255.38</v>
      </c>
    </row>
    <row r="740" spans="1:7" hidden="1">
      <c r="B740" s="6">
        <v>7360.4080000000004</v>
      </c>
      <c r="C740">
        <v>30.538</v>
      </c>
      <c r="D740">
        <v>-3.5659999999999998</v>
      </c>
      <c r="E740">
        <v>34.103000000000002</v>
      </c>
      <c r="F740">
        <v>255.46</v>
      </c>
    </row>
    <row r="741" spans="1:7" hidden="1">
      <c r="B741" s="6">
        <v>7370.4080000000004</v>
      </c>
      <c r="C741">
        <v>30.588999999999999</v>
      </c>
      <c r="D741">
        <v>-3.6269999999999998</v>
      </c>
      <c r="E741">
        <v>34.216000000000001</v>
      </c>
      <c r="F741">
        <v>255.53</v>
      </c>
    </row>
    <row r="742" spans="1:7" hidden="1">
      <c r="B742" s="6">
        <v>7380.4080000000004</v>
      </c>
      <c r="C742">
        <v>30.466000000000001</v>
      </c>
      <c r="D742">
        <v>-3.673</v>
      </c>
      <c r="E742">
        <v>34.139000000000003</v>
      </c>
      <c r="F742">
        <v>255.58</v>
      </c>
    </row>
    <row r="743" spans="1:7" hidden="1">
      <c r="B743" s="6">
        <v>7390.4080000000004</v>
      </c>
      <c r="C743">
        <v>30.497</v>
      </c>
      <c r="D743">
        <v>-3.6840000000000002</v>
      </c>
      <c r="E743">
        <v>34.18</v>
      </c>
      <c r="F743">
        <v>255.64</v>
      </c>
    </row>
    <row r="744" spans="1:7">
      <c r="A744">
        <v>21</v>
      </c>
      <c r="B744" s="6">
        <v>7400.4080000000004</v>
      </c>
      <c r="C744">
        <v>30.282</v>
      </c>
      <c r="D744">
        <v>-3.766</v>
      </c>
      <c r="E744">
        <v>34.046999999999997</v>
      </c>
      <c r="F744">
        <v>255.71</v>
      </c>
      <c r="G744" s="5">
        <f>AVERAGE(E746:E753)</f>
        <v>32.289499999999997</v>
      </c>
    </row>
    <row r="745" spans="1:7" hidden="1">
      <c r="B745" s="6">
        <v>7410.4080000000004</v>
      </c>
      <c r="C745">
        <v>29.606000000000002</v>
      </c>
      <c r="D745">
        <v>-4.0069999999999997</v>
      </c>
      <c r="E745">
        <v>33.613</v>
      </c>
      <c r="F745">
        <v>255.78</v>
      </c>
    </row>
    <row r="746" spans="1:7" hidden="1">
      <c r="B746" s="6">
        <v>7420.4080000000004</v>
      </c>
      <c r="C746">
        <v>28.306000000000001</v>
      </c>
      <c r="D746">
        <v>-4.6020000000000003</v>
      </c>
      <c r="E746">
        <v>32.908000000000001</v>
      </c>
      <c r="F746">
        <v>255.83</v>
      </c>
    </row>
    <row r="747" spans="1:7" hidden="1">
      <c r="B747" s="6">
        <v>7430.4080000000004</v>
      </c>
      <c r="C747">
        <v>27.475999999999999</v>
      </c>
      <c r="D747">
        <v>-5.1150000000000002</v>
      </c>
      <c r="E747">
        <v>32.591999999999999</v>
      </c>
      <c r="F747">
        <v>255.88</v>
      </c>
    </row>
    <row r="748" spans="1:7" hidden="1">
      <c r="B748" s="6">
        <v>7440.4080000000004</v>
      </c>
      <c r="C748">
        <v>26.821000000000002</v>
      </c>
      <c r="D748">
        <v>-5.5259999999999998</v>
      </c>
      <c r="E748">
        <v>32.347000000000001</v>
      </c>
      <c r="F748">
        <v>255.95</v>
      </c>
    </row>
    <row r="749" spans="1:7" hidden="1">
      <c r="B749" s="6">
        <v>7450.4080000000004</v>
      </c>
      <c r="C749">
        <v>26.452999999999999</v>
      </c>
      <c r="D749">
        <v>-5.7969999999999997</v>
      </c>
      <c r="E749">
        <v>32.25</v>
      </c>
      <c r="F749">
        <v>256.01</v>
      </c>
    </row>
    <row r="750" spans="1:7" hidden="1">
      <c r="B750" s="6">
        <v>7460.4080000000004</v>
      </c>
      <c r="C750">
        <v>26.196999999999999</v>
      </c>
      <c r="D750">
        <v>-5.9619999999999997</v>
      </c>
      <c r="E750">
        <v>32.158000000000001</v>
      </c>
      <c r="F750">
        <v>256.06</v>
      </c>
    </row>
    <row r="751" spans="1:7" hidden="1">
      <c r="B751" s="6">
        <v>7470.4080000000004</v>
      </c>
      <c r="C751">
        <v>26.042999999999999</v>
      </c>
      <c r="D751">
        <v>-6.0640000000000001</v>
      </c>
      <c r="E751">
        <v>32.106999999999999</v>
      </c>
      <c r="F751">
        <v>256.13</v>
      </c>
    </row>
    <row r="752" spans="1:7" hidden="1">
      <c r="B752" s="6">
        <v>7480.4080000000004</v>
      </c>
      <c r="C752">
        <v>25.756</v>
      </c>
      <c r="D752">
        <v>-6.2080000000000002</v>
      </c>
      <c r="E752">
        <v>31.963999999999999</v>
      </c>
      <c r="F752">
        <v>256.19</v>
      </c>
    </row>
    <row r="753" spans="1:7" hidden="1">
      <c r="B753" s="6">
        <v>7490.4080000000004</v>
      </c>
      <c r="C753">
        <v>25.736000000000001</v>
      </c>
      <c r="D753">
        <v>-6.2539999999999996</v>
      </c>
      <c r="E753">
        <v>31.99</v>
      </c>
      <c r="F753">
        <v>256.25</v>
      </c>
    </row>
    <row r="754" spans="1:7">
      <c r="A754">
        <v>19</v>
      </c>
      <c r="B754" s="6">
        <v>7500.4080000000004</v>
      </c>
      <c r="C754">
        <v>25.552</v>
      </c>
      <c r="D754">
        <v>-6.3310000000000004</v>
      </c>
      <c r="E754">
        <v>31.882999999999999</v>
      </c>
      <c r="F754">
        <v>256.31</v>
      </c>
      <c r="G754" s="5">
        <f>AVERAGE(E756:E763)</f>
        <v>30.137875000000001</v>
      </c>
    </row>
    <row r="755" spans="1:7" hidden="1">
      <c r="B755" s="6">
        <v>7510.4080000000004</v>
      </c>
      <c r="C755">
        <v>24.957999999999998</v>
      </c>
      <c r="D755">
        <v>-6.4340000000000002</v>
      </c>
      <c r="E755">
        <v>31.390999999999998</v>
      </c>
      <c r="F755">
        <v>256.37</v>
      </c>
    </row>
    <row r="756" spans="1:7" hidden="1">
      <c r="B756" s="6">
        <v>7520.4080000000004</v>
      </c>
      <c r="C756">
        <v>23.832000000000001</v>
      </c>
      <c r="D756">
        <v>-6.8650000000000002</v>
      </c>
      <c r="E756">
        <v>30.696000000000002</v>
      </c>
      <c r="F756">
        <v>256.41000000000003</v>
      </c>
    </row>
    <row r="757" spans="1:7" hidden="1">
      <c r="B757" s="6">
        <v>7530.4080000000004</v>
      </c>
      <c r="C757">
        <v>23.094999999999999</v>
      </c>
      <c r="D757">
        <v>-7.28</v>
      </c>
      <c r="E757">
        <v>30.375</v>
      </c>
      <c r="F757">
        <v>256.47000000000003</v>
      </c>
    </row>
    <row r="758" spans="1:7" hidden="1">
      <c r="B758" s="6">
        <v>7540.4080000000004</v>
      </c>
      <c r="C758">
        <v>22.603000000000002</v>
      </c>
      <c r="D758">
        <v>-7.5469999999999997</v>
      </c>
      <c r="E758">
        <v>30.15</v>
      </c>
      <c r="F758">
        <v>256.54000000000002</v>
      </c>
    </row>
    <row r="759" spans="1:7" hidden="1">
      <c r="B759" s="6">
        <v>7550.4080000000004</v>
      </c>
      <c r="C759">
        <v>22.398</v>
      </c>
      <c r="D759">
        <v>-7.6909999999999998</v>
      </c>
      <c r="E759">
        <v>30.088999999999999</v>
      </c>
      <c r="F759">
        <v>256.58999999999997</v>
      </c>
    </row>
    <row r="760" spans="1:7" hidden="1">
      <c r="B760" s="6">
        <v>7560.4080000000004</v>
      </c>
      <c r="C760">
        <v>22.265000000000001</v>
      </c>
      <c r="D760">
        <v>-7.726</v>
      </c>
      <c r="E760">
        <v>29.992000000000001</v>
      </c>
      <c r="F760">
        <v>256.64999999999998</v>
      </c>
    </row>
    <row r="761" spans="1:7" hidden="1">
      <c r="B761" s="6">
        <v>7570.4080000000004</v>
      </c>
      <c r="C761">
        <v>22.276</v>
      </c>
      <c r="D761">
        <v>-7.7160000000000002</v>
      </c>
      <c r="E761">
        <v>29.992000000000001</v>
      </c>
      <c r="F761">
        <v>256.7</v>
      </c>
    </row>
    <row r="762" spans="1:7" hidden="1">
      <c r="B762" s="6">
        <v>7580.4080000000004</v>
      </c>
      <c r="C762">
        <v>22.234999999999999</v>
      </c>
      <c r="D762">
        <v>-7.6909999999999998</v>
      </c>
      <c r="E762">
        <v>29.925000000000001</v>
      </c>
      <c r="F762">
        <v>256.74</v>
      </c>
    </row>
    <row r="763" spans="1:7" hidden="1">
      <c r="B763" s="6">
        <v>7590.4080000000004</v>
      </c>
      <c r="C763">
        <v>22.163</v>
      </c>
      <c r="D763">
        <v>-7.7210000000000001</v>
      </c>
      <c r="E763">
        <v>29.884</v>
      </c>
      <c r="F763">
        <v>256.81</v>
      </c>
    </row>
    <row r="764" spans="1:7">
      <c r="A764">
        <v>17</v>
      </c>
      <c r="B764" s="6">
        <v>7600.4080000000004</v>
      </c>
      <c r="C764">
        <v>22.265000000000001</v>
      </c>
      <c r="D764">
        <v>-7.649</v>
      </c>
      <c r="E764">
        <v>29.914999999999999</v>
      </c>
      <c r="F764">
        <v>256.83999999999997</v>
      </c>
      <c r="G764" s="5">
        <f>AVERAGE(E766:E773)</f>
        <v>28.162375000000001</v>
      </c>
    </row>
    <row r="765" spans="1:7" hidden="1">
      <c r="B765" s="6">
        <v>7610.4080000000004</v>
      </c>
      <c r="C765">
        <v>21.712</v>
      </c>
      <c r="D765">
        <v>-7.7469999999999999</v>
      </c>
      <c r="E765">
        <v>29.459</v>
      </c>
      <c r="F765">
        <v>256.89</v>
      </c>
    </row>
    <row r="766" spans="1:7" hidden="1">
      <c r="B766" s="6">
        <v>7620.4080000000004</v>
      </c>
      <c r="C766">
        <v>20.648</v>
      </c>
      <c r="D766">
        <v>-8.1270000000000007</v>
      </c>
      <c r="E766">
        <v>28.774000000000001</v>
      </c>
      <c r="F766">
        <v>256.95999999999998</v>
      </c>
    </row>
    <row r="767" spans="1:7" hidden="1">
      <c r="B767" s="6">
        <v>7630.4080000000004</v>
      </c>
      <c r="C767">
        <v>19.87</v>
      </c>
      <c r="D767">
        <v>-8.5470000000000006</v>
      </c>
      <c r="E767">
        <v>28.417000000000002</v>
      </c>
      <c r="F767">
        <v>257.02</v>
      </c>
    </row>
    <row r="768" spans="1:7" hidden="1">
      <c r="B768" s="6">
        <v>7640.4080000000004</v>
      </c>
      <c r="C768">
        <v>19.337</v>
      </c>
      <c r="D768">
        <v>-8.8699999999999992</v>
      </c>
      <c r="E768">
        <v>28.207999999999998</v>
      </c>
      <c r="F768">
        <v>257.06</v>
      </c>
    </row>
    <row r="769" spans="1:7" hidden="1">
      <c r="B769" s="6">
        <v>7650.4080000000004</v>
      </c>
      <c r="C769">
        <v>18.998999999999999</v>
      </c>
      <c r="D769">
        <v>-9.0350000000000001</v>
      </c>
      <c r="E769">
        <v>28.033999999999999</v>
      </c>
      <c r="F769">
        <v>257.11</v>
      </c>
    </row>
    <row r="770" spans="1:7" hidden="1">
      <c r="B770" s="6">
        <v>7660.4080000000004</v>
      </c>
      <c r="C770">
        <v>18.815000000000001</v>
      </c>
      <c r="D770">
        <v>-9.1579999999999995</v>
      </c>
      <c r="E770">
        <v>27.972999999999999</v>
      </c>
      <c r="F770">
        <v>257.16000000000003</v>
      </c>
    </row>
    <row r="771" spans="1:7" hidden="1">
      <c r="B771" s="6">
        <v>7670.4080000000004</v>
      </c>
      <c r="C771">
        <v>18.824999999999999</v>
      </c>
      <c r="D771">
        <v>-9.1319999999999997</v>
      </c>
      <c r="E771">
        <v>27.957999999999998</v>
      </c>
      <c r="F771">
        <v>257.2</v>
      </c>
    </row>
    <row r="772" spans="1:7" hidden="1">
      <c r="B772" s="6">
        <v>7680.4080000000004</v>
      </c>
      <c r="C772">
        <v>18.815000000000001</v>
      </c>
      <c r="D772">
        <v>-9.1120000000000001</v>
      </c>
      <c r="E772">
        <v>27.927</v>
      </c>
      <c r="F772">
        <v>257.25</v>
      </c>
    </row>
    <row r="773" spans="1:7" hidden="1">
      <c r="B773" s="6">
        <v>7690.4080000000004</v>
      </c>
      <c r="C773">
        <v>18.998999999999999</v>
      </c>
      <c r="D773">
        <v>-9.0090000000000003</v>
      </c>
      <c r="E773">
        <v>28.007999999999999</v>
      </c>
      <c r="F773">
        <v>257.29000000000002</v>
      </c>
    </row>
    <row r="774" spans="1:7">
      <c r="A774">
        <v>15</v>
      </c>
      <c r="B774" s="6">
        <v>7700.4080000000004</v>
      </c>
      <c r="C774">
        <v>18.998999999999999</v>
      </c>
      <c r="D774">
        <v>-8.9060000000000006</v>
      </c>
      <c r="E774">
        <v>27.905999999999999</v>
      </c>
      <c r="F774">
        <v>257.33999999999997</v>
      </c>
      <c r="G774" s="5">
        <f>AVERAGE(E776:E783)</f>
        <v>26.088374999999999</v>
      </c>
    </row>
    <row r="775" spans="1:7" hidden="1">
      <c r="B775" s="6">
        <v>7710.4080000000004</v>
      </c>
      <c r="C775">
        <v>18.539000000000001</v>
      </c>
      <c r="D775">
        <v>-8.9529999999999994</v>
      </c>
      <c r="E775">
        <v>27.491</v>
      </c>
      <c r="F775">
        <v>257.39999999999998</v>
      </c>
    </row>
    <row r="776" spans="1:7" hidden="1">
      <c r="B776" s="6">
        <v>7720.4080000000004</v>
      </c>
      <c r="C776">
        <v>17.504999999999999</v>
      </c>
      <c r="D776">
        <v>-9.2959999999999994</v>
      </c>
      <c r="E776">
        <v>26.800999999999998</v>
      </c>
      <c r="F776">
        <v>257.43</v>
      </c>
    </row>
    <row r="777" spans="1:7" hidden="1">
      <c r="B777" s="6">
        <v>7730.4080000000004</v>
      </c>
      <c r="C777">
        <v>16.768000000000001</v>
      </c>
      <c r="D777">
        <v>-9.6760000000000002</v>
      </c>
      <c r="E777">
        <v>26.443999999999999</v>
      </c>
      <c r="F777">
        <v>257.48</v>
      </c>
    </row>
    <row r="778" spans="1:7" hidden="1">
      <c r="B778" s="6">
        <v>7740.4080000000004</v>
      </c>
      <c r="C778">
        <v>16.193999999999999</v>
      </c>
      <c r="D778">
        <v>-9.9990000000000006</v>
      </c>
      <c r="E778">
        <v>26.193000000000001</v>
      </c>
      <c r="F778">
        <v>257.52</v>
      </c>
    </row>
    <row r="779" spans="1:7" hidden="1">
      <c r="B779" s="6">
        <v>7750.4080000000004</v>
      </c>
      <c r="C779">
        <v>15.907999999999999</v>
      </c>
      <c r="D779">
        <v>-10.179</v>
      </c>
      <c r="E779">
        <v>26.085999999999999</v>
      </c>
      <c r="F779">
        <v>257.56</v>
      </c>
    </row>
    <row r="780" spans="1:7" hidden="1">
      <c r="B780" s="6">
        <v>7760.4080000000004</v>
      </c>
      <c r="C780">
        <v>15.712999999999999</v>
      </c>
      <c r="D780">
        <v>-10.24</v>
      </c>
      <c r="E780">
        <v>25.952999999999999</v>
      </c>
      <c r="F780">
        <v>257.62</v>
      </c>
    </row>
    <row r="781" spans="1:7" hidden="1">
      <c r="B781" s="6">
        <v>7770.4080000000004</v>
      </c>
      <c r="C781">
        <v>15.529</v>
      </c>
      <c r="D781">
        <v>-10.244999999999999</v>
      </c>
      <c r="E781">
        <v>25.774000000000001</v>
      </c>
      <c r="F781">
        <v>257.64999999999998</v>
      </c>
    </row>
    <row r="782" spans="1:7" hidden="1">
      <c r="B782" s="6">
        <v>7780.4080000000004</v>
      </c>
      <c r="C782">
        <v>15.519</v>
      </c>
      <c r="D782">
        <v>-10.24</v>
      </c>
      <c r="E782">
        <v>25.759</v>
      </c>
      <c r="F782">
        <v>257.7</v>
      </c>
    </row>
    <row r="783" spans="1:7" hidden="1">
      <c r="B783" s="6">
        <v>7790.4080000000004</v>
      </c>
      <c r="C783">
        <v>15.519</v>
      </c>
      <c r="D783">
        <v>-10.179</v>
      </c>
      <c r="E783">
        <v>25.696999999999999</v>
      </c>
      <c r="F783">
        <v>257.74</v>
      </c>
    </row>
    <row r="784" spans="1:7">
      <c r="A784">
        <v>13</v>
      </c>
      <c r="B784" s="6">
        <v>7800.4080000000004</v>
      </c>
      <c r="C784">
        <v>15.702999999999999</v>
      </c>
      <c r="D784">
        <v>-10.081</v>
      </c>
      <c r="E784">
        <v>25.783999999999999</v>
      </c>
      <c r="F784">
        <v>257.77999999999997</v>
      </c>
      <c r="G784" s="5">
        <f>AVERAGE(E786:E793)</f>
        <v>24.179749999999999</v>
      </c>
    </row>
    <row r="785" spans="1:7" hidden="1">
      <c r="B785" s="6">
        <v>7810.4080000000004</v>
      </c>
      <c r="C785">
        <v>15.406000000000001</v>
      </c>
      <c r="D785">
        <v>-10.045</v>
      </c>
      <c r="E785">
        <v>25.451000000000001</v>
      </c>
      <c r="F785">
        <v>257.83</v>
      </c>
    </row>
    <row r="786" spans="1:7" hidden="1">
      <c r="B786" s="6">
        <v>7820.4080000000004</v>
      </c>
      <c r="C786">
        <v>14.494999999999999</v>
      </c>
      <c r="D786">
        <v>-10.358000000000001</v>
      </c>
      <c r="E786">
        <v>24.853000000000002</v>
      </c>
      <c r="F786">
        <v>257.86</v>
      </c>
    </row>
    <row r="787" spans="1:7" hidden="1">
      <c r="B787" s="6">
        <v>7830.4080000000004</v>
      </c>
      <c r="C787">
        <v>13.942</v>
      </c>
      <c r="D787">
        <v>-10.651</v>
      </c>
      <c r="E787">
        <v>24.593</v>
      </c>
      <c r="F787">
        <v>257.89</v>
      </c>
    </row>
    <row r="788" spans="1:7" hidden="1">
      <c r="B788" s="6">
        <v>7840.4080000000004</v>
      </c>
      <c r="C788">
        <v>13.522</v>
      </c>
      <c r="D788">
        <v>-10.835000000000001</v>
      </c>
      <c r="E788">
        <v>24.358000000000001</v>
      </c>
      <c r="F788">
        <v>257.93</v>
      </c>
    </row>
    <row r="789" spans="1:7" hidden="1">
      <c r="B789" s="6">
        <v>7850.4080000000004</v>
      </c>
      <c r="C789">
        <v>13.183999999999999</v>
      </c>
      <c r="D789">
        <v>-10.923</v>
      </c>
      <c r="E789">
        <v>24.106999999999999</v>
      </c>
      <c r="F789">
        <v>257.97000000000003</v>
      </c>
    </row>
    <row r="790" spans="1:7" hidden="1">
      <c r="B790" s="6">
        <v>7860.4080000000004</v>
      </c>
      <c r="C790">
        <v>13.01</v>
      </c>
      <c r="D790">
        <v>-11.025</v>
      </c>
      <c r="E790">
        <v>24.035</v>
      </c>
      <c r="F790">
        <v>258</v>
      </c>
    </row>
    <row r="791" spans="1:7" hidden="1">
      <c r="B791" s="6">
        <v>7870.4080000000004</v>
      </c>
      <c r="C791">
        <v>12.887</v>
      </c>
      <c r="D791">
        <v>-11.041</v>
      </c>
      <c r="E791">
        <v>23.928000000000001</v>
      </c>
      <c r="F791">
        <v>258.05</v>
      </c>
    </row>
    <row r="792" spans="1:7" hidden="1">
      <c r="B792" s="6">
        <v>7880.4080000000004</v>
      </c>
      <c r="C792">
        <v>12.898</v>
      </c>
      <c r="D792">
        <v>-10.943</v>
      </c>
      <c r="E792">
        <v>23.841000000000001</v>
      </c>
      <c r="F792">
        <v>258.08</v>
      </c>
    </row>
    <row r="793" spans="1:7" hidden="1">
      <c r="B793" s="6">
        <v>7890.4080000000004</v>
      </c>
      <c r="C793">
        <v>12.856999999999999</v>
      </c>
      <c r="D793">
        <v>-10.866</v>
      </c>
      <c r="E793">
        <v>23.722999999999999</v>
      </c>
      <c r="F793">
        <v>258.12</v>
      </c>
    </row>
    <row r="794" spans="1:7">
      <c r="A794">
        <v>11</v>
      </c>
      <c r="B794" s="6">
        <v>7900.4080000000004</v>
      </c>
      <c r="C794">
        <v>12.877000000000001</v>
      </c>
      <c r="D794">
        <v>-10.840999999999999</v>
      </c>
      <c r="E794">
        <v>23.718</v>
      </c>
      <c r="F794">
        <v>258.14999999999998</v>
      </c>
      <c r="G794" s="5">
        <f>AVERAGE(E796:E803)</f>
        <v>22.282499999999999</v>
      </c>
    </row>
    <row r="795" spans="1:7" hidden="1">
      <c r="B795" s="6">
        <v>7910.4080000000004</v>
      </c>
      <c r="C795">
        <v>12.601000000000001</v>
      </c>
      <c r="D795">
        <v>-10.851000000000001</v>
      </c>
      <c r="E795">
        <v>23.452000000000002</v>
      </c>
      <c r="F795">
        <v>258.19</v>
      </c>
    </row>
    <row r="796" spans="1:7" hidden="1">
      <c r="B796" s="6">
        <v>7920.4080000000004</v>
      </c>
      <c r="C796">
        <v>11.638</v>
      </c>
      <c r="D796">
        <v>-11.143000000000001</v>
      </c>
      <c r="E796">
        <v>22.782</v>
      </c>
      <c r="F796">
        <v>258.23</v>
      </c>
    </row>
    <row r="797" spans="1:7" hidden="1">
      <c r="B797" s="6">
        <v>7930.4080000000004</v>
      </c>
      <c r="C797">
        <v>11.074999999999999</v>
      </c>
      <c r="D797">
        <v>-11.472</v>
      </c>
      <c r="E797">
        <v>22.547000000000001</v>
      </c>
      <c r="F797">
        <v>258.26</v>
      </c>
    </row>
    <row r="798" spans="1:7" hidden="1">
      <c r="B798" s="6">
        <v>7940.4080000000004</v>
      </c>
      <c r="C798">
        <v>10.696</v>
      </c>
      <c r="D798">
        <v>-11.708</v>
      </c>
      <c r="E798">
        <v>22.404</v>
      </c>
      <c r="F798">
        <v>258.27999999999997</v>
      </c>
    </row>
    <row r="799" spans="1:7" hidden="1">
      <c r="B799" s="6">
        <v>7950.4080000000004</v>
      </c>
      <c r="C799">
        <v>10.4</v>
      </c>
      <c r="D799">
        <v>-11.867000000000001</v>
      </c>
      <c r="E799">
        <v>22.265999999999998</v>
      </c>
      <c r="F799">
        <v>258.32</v>
      </c>
    </row>
    <row r="800" spans="1:7" hidden="1">
      <c r="B800" s="6">
        <v>7960.4080000000004</v>
      </c>
      <c r="C800">
        <v>10.215</v>
      </c>
      <c r="D800">
        <v>-11.887</v>
      </c>
      <c r="E800">
        <v>22.102</v>
      </c>
      <c r="F800">
        <v>258.35000000000002</v>
      </c>
    </row>
    <row r="801" spans="1:7" hidden="1">
      <c r="B801" s="6">
        <v>7970.4080000000004</v>
      </c>
      <c r="C801">
        <v>10.195</v>
      </c>
      <c r="D801">
        <v>-11.882</v>
      </c>
      <c r="E801">
        <v>22.077000000000002</v>
      </c>
      <c r="F801">
        <v>258.39</v>
      </c>
    </row>
    <row r="802" spans="1:7" hidden="1">
      <c r="B802" s="6">
        <v>7980.4080000000004</v>
      </c>
      <c r="C802">
        <v>10.195</v>
      </c>
      <c r="D802">
        <v>-11.840999999999999</v>
      </c>
      <c r="E802">
        <v>22.036000000000001</v>
      </c>
      <c r="F802">
        <v>258.43</v>
      </c>
    </row>
    <row r="803" spans="1:7" hidden="1">
      <c r="B803" s="6">
        <v>7990.4080000000004</v>
      </c>
      <c r="C803">
        <v>10.205</v>
      </c>
      <c r="D803">
        <v>-11.840999999999999</v>
      </c>
      <c r="E803">
        <v>22.045999999999999</v>
      </c>
      <c r="F803">
        <v>250.42</v>
      </c>
    </row>
    <row r="804" spans="1:7">
      <c r="A804">
        <v>9</v>
      </c>
      <c r="B804" s="6">
        <v>8000.4080000000004</v>
      </c>
      <c r="C804">
        <v>10.256</v>
      </c>
      <c r="D804">
        <v>-11.901999999999999</v>
      </c>
      <c r="E804">
        <v>22.158999999999999</v>
      </c>
      <c r="F804">
        <v>239.48</v>
      </c>
      <c r="G804" s="5">
        <f>AVERAGE(E806:E813)</f>
        <v>20.52225</v>
      </c>
    </row>
    <row r="805" spans="1:7" hidden="1">
      <c r="B805" s="6">
        <v>8010.4080000000004</v>
      </c>
      <c r="C805">
        <v>9.8260000000000005</v>
      </c>
      <c r="D805">
        <v>-11.917999999999999</v>
      </c>
      <c r="E805">
        <v>21.744</v>
      </c>
      <c r="F805">
        <v>239.5</v>
      </c>
    </row>
    <row r="806" spans="1:7" hidden="1">
      <c r="B806" s="6">
        <v>8020.4080000000004</v>
      </c>
      <c r="C806">
        <v>8.9559999999999995</v>
      </c>
      <c r="D806">
        <v>-12.195</v>
      </c>
      <c r="E806">
        <v>21.151</v>
      </c>
      <c r="F806">
        <v>239.55</v>
      </c>
    </row>
    <row r="807" spans="1:7" hidden="1">
      <c r="B807" s="6">
        <v>8030.4080000000004</v>
      </c>
      <c r="C807">
        <v>8.2799999999999994</v>
      </c>
      <c r="D807">
        <v>-12.487</v>
      </c>
      <c r="E807">
        <v>20.768000000000001</v>
      </c>
      <c r="F807">
        <v>239.57</v>
      </c>
    </row>
    <row r="808" spans="1:7" hidden="1">
      <c r="B808" s="6">
        <v>8040.4080000000004</v>
      </c>
      <c r="C808">
        <v>7.7889999999999997</v>
      </c>
      <c r="D808">
        <v>-12.763999999999999</v>
      </c>
      <c r="E808">
        <v>20.553000000000001</v>
      </c>
      <c r="F808">
        <v>239.59</v>
      </c>
    </row>
    <row r="809" spans="1:7" hidden="1">
      <c r="B809" s="6">
        <v>8050.4080000000004</v>
      </c>
      <c r="C809">
        <v>7.4610000000000003</v>
      </c>
      <c r="D809">
        <v>-12.97</v>
      </c>
      <c r="E809">
        <v>20.431000000000001</v>
      </c>
      <c r="F809">
        <v>239.64</v>
      </c>
    </row>
    <row r="810" spans="1:7" hidden="1">
      <c r="B810" s="6">
        <v>8060.4080000000004</v>
      </c>
      <c r="C810">
        <v>7.3079999999999998</v>
      </c>
      <c r="D810">
        <v>-13.122999999999999</v>
      </c>
      <c r="E810">
        <v>20.431000000000001</v>
      </c>
      <c r="F810">
        <v>239.63</v>
      </c>
    </row>
    <row r="811" spans="1:7" hidden="1">
      <c r="B811" s="6">
        <v>8070.4080000000004</v>
      </c>
      <c r="C811">
        <v>7.1340000000000003</v>
      </c>
      <c r="D811">
        <v>-13.215999999999999</v>
      </c>
      <c r="E811">
        <v>20.350000000000001</v>
      </c>
      <c r="F811">
        <v>239.68</v>
      </c>
    </row>
    <row r="812" spans="1:7" hidden="1">
      <c r="B812" s="6">
        <v>8080.4080000000004</v>
      </c>
      <c r="C812">
        <v>7.0830000000000002</v>
      </c>
      <c r="D812">
        <v>-13.215999999999999</v>
      </c>
      <c r="E812">
        <v>20.297999999999998</v>
      </c>
      <c r="F812">
        <v>239.7</v>
      </c>
    </row>
    <row r="813" spans="1:7" hidden="1">
      <c r="B813" s="6">
        <v>8090.4080000000004</v>
      </c>
      <c r="C813">
        <v>6.98</v>
      </c>
      <c r="D813">
        <v>-13.215999999999999</v>
      </c>
      <c r="E813">
        <v>20.196000000000002</v>
      </c>
      <c r="F813">
        <v>239.73</v>
      </c>
    </row>
    <row r="814" spans="1:7">
      <c r="A814">
        <v>7</v>
      </c>
      <c r="B814" s="6">
        <v>8100.4080000000004</v>
      </c>
      <c r="C814">
        <v>6.9390000000000001</v>
      </c>
      <c r="D814">
        <v>-13.215999999999999</v>
      </c>
      <c r="E814">
        <v>20.155000000000001</v>
      </c>
      <c r="F814">
        <v>239.76</v>
      </c>
      <c r="G814" s="5">
        <f>AVERAGE(E816:E823)</f>
        <v>18.685874999999999</v>
      </c>
    </row>
    <row r="815" spans="1:7" hidden="1">
      <c r="B815" s="6">
        <v>8110.4080000000004</v>
      </c>
      <c r="C815">
        <v>6.6420000000000003</v>
      </c>
      <c r="D815">
        <v>-13.266999999999999</v>
      </c>
      <c r="E815">
        <v>19.908999999999999</v>
      </c>
      <c r="F815">
        <v>239.77</v>
      </c>
    </row>
    <row r="816" spans="1:7" hidden="1">
      <c r="B816" s="6">
        <v>8120.4080000000004</v>
      </c>
      <c r="C816">
        <v>5.68</v>
      </c>
      <c r="D816">
        <v>-13.672000000000001</v>
      </c>
      <c r="E816">
        <v>19.352</v>
      </c>
      <c r="F816">
        <v>239.8</v>
      </c>
    </row>
    <row r="817" spans="1:7" hidden="1">
      <c r="B817" s="6">
        <v>8130.4080000000004</v>
      </c>
      <c r="C817">
        <v>4.9020000000000001</v>
      </c>
      <c r="D817">
        <v>-14.138999999999999</v>
      </c>
      <c r="E817">
        <v>19.041</v>
      </c>
      <c r="F817">
        <v>239.83</v>
      </c>
    </row>
    <row r="818" spans="1:7" hidden="1">
      <c r="B818" s="6">
        <v>8140.4080000000004</v>
      </c>
      <c r="C818">
        <v>4.3490000000000002</v>
      </c>
      <c r="D818">
        <v>-14.497999999999999</v>
      </c>
      <c r="E818">
        <v>18.847000000000001</v>
      </c>
      <c r="F818">
        <v>239.85</v>
      </c>
    </row>
    <row r="819" spans="1:7" hidden="1">
      <c r="B819" s="6">
        <v>8150.4080000000004</v>
      </c>
      <c r="C819">
        <v>3.9089999999999998</v>
      </c>
      <c r="D819">
        <v>-14.755000000000001</v>
      </c>
      <c r="E819">
        <v>18.664000000000001</v>
      </c>
      <c r="F819">
        <v>239.88</v>
      </c>
    </row>
    <row r="820" spans="1:7" hidden="1">
      <c r="B820" s="6">
        <v>8160.4080000000004</v>
      </c>
      <c r="C820">
        <v>3.5910000000000002</v>
      </c>
      <c r="D820">
        <v>-14.991</v>
      </c>
      <c r="E820">
        <v>18.582000000000001</v>
      </c>
      <c r="F820">
        <v>239.9</v>
      </c>
    </row>
    <row r="821" spans="1:7" hidden="1">
      <c r="B821" s="6">
        <v>8170.4080000000004</v>
      </c>
      <c r="C821">
        <v>3.294</v>
      </c>
      <c r="D821">
        <v>-15.176</v>
      </c>
      <c r="E821">
        <v>18.47</v>
      </c>
      <c r="F821">
        <v>239.91</v>
      </c>
    </row>
    <row r="822" spans="1:7" hidden="1">
      <c r="B822" s="6">
        <v>8180.4080000000004</v>
      </c>
      <c r="C822">
        <v>3.0489999999999999</v>
      </c>
      <c r="D822">
        <v>-15.273</v>
      </c>
      <c r="E822">
        <v>18.321999999999999</v>
      </c>
      <c r="F822">
        <v>239.95</v>
      </c>
    </row>
    <row r="823" spans="1:7" hidden="1">
      <c r="B823" s="6">
        <v>8190.4080000000004</v>
      </c>
      <c r="C823">
        <v>2.8439999999999999</v>
      </c>
      <c r="D823">
        <v>-15.365</v>
      </c>
      <c r="E823">
        <v>18.209</v>
      </c>
      <c r="F823">
        <v>239.96</v>
      </c>
    </row>
    <row r="824" spans="1:7">
      <c r="A824">
        <v>5</v>
      </c>
      <c r="B824" s="6">
        <v>8200.4079999999994</v>
      </c>
      <c r="C824">
        <v>2.8029999999999999</v>
      </c>
      <c r="D824">
        <v>-15.448</v>
      </c>
      <c r="E824">
        <v>18.251000000000001</v>
      </c>
      <c r="F824">
        <v>239.99</v>
      </c>
      <c r="G824" s="5">
        <f>AVERAGE(E826:E833)</f>
        <v>16.4605</v>
      </c>
    </row>
    <row r="825" spans="1:7" hidden="1">
      <c r="B825" s="6">
        <v>8210.4079999999994</v>
      </c>
      <c r="C825">
        <v>2.2400000000000002</v>
      </c>
      <c r="D825">
        <v>-15.596</v>
      </c>
      <c r="E825">
        <v>17.835999999999999</v>
      </c>
      <c r="F825">
        <v>240</v>
      </c>
    </row>
    <row r="826" spans="1:7" hidden="1">
      <c r="B826" s="6">
        <v>8220.4079999999994</v>
      </c>
      <c r="C826">
        <v>1.278</v>
      </c>
      <c r="D826">
        <v>-16.027000000000001</v>
      </c>
      <c r="E826">
        <v>17.305</v>
      </c>
      <c r="F826">
        <v>240.02</v>
      </c>
    </row>
    <row r="827" spans="1:7" hidden="1">
      <c r="B827" s="6">
        <v>8230.4079999999994</v>
      </c>
      <c r="C827">
        <v>0.44800000000000001</v>
      </c>
      <c r="D827">
        <v>-16.535</v>
      </c>
      <c r="E827">
        <v>16.983000000000001</v>
      </c>
      <c r="F827">
        <v>240.05</v>
      </c>
    </row>
    <row r="828" spans="1:7" hidden="1">
      <c r="B828" s="6">
        <v>8240.4079999999994</v>
      </c>
      <c r="C828">
        <v>-0.29899999999999999</v>
      </c>
      <c r="D828">
        <v>-16.975999999999999</v>
      </c>
      <c r="E828">
        <v>16.677</v>
      </c>
      <c r="F828">
        <v>240.06</v>
      </c>
    </row>
    <row r="829" spans="1:7" hidden="1">
      <c r="B829" s="6">
        <v>8250.4079999999994</v>
      </c>
      <c r="C829">
        <v>-0.86199999999999999</v>
      </c>
      <c r="D829">
        <v>-17.361000000000001</v>
      </c>
      <c r="E829">
        <v>16.498999999999999</v>
      </c>
      <c r="F829">
        <v>240.08</v>
      </c>
    </row>
    <row r="830" spans="1:7" hidden="1">
      <c r="B830" s="6">
        <v>8260.4079999999994</v>
      </c>
      <c r="C830">
        <v>-1.425</v>
      </c>
      <c r="D830">
        <v>-17.664000000000001</v>
      </c>
      <c r="E830">
        <v>16.239000000000001</v>
      </c>
      <c r="F830">
        <v>240.1</v>
      </c>
    </row>
    <row r="831" spans="1:7" hidden="1">
      <c r="B831" s="6">
        <v>8270.4079999999994</v>
      </c>
      <c r="C831">
        <v>-1.784</v>
      </c>
      <c r="D831">
        <v>-17.89</v>
      </c>
      <c r="E831">
        <v>16.106000000000002</v>
      </c>
      <c r="F831">
        <v>240.11</v>
      </c>
    </row>
    <row r="832" spans="1:7" hidden="1">
      <c r="B832" s="6">
        <v>8280.4079999999994</v>
      </c>
      <c r="C832">
        <v>-2.08</v>
      </c>
      <c r="D832">
        <v>-18.059000000000001</v>
      </c>
      <c r="E832">
        <v>15.978</v>
      </c>
      <c r="F832">
        <v>240.13</v>
      </c>
    </row>
    <row r="833" spans="1:7" hidden="1">
      <c r="B833" s="6">
        <v>8290.4079999999994</v>
      </c>
      <c r="C833">
        <v>-2.2850000000000001</v>
      </c>
      <c r="D833">
        <v>-18.181999999999999</v>
      </c>
      <c r="E833">
        <v>15.897</v>
      </c>
      <c r="F833">
        <v>240.14</v>
      </c>
    </row>
    <row r="834" spans="1:7">
      <c r="A834">
        <v>4</v>
      </c>
      <c r="B834" s="6">
        <v>8300.4079999999994</v>
      </c>
      <c r="C834">
        <v>-2.4180000000000001</v>
      </c>
      <c r="D834">
        <v>-18.274000000000001</v>
      </c>
      <c r="E834">
        <v>15.856</v>
      </c>
      <c r="F834">
        <v>240.16</v>
      </c>
      <c r="G834" s="5">
        <f>AVERAGE(E836:E843)</f>
        <v>15.088125</v>
      </c>
    </row>
    <row r="835" spans="1:7" hidden="1">
      <c r="B835" s="6">
        <v>8310.4079999999994</v>
      </c>
      <c r="C835">
        <v>-2.6739999999999999</v>
      </c>
      <c r="D835">
        <v>-18.417999999999999</v>
      </c>
      <c r="E835">
        <v>15.744</v>
      </c>
      <c r="F835">
        <v>240.17</v>
      </c>
    </row>
    <row r="836" spans="1:7" hidden="1">
      <c r="B836" s="6">
        <v>8320.4079999999994</v>
      </c>
      <c r="C836">
        <v>-3.1659999999999999</v>
      </c>
      <c r="D836">
        <v>-18.658999999999999</v>
      </c>
      <c r="E836">
        <v>15.493</v>
      </c>
      <c r="F836">
        <v>240.2</v>
      </c>
    </row>
    <row r="837" spans="1:7" hidden="1">
      <c r="B837" s="6">
        <v>8330.4079999999994</v>
      </c>
      <c r="C837">
        <v>-3.6669999999999998</v>
      </c>
      <c r="D837">
        <v>-18.936</v>
      </c>
      <c r="E837">
        <v>15.269</v>
      </c>
      <c r="F837">
        <v>240.21</v>
      </c>
    </row>
    <row r="838" spans="1:7" hidden="1">
      <c r="B838" s="6">
        <v>8340.4079999999994</v>
      </c>
      <c r="C838">
        <v>-4.0460000000000003</v>
      </c>
      <c r="D838">
        <v>-19.218</v>
      </c>
      <c r="E838">
        <v>15.172000000000001</v>
      </c>
      <c r="F838">
        <v>240.22</v>
      </c>
    </row>
    <row r="839" spans="1:7" hidden="1">
      <c r="B839" s="6">
        <v>8350.4079999999994</v>
      </c>
      <c r="C839">
        <v>-4.415</v>
      </c>
      <c r="D839">
        <v>-19.434000000000001</v>
      </c>
      <c r="E839">
        <v>15.019</v>
      </c>
      <c r="F839">
        <v>240.23</v>
      </c>
    </row>
    <row r="840" spans="1:7" hidden="1">
      <c r="B840" s="6">
        <v>8360.4079999999994</v>
      </c>
      <c r="C840">
        <v>-4.6399999999999997</v>
      </c>
      <c r="D840">
        <v>-19.643999999999998</v>
      </c>
      <c r="E840">
        <v>15.004</v>
      </c>
      <c r="F840">
        <v>240.24</v>
      </c>
    </row>
    <row r="841" spans="1:7" hidden="1">
      <c r="B841" s="6">
        <v>8370.4079999999994</v>
      </c>
      <c r="C841">
        <v>-4.8449999999999998</v>
      </c>
      <c r="D841">
        <v>-19.792999999999999</v>
      </c>
      <c r="E841">
        <v>14.948</v>
      </c>
      <c r="F841">
        <v>240.25</v>
      </c>
    </row>
    <row r="842" spans="1:7" hidden="1">
      <c r="B842" s="6">
        <v>8380.4079999999994</v>
      </c>
      <c r="C842">
        <v>-4.9669999999999996</v>
      </c>
      <c r="D842">
        <v>-19.905999999999999</v>
      </c>
      <c r="E842">
        <v>14.938000000000001</v>
      </c>
      <c r="F842">
        <v>240.27</v>
      </c>
    </row>
    <row r="843" spans="1:7" hidden="1">
      <c r="B843" s="6">
        <v>8390.4079999999994</v>
      </c>
      <c r="C843">
        <v>-5.1520000000000001</v>
      </c>
      <c r="D843">
        <v>-20.013000000000002</v>
      </c>
      <c r="E843">
        <v>14.862</v>
      </c>
      <c r="F843">
        <v>240.29</v>
      </c>
    </row>
    <row r="844" spans="1:7">
      <c r="A844">
        <v>2</v>
      </c>
      <c r="B844" s="6">
        <v>8400.4079999999994</v>
      </c>
      <c r="C844">
        <v>-5.2130000000000001</v>
      </c>
      <c r="D844">
        <v>-20.09</v>
      </c>
      <c r="E844">
        <v>14.877000000000001</v>
      </c>
      <c r="F844">
        <v>240.29</v>
      </c>
      <c r="G844" s="5">
        <f>AVERAGE(E846:E853)</f>
        <v>13.368874999999999</v>
      </c>
    </row>
    <row r="845" spans="1:7" hidden="1">
      <c r="B845" s="6">
        <v>8410.4079999999994</v>
      </c>
      <c r="C845">
        <v>-5.6230000000000002</v>
      </c>
      <c r="D845">
        <v>-20.213999999999999</v>
      </c>
      <c r="E845">
        <v>14.590999999999999</v>
      </c>
      <c r="F845">
        <v>240.29</v>
      </c>
    </row>
    <row r="846" spans="1:7" hidden="1">
      <c r="B846" s="6">
        <v>8420.4079999999994</v>
      </c>
      <c r="C846">
        <v>-6.5129999999999999</v>
      </c>
      <c r="D846">
        <v>-20.614000000000001</v>
      </c>
      <c r="E846">
        <v>14.1</v>
      </c>
      <c r="F846">
        <v>240.32</v>
      </c>
    </row>
    <row r="847" spans="1:7" hidden="1">
      <c r="B847" s="6">
        <v>8430.4079999999994</v>
      </c>
      <c r="C847">
        <v>-7.3630000000000004</v>
      </c>
      <c r="D847">
        <v>-21.091000000000001</v>
      </c>
      <c r="E847">
        <v>13.728</v>
      </c>
      <c r="F847">
        <v>240.34</v>
      </c>
    </row>
    <row r="848" spans="1:7" hidden="1">
      <c r="B848" s="6">
        <v>8440.4079999999994</v>
      </c>
      <c r="C848">
        <v>-8.0589999999999993</v>
      </c>
      <c r="D848">
        <v>-21.582999999999998</v>
      </c>
      <c r="E848">
        <v>13.523999999999999</v>
      </c>
      <c r="F848">
        <v>240.34</v>
      </c>
    </row>
    <row r="849" spans="1:7" hidden="1">
      <c r="B849" s="6">
        <v>8450.4079999999994</v>
      </c>
      <c r="C849">
        <v>-8.6940000000000008</v>
      </c>
      <c r="D849">
        <v>-22.013999999999999</v>
      </c>
      <c r="E849">
        <v>13.32</v>
      </c>
      <c r="F849">
        <v>240.36</v>
      </c>
    </row>
    <row r="850" spans="1:7" hidden="1">
      <c r="B850" s="6">
        <v>8460.4079999999994</v>
      </c>
      <c r="C850">
        <v>-9.1859999999999999</v>
      </c>
      <c r="D850">
        <v>-22.379000000000001</v>
      </c>
      <c r="E850">
        <v>13.193</v>
      </c>
      <c r="F850">
        <v>240.35</v>
      </c>
    </row>
    <row r="851" spans="1:7" hidden="1">
      <c r="B851" s="6">
        <v>8470.4079999999994</v>
      </c>
      <c r="C851">
        <v>-9.5850000000000009</v>
      </c>
      <c r="D851">
        <v>-22.661000000000001</v>
      </c>
      <c r="E851">
        <v>13.076000000000001</v>
      </c>
      <c r="F851">
        <v>240.36</v>
      </c>
    </row>
    <row r="852" spans="1:7" hidden="1">
      <c r="B852" s="6">
        <v>8480.4079999999994</v>
      </c>
      <c r="C852">
        <v>-9.83</v>
      </c>
      <c r="D852">
        <v>-22.907</v>
      </c>
      <c r="E852">
        <v>13.076000000000001</v>
      </c>
      <c r="F852">
        <v>240.38</v>
      </c>
    </row>
    <row r="853" spans="1:7" hidden="1">
      <c r="B853" s="6">
        <v>8490.4079999999994</v>
      </c>
      <c r="C853">
        <v>-10.179</v>
      </c>
      <c r="D853">
        <v>-23.111999999999998</v>
      </c>
      <c r="E853">
        <v>12.933999999999999</v>
      </c>
      <c r="F853">
        <v>240.38</v>
      </c>
    </row>
    <row r="854" spans="1:7">
      <c r="A854">
        <v>1</v>
      </c>
      <c r="B854" s="6">
        <v>8500.4079999999994</v>
      </c>
      <c r="C854">
        <v>-10.465</v>
      </c>
      <c r="D854">
        <v>-23.265999999999998</v>
      </c>
      <c r="E854">
        <v>12.801</v>
      </c>
      <c r="F854">
        <v>240.39</v>
      </c>
      <c r="G854" s="5">
        <f>AVERAGE(E856:E863)</f>
        <v>12.055</v>
      </c>
    </row>
    <row r="855" spans="1:7" hidden="1">
      <c r="B855" s="6">
        <v>8510.4079999999994</v>
      </c>
      <c r="C855">
        <v>-10.731</v>
      </c>
      <c r="D855">
        <v>-23.471</v>
      </c>
      <c r="E855">
        <v>12.74</v>
      </c>
      <c r="F855">
        <v>240.4</v>
      </c>
    </row>
    <row r="856" spans="1:7" hidden="1">
      <c r="B856" s="6">
        <v>8520.4079999999994</v>
      </c>
      <c r="C856">
        <v>-11.305</v>
      </c>
      <c r="D856">
        <v>-23.742999999999999</v>
      </c>
      <c r="E856">
        <v>12.438000000000001</v>
      </c>
      <c r="F856">
        <v>240.39</v>
      </c>
    </row>
    <row r="857" spans="1:7" hidden="1">
      <c r="B857" s="6">
        <v>8530.4079999999994</v>
      </c>
      <c r="C857">
        <v>-11.786</v>
      </c>
      <c r="D857">
        <v>-24.065999999999999</v>
      </c>
      <c r="E857">
        <v>12.28</v>
      </c>
      <c r="F857">
        <v>240.41</v>
      </c>
    </row>
    <row r="858" spans="1:7" hidden="1">
      <c r="B858" s="6">
        <v>8540.4079999999994</v>
      </c>
      <c r="C858">
        <v>-12.206</v>
      </c>
      <c r="D858">
        <v>-24.327999999999999</v>
      </c>
      <c r="E858">
        <v>12.122</v>
      </c>
      <c r="F858">
        <v>240.42</v>
      </c>
    </row>
    <row r="859" spans="1:7" hidden="1">
      <c r="B859" s="6">
        <v>8550.4079999999994</v>
      </c>
      <c r="C859">
        <v>-12.574</v>
      </c>
      <c r="D859">
        <v>-24.59</v>
      </c>
      <c r="E859">
        <v>12.015000000000001</v>
      </c>
      <c r="F859">
        <v>240.41</v>
      </c>
    </row>
    <row r="860" spans="1:7" hidden="1">
      <c r="B860" s="6">
        <v>8560.4079999999994</v>
      </c>
      <c r="C860">
        <v>-12.81</v>
      </c>
      <c r="D860">
        <v>-24.841000000000001</v>
      </c>
      <c r="E860">
        <v>12.031000000000001</v>
      </c>
      <c r="F860">
        <v>240.43</v>
      </c>
    </row>
    <row r="861" spans="1:7" hidden="1">
      <c r="B861" s="6">
        <v>8570.4079999999994</v>
      </c>
      <c r="C861">
        <v>-13.076000000000001</v>
      </c>
      <c r="D861">
        <v>-25.021000000000001</v>
      </c>
      <c r="E861">
        <v>11.945</v>
      </c>
      <c r="F861">
        <v>240.42</v>
      </c>
    </row>
    <row r="862" spans="1:7" hidden="1">
      <c r="B862" s="6">
        <v>8580.4079999999994</v>
      </c>
      <c r="C862">
        <v>-13.321999999999999</v>
      </c>
      <c r="D862">
        <v>-25.184999999999999</v>
      </c>
      <c r="E862">
        <v>11.863</v>
      </c>
      <c r="F862">
        <v>240.44</v>
      </c>
    </row>
    <row r="863" spans="1:7" hidden="1">
      <c r="B863" s="6">
        <v>8590.4079999999994</v>
      </c>
      <c r="C863">
        <v>-13.526</v>
      </c>
      <c r="D863">
        <v>-25.271999999999998</v>
      </c>
      <c r="E863">
        <v>11.746</v>
      </c>
      <c r="F863">
        <v>240.43</v>
      </c>
    </row>
    <row r="864" spans="1:7">
      <c r="A864">
        <v>0</v>
      </c>
      <c r="B864" s="6">
        <v>8600.4079999999994</v>
      </c>
      <c r="C864">
        <v>-13.67</v>
      </c>
      <c r="D864">
        <v>-25.477</v>
      </c>
      <c r="E864">
        <v>11.808</v>
      </c>
      <c r="F864">
        <v>240.41</v>
      </c>
      <c r="G864" s="5">
        <f>AVERAGE(E866:E873)</f>
        <v>10.936500000000001</v>
      </c>
    </row>
    <row r="865" spans="2:6" hidden="1">
      <c r="B865" s="6">
        <v>8610.4079999999994</v>
      </c>
      <c r="C865">
        <v>-14.304</v>
      </c>
      <c r="D865">
        <v>-26.030999999999999</v>
      </c>
      <c r="E865">
        <v>11.727</v>
      </c>
      <c r="F865">
        <v>240.44</v>
      </c>
    </row>
    <row r="866" spans="2:6" hidden="1">
      <c r="B866" s="6">
        <v>8620.4079999999994</v>
      </c>
      <c r="C866">
        <v>-15.021000000000001</v>
      </c>
      <c r="D866">
        <v>-26.574999999999999</v>
      </c>
      <c r="E866">
        <v>11.554</v>
      </c>
      <c r="F866">
        <v>240.47</v>
      </c>
    </row>
    <row r="867" spans="2:6" hidden="1">
      <c r="B867" s="6">
        <v>8630.4079999999994</v>
      </c>
      <c r="C867">
        <v>-15.615</v>
      </c>
      <c r="D867">
        <v>-26.96</v>
      </c>
      <c r="E867">
        <v>11.345000000000001</v>
      </c>
      <c r="F867">
        <v>240.39</v>
      </c>
    </row>
    <row r="868" spans="2:6" hidden="1">
      <c r="B868" s="6">
        <v>8640.4079999999994</v>
      </c>
      <c r="C868">
        <v>-16.228999999999999</v>
      </c>
      <c r="D868">
        <v>-27.303999999999998</v>
      </c>
      <c r="E868">
        <v>11.074</v>
      </c>
      <c r="F868">
        <v>240.41</v>
      </c>
    </row>
    <row r="869" spans="2:6" hidden="1">
      <c r="B869" s="6">
        <v>8650.4079999999994</v>
      </c>
      <c r="C869">
        <v>-16.658999999999999</v>
      </c>
      <c r="D869">
        <v>-27.641999999999999</v>
      </c>
      <c r="E869">
        <v>10.983000000000001</v>
      </c>
      <c r="F869">
        <v>240.42</v>
      </c>
    </row>
    <row r="870" spans="2:6" hidden="1">
      <c r="B870" s="6">
        <v>8660.4079999999994</v>
      </c>
      <c r="C870">
        <v>-17.099</v>
      </c>
      <c r="D870">
        <v>-27.867999999999999</v>
      </c>
      <c r="E870">
        <v>10.769</v>
      </c>
      <c r="F870">
        <v>240.4</v>
      </c>
    </row>
    <row r="871" spans="2:6" hidden="1">
      <c r="B871" s="6">
        <v>8670.4079999999994</v>
      </c>
      <c r="C871">
        <v>-17.591000000000001</v>
      </c>
      <c r="D871">
        <v>-28.227</v>
      </c>
      <c r="E871">
        <v>10.635999999999999</v>
      </c>
      <c r="F871">
        <v>240.41</v>
      </c>
    </row>
    <row r="872" spans="2:6" hidden="1">
      <c r="B872" s="6">
        <v>8680.4079999999994</v>
      </c>
      <c r="C872">
        <v>-17.949000000000002</v>
      </c>
      <c r="D872">
        <v>-28.576000000000001</v>
      </c>
      <c r="E872">
        <v>10.627000000000001</v>
      </c>
      <c r="F872">
        <v>240.41</v>
      </c>
    </row>
    <row r="873" spans="2:6" hidden="1">
      <c r="B873" s="6">
        <v>8690.4079999999994</v>
      </c>
      <c r="C873">
        <v>-18.225999999999999</v>
      </c>
      <c r="D873">
        <v>-28.73</v>
      </c>
      <c r="E873">
        <v>10.504</v>
      </c>
      <c r="F873">
        <v>240.42</v>
      </c>
    </row>
    <row r="874" spans="2:6" hidden="1">
      <c r="B874" s="6">
        <v>8700.4079999999994</v>
      </c>
      <c r="C874">
        <v>-18.388999999999999</v>
      </c>
      <c r="D874">
        <v>-28.94</v>
      </c>
      <c r="E874">
        <v>10.551</v>
      </c>
      <c r="F874">
        <v>240.41</v>
      </c>
    </row>
    <row r="875" spans="2:6" hidden="1">
      <c r="B875" s="6">
        <v>8710.4079999999994</v>
      </c>
      <c r="C875">
        <v>-18.574000000000002</v>
      </c>
      <c r="D875">
        <v>-29.084</v>
      </c>
      <c r="E875">
        <v>10.51</v>
      </c>
      <c r="F875">
        <v>240.42</v>
      </c>
    </row>
    <row r="876" spans="2:6" hidden="1">
      <c r="B876" s="6">
        <v>8720.4079999999994</v>
      </c>
      <c r="C876">
        <v>-18.707000000000001</v>
      </c>
      <c r="D876">
        <v>-29.216999999999999</v>
      </c>
      <c r="E876">
        <v>10.51</v>
      </c>
      <c r="F876">
        <v>240.41</v>
      </c>
    </row>
    <row r="877" spans="2:6" hidden="1">
      <c r="B877" s="6">
        <v>8730.4079999999994</v>
      </c>
      <c r="C877">
        <v>-18.890999999999998</v>
      </c>
      <c r="D877">
        <v>-29.324999999999999</v>
      </c>
      <c r="E877">
        <v>10.433999999999999</v>
      </c>
      <c r="F877">
        <v>240.41</v>
      </c>
    </row>
    <row r="878" spans="2:6" hidden="1">
      <c r="B878" s="6">
        <v>8740.4079999999994</v>
      </c>
      <c r="C878">
        <v>-19.085999999999999</v>
      </c>
      <c r="D878">
        <v>-29.474</v>
      </c>
      <c r="E878">
        <v>10.388</v>
      </c>
      <c r="F878">
        <v>240.41</v>
      </c>
    </row>
    <row r="879" spans="2:6" hidden="1">
      <c r="B879" s="6">
        <v>8750.4079999999994</v>
      </c>
      <c r="C879">
        <v>-19.219000000000001</v>
      </c>
      <c r="D879">
        <v>-29.597000000000001</v>
      </c>
      <c r="E879">
        <v>10.378</v>
      </c>
      <c r="F879">
        <v>240.4</v>
      </c>
    </row>
    <row r="880" spans="2:6" hidden="1">
      <c r="B880" s="6">
        <v>8760.4079999999994</v>
      </c>
      <c r="C880">
        <v>-19.300999999999998</v>
      </c>
      <c r="D880">
        <v>-29.678999999999998</v>
      </c>
      <c r="E880">
        <v>10.378</v>
      </c>
      <c r="F880">
        <v>240.42</v>
      </c>
    </row>
    <row r="881" spans="1:6" hidden="1">
      <c r="B881" s="6">
        <v>8770.4079999999994</v>
      </c>
      <c r="C881">
        <v>-19.352</v>
      </c>
      <c r="D881">
        <v>-29.797000000000001</v>
      </c>
      <c r="E881">
        <v>10.445</v>
      </c>
      <c r="F881">
        <v>240.41</v>
      </c>
    </row>
    <row r="882" spans="1:6" hidden="1">
      <c r="B882" s="6">
        <v>8780.4079999999994</v>
      </c>
      <c r="C882">
        <v>-19.495000000000001</v>
      </c>
      <c r="D882">
        <v>-29.838000000000001</v>
      </c>
      <c r="E882">
        <v>10.343</v>
      </c>
      <c r="F882">
        <v>240.39</v>
      </c>
    </row>
    <row r="883" spans="1:6" hidden="1">
      <c r="B883" s="6">
        <v>8790.4079999999994</v>
      </c>
      <c r="C883">
        <v>-19.658999999999999</v>
      </c>
      <c r="D883">
        <v>-29.91</v>
      </c>
      <c r="E883">
        <v>10.250999999999999</v>
      </c>
      <c r="F883">
        <v>240.39</v>
      </c>
    </row>
    <row r="884" spans="1:6" hidden="1">
      <c r="A884" s="8"/>
      <c r="B884" s="18">
        <v>8800.4079999999994</v>
      </c>
      <c r="C884">
        <v>-19.832999999999998</v>
      </c>
      <c r="D884">
        <v>-30.018000000000001</v>
      </c>
      <c r="E884" s="8">
        <v>10.185</v>
      </c>
      <c r="F884" s="8">
        <v>240.38</v>
      </c>
    </row>
    <row r="885" spans="1:6" hidden="1">
      <c r="B885" s="6">
        <v>8810.4079999999994</v>
      </c>
      <c r="C885">
        <v>-19.853000000000002</v>
      </c>
      <c r="D885">
        <v>-29.956</v>
      </c>
      <c r="E885">
        <v>10.103</v>
      </c>
      <c r="F885">
        <v>240.38</v>
      </c>
    </row>
    <row r="886" spans="1:6" hidden="1">
      <c r="B886" s="6">
        <v>8820.4079999999994</v>
      </c>
      <c r="C886">
        <v>-19.873999999999999</v>
      </c>
      <c r="D886">
        <v>-30.033000000000001</v>
      </c>
      <c r="E886">
        <v>10.159000000000001</v>
      </c>
      <c r="F886">
        <v>240.39</v>
      </c>
    </row>
    <row r="887" spans="1:6" hidden="1">
      <c r="B887" s="6">
        <v>8830.4079999999994</v>
      </c>
      <c r="C887">
        <v>-19.905000000000001</v>
      </c>
      <c r="D887">
        <v>-30.027999999999999</v>
      </c>
      <c r="E887">
        <v>10.122999999999999</v>
      </c>
      <c r="F887">
        <v>240.4</v>
      </c>
    </row>
    <row r="888" spans="1:6" hidden="1">
      <c r="B888" s="6">
        <v>8840.4079999999994</v>
      </c>
      <c r="C888">
        <v>-20.099</v>
      </c>
      <c r="D888">
        <v>-30.023</v>
      </c>
      <c r="E888">
        <v>9.9239999999999995</v>
      </c>
      <c r="F888">
        <v>240.38</v>
      </c>
    </row>
    <row r="889" spans="1:6" hidden="1">
      <c r="B889" s="6">
        <v>8850.4079999999994</v>
      </c>
      <c r="C889">
        <v>-20.109000000000002</v>
      </c>
      <c r="D889">
        <v>-30.023</v>
      </c>
      <c r="E889">
        <v>9.9130000000000003</v>
      </c>
      <c r="F889">
        <v>240.37</v>
      </c>
    </row>
    <row r="890" spans="1:6" hidden="1">
      <c r="B890" s="6">
        <v>8860.4079999999994</v>
      </c>
      <c r="C890">
        <v>-20.068000000000001</v>
      </c>
      <c r="D890">
        <v>-29.946000000000002</v>
      </c>
      <c r="E890">
        <v>9.8770000000000007</v>
      </c>
      <c r="F890">
        <v>240.37</v>
      </c>
    </row>
    <row r="891" spans="1:6" hidden="1">
      <c r="B891" s="6">
        <v>8870.4079999999994</v>
      </c>
      <c r="C891">
        <v>-19.905000000000001</v>
      </c>
      <c r="D891">
        <v>-29.802</v>
      </c>
      <c r="E891">
        <v>9.8979999999999997</v>
      </c>
      <c r="F891">
        <v>240.36</v>
      </c>
    </row>
    <row r="892" spans="1:6" hidden="1">
      <c r="B892" s="6">
        <v>8880.4079999999994</v>
      </c>
      <c r="C892">
        <v>-19.823</v>
      </c>
      <c r="D892">
        <v>-29.715</v>
      </c>
      <c r="E892">
        <v>9.8919999999999995</v>
      </c>
      <c r="F892">
        <v>240.37</v>
      </c>
    </row>
    <row r="893" spans="1:6" hidden="1">
      <c r="B893" s="6">
        <v>8890.4079999999994</v>
      </c>
      <c r="C893">
        <v>-19.7</v>
      </c>
      <c r="D893">
        <v>-29.611999999999998</v>
      </c>
      <c r="E893">
        <v>9.9120000000000008</v>
      </c>
      <c r="F893">
        <v>240.37</v>
      </c>
    </row>
    <row r="894" spans="1:6">
      <c r="A894" s="19" t="s">
        <v>20</v>
      </c>
      <c r="B894" s="13">
        <v>8900.4079999999994</v>
      </c>
      <c r="C894">
        <v>-19.658999999999999</v>
      </c>
      <c r="D894">
        <v>-29.535</v>
      </c>
      <c r="E894" s="19">
        <v>9.8759999999999994</v>
      </c>
      <c r="F894" s="19">
        <v>240.37</v>
      </c>
    </row>
    <row r="895" spans="1:6" hidden="1">
      <c r="B895" s="6">
        <v>8910.4079999999994</v>
      </c>
      <c r="C895">
        <v>-19.617999999999999</v>
      </c>
      <c r="D895">
        <v>-29.474</v>
      </c>
      <c r="E895">
        <v>9.8559999999999999</v>
      </c>
      <c r="F895">
        <v>240.38</v>
      </c>
    </row>
    <row r="896" spans="1:6" hidden="1">
      <c r="B896" s="6">
        <v>8920.4079999999994</v>
      </c>
      <c r="C896">
        <v>-19.515999999999998</v>
      </c>
      <c r="D896">
        <v>-29.428000000000001</v>
      </c>
      <c r="E896">
        <v>9.9120000000000008</v>
      </c>
      <c r="F896">
        <v>240.36</v>
      </c>
    </row>
    <row r="897" spans="1:6" hidden="1">
      <c r="B897" s="6">
        <v>8930.4079999999994</v>
      </c>
      <c r="C897">
        <v>-19.484999999999999</v>
      </c>
      <c r="D897">
        <v>-29.411999999999999</v>
      </c>
      <c r="E897">
        <v>9.9269999999999996</v>
      </c>
      <c r="F897">
        <v>240.37</v>
      </c>
    </row>
    <row r="898" spans="1:6" hidden="1">
      <c r="B898" s="6">
        <v>8940.4079999999994</v>
      </c>
      <c r="C898">
        <v>-19.495000000000001</v>
      </c>
      <c r="D898">
        <v>-29.33</v>
      </c>
      <c r="E898">
        <v>9.8350000000000009</v>
      </c>
      <c r="F898">
        <v>240.37</v>
      </c>
    </row>
    <row r="899" spans="1:6" hidden="1">
      <c r="B899" s="6">
        <v>8950.4079999999994</v>
      </c>
      <c r="C899">
        <v>-19.463999999999999</v>
      </c>
      <c r="D899">
        <v>-29.344999999999999</v>
      </c>
      <c r="E899">
        <v>9.8810000000000002</v>
      </c>
      <c r="F899">
        <v>240.36</v>
      </c>
    </row>
    <row r="900" spans="1:6" hidden="1">
      <c r="B900" s="6">
        <v>8960.4079999999994</v>
      </c>
      <c r="C900">
        <v>-19.495000000000001</v>
      </c>
      <c r="D900">
        <v>-29.324999999999999</v>
      </c>
      <c r="E900">
        <v>9.83</v>
      </c>
      <c r="F900">
        <v>240.36</v>
      </c>
    </row>
    <row r="901" spans="1:6" hidden="1">
      <c r="B901" s="6">
        <v>8970.4079999999994</v>
      </c>
      <c r="C901">
        <v>-19.515999999999998</v>
      </c>
      <c r="D901">
        <v>-29.324999999999999</v>
      </c>
      <c r="E901">
        <v>9.8089999999999993</v>
      </c>
      <c r="F901">
        <v>240.36</v>
      </c>
    </row>
    <row r="902" spans="1:6" hidden="1">
      <c r="B902" s="6">
        <v>8980.4079999999994</v>
      </c>
      <c r="C902">
        <v>-19.495000000000001</v>
      </c>
      <c r="D902">
        <v>-29.324999999999999</v>
      </c>
      <c r="E902">
        <v>9.83</v>
      </c>
      <c r="F902">
        <v>240.35</v>
      </c>
    </row>
    <row r="903" spans="1:6" hidden="1">
      <c r="B903" s="6">
        <v>8990.4079999999994</v>
      </c>
      <c r="C903">
        <v>-19.577000000000002</v>
      </c>
      <c r="D903">
        <v>-29.344999999999999</v>
      </c>
      <c r="E903">
        <v>9.7690000000000001</v>
      </c>
      <c r="F903">
        <v>240.36</v>
      </c>
    </row>
    <row r="904" spans="1:6">
      <c r="A904" s="19" t="s">
        <v>20</v>
      </c>
      <c r="B904" s="13">
        <v>9000.4079999999994</v>
      </c>
      <c r="C904">
        <v>-19.658999999999999</v>
      </c>
      <c r="D904">
        <v>-29.324999999999999</v>
      </c>
      <c r="E904" s="19">
        <v>9.6660000000000004</v>
      </c>
      <c r="F904" s="19">
        <v>240.36</v>
      </c>
    </row>
    <row r="905" spans="1:6" hidden="1">
      <c r="B905" s="6">
        <v>9010.4079999999994</v>
      </c>
      <c r="C905">
        <v>-19.638000000000002</v>
      </c>
      <c r="D905">
        <v>-29.335000000000001</v>
      </c>
      <c r="E905">
        <v>9.6969999999999992</v>
      </c>
      <c r="F905">
        <v>240.36</v>
      </c>
    </row>
    <row r="906" spans="1:6" hidden="1">
      <c r="B906" s="6">
        <v>9020.4079999999994</v>
      </c>
      <c r="C906">
        <v>-19.567</v>
      </c>
      <c r="D906">
        <v>-29.335000000000001</v>
      </c>
      <c r="E906">
        <v>9.7690000000000001</v>
      </c>
      <c r="F906">
        <v>240.34</v>
      </c>
    </row>
    <row r="907" spans="1:6" hidden="1">
      <c r="B907" s="6">
        <v>9030.4079999999994</v>
      </c>
      <c r="C907">
        <v>-19.628</v>
      </c>
      <c r="D907">
        <v>-29.33</v>
      </c>
      <c r="E907">
        <v>9.702</v>
      </c>
      <c r="F907">
        <v>240.34</v>
      </c>
    </row>
    <row r="908" spans="1:6" hidden="1">
      <c r="B908" s="6">
        <v>9040.4079999999994</v>
      </c>
      <c r="C908">
        <v>-19.649000000000001</v>
      </c>
      <c r="D908">
        <v>-29.356000000000002</v>
      </c>
      <c r="E908">
        <v>9.7070000000000007</v>
      </c>
      <c r="F908">
        <v>240.35</v>
      </c>
    </row>
    <row r="909" spans="1:6" hidden="1">
      <c r="B909" s="6">
        <v>9050.4079999999994</v>
      </c>
      <c r="C909">
        <v>-19.7</v>
      </c>
      <c r="D909">
        <v>-29.407</v>
      </c>
      <c r="E909">
        <v>9.7070000000000007</v>
      </c>
      <c r="F909">
        <v>240.35</v>
      </c>
    </row>
    <row r="910" spans="1:6" hidden="1">
      <c r="B910" s="6">
        <v>9060.4079999999994</v>
      </c>
      <c r="C910">
        <v>-19.7</v>
      </c>
      <c r="D910">
        <v>-29.411999999999999</v>
      </c>
      <c r="E910">
        <v>9.7119999999999997</v>
      </c>
      <c r="F910">
        <v>240.35</v>
      </c>
    </row>
    <row r="911" spans="1:6" hidden="1">
      <c r="B911" s="6">
        <v>9070.4079999999994</v>
      </c>
      <c r="C911">
        <v>-19.72</v>
      </c>
      <c r="D911">
        <v>-29.376000000000001</v>
      </c>
      <c r="E911">
        <v>9.6560000000000006</v>
      </c>
      <c r="F911">
        <v>240.34</v>
      </c>
    </row>
    <row r="912" spans="1:6" hidden="1">
      <c r="B912" s="6">
        <v>9080.4079999999994</v>
      </c>
      <c r="C912">
        <v>-19.782</v>
      </c>
      <c r="D912">
        <v>-29.417000000000002</v>
      </c>
      <c r="E912">
        <v>9.6359999999999992</v>
      </c>
      <c r="F912">
        <v>240.34</v>
      </c>
    </row>
    <row r="913" spans="1:6" hidden="1">
      <c r="B913" s="6">
        <v>9090.4079999999994</v>
      </c>
      <c r="C913">
        <v>-19.843</v>
      </c>
      <c r="D913">
        <v>-29.428000000000001</v>
      </c>
      <c r="E913">
        <v>9.5839999999999996</v>
      </c>
      <c r="F913">
        <v>240.35</v>
      </c>
    </row>
    <row r="914" spans="1:6">
      <c r="A914" s="19" t="s">
        <v>20</v>
      </c>
      <c r="B914" s="13">
        <v>9100.4079999999994</v>
      </c>
      <c r="C914">
        <v>-19.893999999999998</v>
      </c>
      <c r="D914">
        <v>-29.428000000000001</v>
      </c>
      <c r="E914" s="19">
        <v>9.5329999999999995</v>
      </c>
      <c r="F914" s="19">
        <v>240.33</v>
      </c>
    </row>
    <row r="915" spans="1:6" hidden="1">
      <c r="B915" s="6">
        <v>9110.4079999999994</v>
      </c>
      <c r="C915">
        <v>-19.893999999999998</v>
      </c>
      <c r="D915">
        <v>-29.452999999999999</v>
      </c>
      <c r="E915">
        <v>9.5589999999999993</v>
      </c>
      <c r="F915">
        <v>240.34</v>
      </c>
    </row>
    <row r="916" spans="1:6" hidden="1">
      <c r="B916" s="6">
        <v>9120.4079999999994</v>
      </c>
      <c r="C916">
        <v>-19.905000000000001</v>
      </c>
      <c r="D916">
        <v>-29.489000000000001</v>
      </c>
      <c r="E916">
        <v>9.5850000000000009</v>
      </c>
      <c r="F916">
        <v>240.34</v>
      </c>
    </row>
    <row r="917" spans="1:6" hidden="1">
      <c r="B917" s="6">
        <v>9130.4079999999994</v>
      </c>
      <c r="C917">
        <v>-19.986000000000001</v>
      </c>
      <c r="D917">
        <v>-29.51</v>
      </c>
      <c r="E917">
        <v>9.5229999999999997</v>
      </c>
      <c r="F917">
        <v>240.33</v>
      </c>
    </row>
    <row r="918" spans="1:6" hidden="1">
      <c r="B918" s="6">
        <v>9140.4079999999994</v>
      </c>
      <c r="C918">
        <v>-20.047999999999998</v>
      </c>
      <c r="D918">
        <v>-29.494</v>
      </c>
      <c r="E918">
        <v>9.4459999999999997</v>
      </c>
      <c r="F918">
        <v>240.34</v>
      </c>
    </row>
    <row r="919" spans="1:6" hidden="1">
      <c r="B919" s="6">
        <v>9150.4079999999994</v>
      </c>
      <c r="C919">
        <v>-20.068000000000001</v>
      </c>
      <c r="D919">
        <v>-29.504999999999999</v>
      </c>
      <c r="E919">
        <v>9.4359999999999999</v>
      </c>
      <c r="F919">
        <v>240.32</v>
      </c>
    </row>
    <row r="920" spans="1:6" hidden="1">
      <c r="B920" s="6">
        <v>9160.4079999999994</v>
      </c>
      <c r="C920">
        <v>-19.843</v>
      </c>
      <c r="D920">
        <v>-29.51</v>
      </c>
      <c r="E920">
        <v>9.6669999999999998</v>
      </c>
      <c r="F920">
        <v>240.31</v>
      </c>
    </row>
  </sheetData>
  <autoFilter ref="A3:F920" xr:uid="{00000000-0009-0000-0000-000007000000}">
    <filterColumn colId="0">
      <customFilters>
        <customFilter operator="notEqual" val=" "/>
      </customFilters>
    </filterColumn>
  </autoFilter>
  <hyperlinks>
    <hyperlink ref="A1" location="'FBB Exp'!A1" display="BACK" xr:uid="{FE5FC6A8-A4F8-46CB-9DBC-CCF7F173AD36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3C356-4A86-4438-9A90-C4F4949EB86B}">
  <sheetPr filterMode="1"/>
  <dimension ref="A1:O924"/>
  <sheetViews>
    <sheetView zoomScale="85" zoomScaleNormal="85" workbookViewId="0"/>
  </sheetViews>
  <sheetFormatPr defaultRowHeight="15"/>
  <cols>
    <col min="2" max="2" width="9.140625" style="6"/>
    <col min="3" max="4" width="0" hidden="1" customWidth="1"/>
    <col min="7" max="9" width="0" hidden="1" customWidth="1"/>
  </cols>
  <sheetData>
    <row r="1" spans="1:15">
      <c r="A1" s="37" t="s">
        <v>65</v>
      </c>
    </row>
    <row r="3" spans="1:15">
      <c r="A3" t="s">
        <v>62</v>
      </c>
      <c r="B3" s="6" t="s">
        <v>6</v>
      </c>
      <c r="E3" t="s">
        <v>5</v>
      </c>
      <c r="F3" t="s">
        <v>4</v>
      </c>
      <c r="J3" s="5" t="s">
        <v>19</v>
      </c>
    </row>
    <row r="4" spans="1:15" hidden="1">
      <c r="A4" s="19"/>
      <c r="B4" s="6">
        <v>0.46800000000000003</v>
      </c>
      <c r="C4">
        <v>17.157</v>
      </c>
      <c r="D4">
        <v>4.74</v>
      </c>
      <c r="E4">
        <v>12.416</v>
      </c>
      <c r="F4">
        <v>-0.03</v>
      </c>
      <c r="G4">
        <v>-3.0000000000000001E-3</v>
      </c>
      <c r="H4">
        <v>-0.18099999999999999</v>
      </c>
      <c r="I4">
        <v>1.1779999999999999</v>
      </c>
      <c r="O4">
        <v>25</v>
      </c>
    </row>
    <row r="5" spans="1:15" hidden="1">
      <c r="A5" s="19"/>
      <c r="B5" s="6">
        <v>10.468999999999999</v>
      </c>
      <c r="C5">
        <v>16.962</v>
      </c>
      <c r="D5">
        <v>4.4320000000000004</v>
      </c>
      <c r="E5">
        <v>12.53</v>
      </c>
      <c r="F5">
        <v>-0.02</v>
      </c>
      <c r="G5">
        <v>1E-3</v>
      </c>
      <c r="H5">
        <v>0.06</v>
      </c>
      <c r="I5">
        <v>0.93700000000000006</v>
      </c>
      <c r="O5">
        <v>23</v>
      </c>
    </row>
    <row r="6" spans="1:15" hidden="1">
      <c r="A6" s="19"/>
      <c r="B6" s="6">
        <v>20.468</v>
      </c>
      <c r="C6">
        <v>16.481000000000002</v>
      </c>
      <c r="D6">
        <v>3.9860000000000002</v>
      </c>
      <c r="E6">
        <v>12.494999999999999</v>
      </c>
      <c r="F6">
        <v>0</v>
      </c>
      <c r="G6">
        <v>2E-3</v>
      </c>
      <c r="H6">
        <v>0.12</v>
      </c>
      <c r="I6">
        <v>0.877</v>
      </c>
      <c r="O6">
        <v>21</v>
      </c>
    </row>
    <row r="7" spans="1:15" hidden="1">
      <c r="A7" s="19"/>
      <c r="B7" s="6">
        <v>30.468</v>
      </c>
      <c r="C7">
        <v>15.928000000000001</v>
      </c>
      <c r="D7">
        <v>3.5089999999999999</v>
      </c>
      <c r="E7">
        <v>12.419</v>
      </c>
      <c r="F7">
        <v>-0.02</v>
      </c>
      <c r="G7">
        <v>-2E-3</v>
      </c>
      <c r="H7">
        <v>-0.12</v>
      </c>
      <c r="I7">
        <v>1.117</v>
      </c>
      <c r="O7">
        <v>19</v>
      </c>
    </row>
    <row r="8" spans="1:15" hidden="1">
      <c r="A8" s="19"/>
      <c r="B8" s="6">
        <v>40.468000000000004</v>
      </c>
      <c r="C8">
        <v>15.416</v>
      </c>
      <c r="D8">
        <v>3.0630000000000002</v>
      </c>
      <c r="E8">
        <v>12.353999999999999</v>
      </c>
      <c r="F8">
        <v>-0.21</v>
      </c>
      <c r="G8">
        <v>-1.9E-2</v>
      </c>
      <c r="H8">
        <v>-1.143</v>
      </c>
      <c r="I8">
        <v>2.14</v>
      </c>
      <c r="O8">
        <v>17</v>
      </c>
    </row>
    <row r="9" spans="1:15" hidden="1">
      <c r="A9" s="19"/>
      <c r="B9" s="6">
        <v>50.468000000000004</v>
      </c>
      <c r="C9">
        <v>14.925000000000001</v>
      </c>
      <c r="D9">
        <v>2.7749999999999999</v>
      </c>
      <c r="E9">
        <v>12.148999999999999</v>
      </c>
      <c r="F9">
        <v>-0.16</v>
      </c>
      <c r="G9">
        <v>5.0000000000000001E-3</v>
      </c>
      <c r="H9">
        <v>0.30099999999999999</v>
      </c>
      <c r="I9">
        <v>0.69599999999999995</v>
      </c>
      <c r="O9">
        <v>15</v>
      </c>
    </row>
    <row r="10" spans="1:15" hidden="1">
      <c r="A10" s="19"/>
      <c r="B10" s="6">
        <v>60.468000000000004</v>
      </c>
      <c r="C10">
        <v>14.781000000000001</v>
      </c>
      <c r="D10">
        <v>2.6880000000000002</v>
      </c>
      <c r="E10">
        <v>12.093</v>
      </c>
      <c r="F10">
        <v>-0.1</v>
      </c>
      <c r="G10">
        <v>6.0000000000000001E-3</v>
      </c>
      <c r="H10">
        <v>0.36099999999999999</v>
      </c>
      <c r="I10">
        <v>0.63600000000000001</v>
      </c>
      <c r="O10">
        <v>13</v>
      </c>
    </row>
    <row r="11" spans="1:15" hidden="1">
      <c r="A11" s="19"/>
      <c r="B11" s="6">
        <v>70.468000000000004</v>
      </c>
      <c r="C11">
        <v>14.802</v>
      </c>
      <c r="D11">
        <v>2.7290000000000001</v>
      </c>
      <c r="E11">
        <v>12.073</v>
      </c>
      <c r="F11">
        <v>-0.05</v>
      </c>
      <c r="G11">
        <v>5.0000000000000001E-3</v>
      </c>
      <c r="H11">
        <v>0.30099999999999999</v>
      </c>
      <c r="I11">
        <v>0.69599999999999995</v>
      </c>
      <c r="O11">
        <v>11</v>
      </c>
    </row>
    <row r="12" spans="1:15" hidden="1">
      <c r="A12" s="19"/>
      <c r="B12" s="6">
        <v>80.468999999999994</v>
      </c>
      <c r="C12">
        <v>14.935</v>
      </c>
      <c r="D12">
        <v>2.8210000000000002</v>
      </c>
      <c r="E12">
        <v>12.114000000000001</v>
      </c>
      <c r="F12">
        <v>0</v>
      </c>
      <c r="G12">
        <v>5.0000000000000001E-3</v>
      </c>
      <c r="H12">
        <v>0.30099999999999999</v>
      </c>
      <c r="I12">
        <v>0.69599999999999995</v>
      </c>
      <c r="O12">
        <v>9</v>
      </c>
    </row>
    <row r="13" spans="1:15" hidden="1">
      <c r="A13" s="19"/>
      <c r="B13" s="6">
        <v>90.468000000000004</v>
      </c>
      <c r="C13">
        <v>15.077999999999999</v>
      </c>
      <c r="D13">
        <v>2.8929999999999998</v>
      </c>
      <c r="E13">
        <v>12.185</v>
      </c>
      <c r="F13">
        <v>0</v>
      </c>
      <c r="G13">
        <v>0</v>
      </c>
      <c r="H13">
        <v>0</v>
      </c>
      <c r="I13">
        <v>0.997</v>
      </c>
      <c r="O13">
        <v>7</v>
      </c>
    </row>
    <row r="14" spans="1:15" hidden="1">
      <c r="A14" s="19"/>
      <c r="B14" s="6">
        <v>100.468</v>
      </c>
      <c r="C14">
        <v>15.345000000000001</v>
      </c>
      <c r="D14">
        <v>3.032</v>
      </c>
      <c r="E14">
        <v>12.313000000000001</v>
      </c>
      <c r="F14">
        <v>0.06</v>
      </c>
      <c r="G14">
        <v>6.0000000000000001E-3</v>
      </c>
      <c r="H14">
        <v>0.36099999999999999</v>
      </c>
      <c r="I14">
        <v>0.63600000000000001</v>
      </c>
      <c r="O14">
        <v>5</v>
      </c>
    </row>
    <row r="15" spans="1:15" hidden="1">
      <c r="A15" s="19"/>
      <c r="B15" s="6">
        <v>110.468</v>
      </c>
      <c r="C15">
        <v>17.802</v>
      </c>
      <c r="D15">
        <v>4.1959999999999997</v>
      </c>
      <c r="E15">
        <v>13.605</v>
      </c>
      <c r="F15">
        <v>-0.25</v>
      </c>
      <c r="G15">
        <v>-3.1E-2</v>
      </c>
      <c r="H15">
        <v>-1.8660000000000001</v>
      </c>
      <c r="I15">
        <v>2.863</v>
      </c>
      <c r="O15">
        <v>4</v>
      </c>
    </row>
    <row r="16" spans="1:15" hidden="1">
      <c r="A16" s="19"/>
      <c r="B16" s="6">
        <v>120.468</v>
      </c>
      <c r="C16">
        <v>27.434999999999999</v>
      </c>
      <c r="D16">
        <v>10.680999999999999</v>
      </c>
      <c r="E16">
        <v>16.754000000000001</v>
      </c>
      <c r="F16">
        <v>-0.17</v>
      </c>
      <c r="G16">
        <v>8.0000000000000002E-3</v>
      </c>
      <c r="H16">
        <v>0.48099999999999998</v>
      </c>
      <c r="I16">
        <v>0.51600000000000001</v>
      </c>
      <c r="O16">
        <v>2</v>
      </c>
    </row>
    <row r="17" spans="1:15" hidden="1">
      <c r="A17" s="19"/>
      <c r="B17" s="6">
        <v>130.46799999999999</v>
      </c>
      <c r="C17">
        <v>37.857999999999997</v>
      </c>
      <c r="D17">
        <v>18.997</v>
      </c>
      <c r="E17">
        <v>18.86</v>
      </c>
      <c r="F17">
        <v>-0.13</v>
      </c>
      <c r="G17">
        <v>4.0000000000000001E-3</v>
      </c>
      <c r="H17">
        <v>0.24099999999999999</v>
      </c>
      <c r="I17">
        <v>0.75600000000000001</v>
      </c>
      <c r="O17">
        <v>1</v>
      </c>
    </row>
    <row r="18" spans="1:15" hidden="1">
      <c r="A18" s="19"/>
      <c r="B18" s="6">
        <v>140.46799999999999</v>
      </c>
      <c r="C18">
        <v>41.634999999999998</v>
      </c>
      <c r="D18">
        <v>20.003</v>
      </c>
      <c r="E18">
        <v>21.632999999999999</v>
      </c>
      <c r="F18">
        <v>-0.1</v>
      </c>
      <c r="G18">
        <v>3.0000000000000001E-3</v>
      </c>
      <c r="H18">
        <v>0.18099999999999999</v>
      </c>
      <c r="I18">
        <v>0.81599999999999995</v>
      </c>
      <c r="O18">
        <v>0</v>
      </c>
    </row>
    <row r="19" spans="1:15" hidden="1">
      <c r="A19" s="19"/>
      <c r="B19" s="6">
        <v>150.46899999999999</v>
      </c>
      <c r="C19">
        <v>39.771999999999998</v>
      </c>
      <c r="D19">
        <v>15.211</v>
      </c>
      <c r="E19">
        <v>24.561</v>
      </c>
      <c r="F19">
        <v>-0.04</v>
      </c>
      <c r="G19">
        <v>6.0000000000000001E-3</v>
      </c>
      <c r="H19">
        <v>0.36099999999999999</v>
      </c>
      <c r="I19">
        <v>0.63600000000000001</v>
      </c>
    </row>
    <row r="20" spans="1:15" hidden="1">
      <c r="A20" s="19"/>
      <c r="B20" s="6">
        <v>160.46799999999999</v>
      </c>
      <c r="C20">
        <v>31.745999999999999</v>
      </c>
      <c r="D20">
        <v>6.4080000000000004</v>
      </c>
      <c r="E20">
        <v>25.338000000000001</v>
      </c>
      <c r="F20">
        <v>0.23</v>
      </c>
      <c r="G20">
        <v>2.7E-2</v>
      </c>
      <c r="H20">
        <v>1.625</v>
      </c>
      <c r="I20">
        <v>-0.628</v>
      </c>
    </row>
    <row r="21" spans="1:15" hidden="1">
      <c r="A21" s="19"/>
      <c r="B21" s="6">
        <v>170.46799999999999</v>
      </c>
      <c r="C21">
        <v>21.907</v>
      </c>
      <c r="D21">
        <v>3.8220000000000001</v>
      </c>
      <c r="E21">
        <v>18.085000000000001</v>
      </c>
      <c r="F21">
        <v>-0.04</v>
      </c>
      <c r="G21">
        <v>-2.7E-2</v>
      </c>
      <c r="H21">
        <v>-1.625</v>
      </c>
      <c r="I21">
        <v>2.6219999999999999</v>
      </c>
    </row>
    <row r="22" spans="1:15" hidden="1">
      <c r="A22" s="19"/>
      <c r="B22" s="6">
        <v>180.46799999999999</v>
      </c>
      <c r="C22">
        <v>26.390999999999998</v>
      </c>
      <c r="D22">
        <v>7.3049999999999997</v>
      </c>
      <c r="E22">
        <v>19.085999999999999</v>
      </c>
      <c r="F22">
        <v>0.03</v>
      </c>
      <c r="G22">
        <v>7.0000000000000001E-3</v>
      </c>
      <c r="H22">
        <v>0.42099999999999999</v>
      </c>
      <c r="I22">
        <v>0.57599999999999996</v>
      </c>
    </row>
    <row r="23" spans="1:15" hidden="1">
      <c r="A23" s="19"/>
      <c r="B23" s="6">
        <v>190.46799999999999</v>
      </c>
      <c r="C23">
        <v>30.937000000000001</v>
      </c>
      <c r="D23">
        <v>10.486000000000001</v>
      </c>
      <c r="E23">
        <v>20.451000000000001</v>
      </c>
      <c r="F23">
        <v>0.02</v>
      </c>
      <c r="G23">
        <v>-1E-3</v>
      </c>
      <c r="H23">
        <v>-0.06</v>
      </c>
      <c r="I23">
        <v>1.0569999999999999</v>
      </c>
    </row>
    <row r="24" spans="1:15" hidden="1">
      <c r="A24" s="19"/>
      <c r="B24" s="6">
        <v>200.46799999999999</v>
      </c>
      <c r="C24">
        <v>33.905999999999999</v>
      </c>
      <c r="D24">
        <v>12.138</v>
      </c>
      <c r="E24">
        <v>21.768000000000001</v>
      </c>
      <c r="F24">
        <v>0.04</v>
      </c>
      <c r="G24">
        <v>2E-3</v>
      </c>
      <c r="H24">
        <v>0.12</v>
      </c>
      <c r="I24">
        <v>0.877</v>
      </c>
    </row>
    <row r="25" spans="1:15" hidden="1">
      <c r="A25" s="19"/>
      <c r="B25" s="6">
        <v>210.46799999999999</v>
      </c>
      <c r="C25">
        <v>27.507000000000001</v>
      </c>
      <c r="D25">
        <v>-2.1749999999999998</v>
      </c>
      <c r="E25">
        <v>29.683</v>
      </c>
      <c r="F25">
        <v>0.15</v>
      </c>
      <c r="G25">
        <v>1.0999999999999999E-2</v>
      </c>
      <c r="H25">
        <v>0.66200000000000003</v>
      </c>
      <c r="I25">
        <v>0.33500000000000002</v>
      </c>
    </row>
    <row r="26" spans="1:15" hidden="1">
      <c r="A26" s="19"/>
      <c r="B26" s="6">
        <v>220.46899999999999</v>
      </c>
      <c r="C26">
        <v>4.83</v>
      </c>
      <c r="D26">
        <v>-28.54</v>
      </c>
      <c r="E26">
        <v>33.369999999999997</v>
      </c>
      <c r="F26">
        <v>0.36</v>
      </c>
      <c r="G26">
        <v>2.1000000000000001E-2</v>
      </c>
      <c r="H26">
        <v>1.264</v>
      </c>
      <c r="I26">
        <v>-0.26700000000000002</v>
      </c>
    </row>
    <row r="27" spans="1:15" hidden="1">
      <c r="A27" s="19"/>
      <c r="B27" s="6">
        <v>230.46799999999999</v>
      </c>
      <c r="C27">
        <v>-4.4039999999999999</v>
      </c>
      <c r="D27">
        <v>-29.561</v>
      </c>
      <c r="E27">
        <v>25.157</v>
      </c>
      <c r="F27">
        <v>0.46</v>
      </c>
      <c r="G27">
        <v>0.01</v>
      </c>
      <c r="H27">
        <v>0.60199999999999998</v>
      </c>
      <c r="I27">
        <v>0.39500000000000002</v>
      </c>
    </row>
    <row r="28" spans="1:15" hidden="1">
      <c r="A28" s="19"/>
      <c r="B28" s="6">
        <v>240.46799999999999</v>
      </c>
      <c r="C28">
        <v>-6.37</v>
      </c>
      <c r="D28">
        <v>-29.643000000000001</v>
      </c>
      <c r="E28">
        <v>23.273</v>
      </c>
      <c r="F28">
        <v>0.56000000000000005</v>
      </c>
      <c r="G28">
        <v>0.01</v>
      </c>
      <c r="H28">
        <v>0.60199999999999998</v>
      </c>
      <c r="I28">
        <v>0.39500000000000002</v>
      </c>
    </row>
    <row r="29" spans="1:15" hidden="1">
      <c r="A29" s="19"/>
      <c r="B29" s="6">
        <v>250.46799999999999</v>
      </c>
      <c r="C29">
        <v>-6.657</v>
      </c>
      <c r="D29">
        <v>-29.145</v>
      </c>
      <c r="E29">
        <v>22.489000000000001</v>
      </c>
      <c r="F29">
        <v>0.65</v>
      </c>
      <c r="G29">
        <v>8.9999999999999993E-3</v>
      </c>
      <c r="H29">
        <v>0.54200000000000004</v>
      </c>
      <c r="I29">
        <v>0.45500000000000002</v>
      </c>
    </row>
    <row r="30" spans="1:15" hidden="1">
      <c r="A30" s="19"/>
      <c r="B30" s="6">
        <v>260.46800000000002</v>
      </c>
      <c r="C30">
        <v>-5.4379999999999997</v>
      </c>
      <c r="D30">
        <v>-27.17</v>
      </c>
      <c r="E30">
        <v>21.731999999999999</v>
      </c>
      <c r="F30">
        <v>0.73</v>
      </c>
      <c r="G30">
        <v>8.0000000000000002E-3</v>
      </c>
      <c r="H30">
        <v>0.48099999999999998</v>
      </c>
      <c r="I30">
        <v>0.51600000000000001</v>
      </c>
    </row>
    <row r="31" spans="1:15" hidden="1">
      <c r="A31" s="19"/>
      <c r="B31" s="6">
        <v>270.46800000000002</v>
      </c>
      <c r="C31">
        <v>-3.7290000000000001</v>
      </c>
      <c r="D31">
        <v>-25.303000000000001</v>
      </c>
      <c r="E31">
        <v>21.574000000000002</v>
      </c>
      <c r="F31">
        <v>0.79</v>
      </c>
      <c r="G31">
        <v>6.0000000000000001E-3</v>
      </c>
      <c r="H31">
        <v>0.36099999999999999</v>
      </c>
      <c r="I31">
        <v>0.63600000000000001</v>
      </c>
    </row>
    <row r="32" spans="1:15" hidden="1">
      <c r="A32" s="19"/>
      <c r="B32" s="6">
        <v>280.46800000000002</v>
      </c>
      <c r="C32">
        <v>-2.6640000000000001</v>
      </c>
      <c r="D32">
        <v>-25.021000000000001</v>
      </c>
      <c r="E32">
        <v>22.356999999999999</v>
      </c>
      <c r="F32">
        <v>0.86</v>
      </c>
      <c r="G32">
        <v>7.0000000000000001E-3</v>
      </c>
      <c r="H32">
        <v>0.42099999999999999</v>
      </c>
      <c r="I32">
        <v>0.57599999999999996</v>
      </c>
    </row>
    <row r="33" spans="1:9" hidden="1">
      <c r="A33" s="19"/>
      <c r="B33" s="6">
        <v>290.46899999999999</v>
      </c>
      <c r="C33">
        <v>-3.0840000000000001</v>
      </c>
      <c r="D33">
        <v>-25.841999999999999</v>
      </c>
      <c r="E33">
        <v>22.757999999999999</v>
      </c>
      <c r="F33">
        <v>0.93</v>
      </c>
      <c r="G33">
        <v>7.0000000000000001E-3</v>
      </c>
      <c r="H33">
        <v>0.42099999999999999</v>
      </c>
      <c r="I33">
        <v>0.57599999999999996</v>
      </c>
    </row>
    <row r="34" spans="1:9" hidden="1">
      <c r="A34" s="19"/>
      <c r="B34" s="6">
        <v>300.46800000000002</v>
      </c>
      <c r="C34">
        <v>-2.2240000000000002</v>
      </c>
      <c r="D34">
        <v>-25.667000000000002</v>
      </c>
      <c r="E34">
        <v>23.443000000000001</v>
      </c>
      <c r="F34">
        <v>1.01</v>
      </c>
      <c r="G34">
        <v>8.0000000000000002E-3</v>
      </c>
      <c r="H34">
        <v>0.48099999999999998</v>
      </c>
      <c r="I34">
        <v>0.51600000000000001</v>
      </c>
    </row>
    <row r="35" spans="1:9" hidden="1">
      <c r="A35" s="19"/>
      <c r="B35" s="6">
        <v>310.46800000000002</v>
      </c>
      <c r="C35">
        <v>-3.0840000000000001</v>
      </c>
      <c r="D35">
        <v>-29.628</v>
      </c>
      <c r="E35">
        <v>26.544</v>
      </c>
      <c r="F35">
        <v>1.1100000000000001</v>
      </c>
      <c r="G35">
        <v>0.01</v>
      </c>
      <c r="H35">
        <v>0.60199999999999998</v>
      </c>
      <c r="I35">
        <v>0.39500000000000002</v>
      </c>
    </row>
    <row r="36" spans="1:9" hidden="1">
      <c r="A36" s="19"/>
      <c r="B36" s="6">
        <v>320.46800000000002</v>
      </c>
      <c r="C36">
        <v>-5.0389999999999997</v>
      </c>
      <c r="D36">
        <v>-29.741</v>
      </c>
      <c r="E36">
        <v>24.701000000000001</v>
      </c>
      <c r="F36">
        <v>1.2</v>
      </c>
      <c r="G36">
        <v>8.9999999999999993E-3</v>
      </c>
      <c r="H36">
        <v>0.54200000000000004</v>
      </c>
      <c r="I36">
        <v>0.45500000000000002</v>
      </c>
    </row>
    <row r="37" spans="1:9" hidden="1">
      <c r="A37" s="19"/>
      <c r="B37" s="6">
        <v>330.46800000000002</v>
      </c>
      <c r="C37">
        <v>-3.3090000000000002</v>
      </c>
      <c r="D37">
        <v>-30.151</v>
      </c>
      <c r="E37">
        <v>26.841999999999999</v>
      </c>
      <c r="F37">
        <v>1.25</v>
      </c>
      <c r="G37">
        <v>5.0000000000000001E-3</v>
      </c>
      <c r="H37">
        <v>0.30099999999999999</v>
      </c>
      <c r="I37">
        <v>0.69599999999999995</v>
      </c>
    </row>
    <row r="38" spans="1:9" hidden="1">
      <c r="A38" s="19"/>
      <c r="B38" s="6">
        <v>340.46800000000002</v>
      </c>
      <c r="C38">
        <v>16.491</v>
      </c>
      <c r="D38">
        <v>-30.731000000000002</v>
      </c>
      <c r="E38">
        <v>47.222000000000001</v>
      </c>
      <c r="F38">
        <v>1.36</v>
      </c>
      <c r="G38">
        <v>1.0999999999999999E-2</v>
      </c>
      <c r="H38">
        <v>0.66200000000000003</v>
      </c>
      <c r="I38">
        <v>0.33500000000000002</v>
      </c>
    </row>
    <row r="39" spans="1:9" hidden="1">
      <c r="A39" s="19"/>
      <c r="B39" s="6">
        <v>350.46800000000002</v>
      </c>
      <c r="C39">
        <v>48.362000000000002</v>
      </c>
      <c r="D39">
        <v>-30.715</v>
      </c>
      <c r="E39">
        <v>79.076999999999998</v>
      </c>
      <c r="F39">
        <v>1.08</v>
      </c>
      <c r="G39">
        <v>-2.8000000000000001E-2</v>
      </c>
      <c r="H39">
        <v>-1.6850000000000001</v>
      </c>
      <c r="I39">
        <v>2.6819999999999999</v>
      </c>
    </row>
    <row r="40" spans="1:9" hidden="1">
      <c r="A40" s="19"/>
      <c r="B40" s="6">
        <v>360.46899999999999</v>
      </c>
      <c r="C40">
        <v>90.685000000000002</v>
      </c>
      <c r="D40">
        <v>-30.259</v>
      </c>
      <c r="E40">
        <v>120.944</v>
      </c>
      <c r="F40">
        <v>1.08</v>
      </c>
      <c r="G40">
        <v>0</v>
      </c>
      <c r="H40">
        <v>0</v>
      </c>
      <c r="I40">
        <v>0.997</v>
      </c>
    </row>
    <row r="41" spans="1:9" hidden="1">
      <c r="A41" s="19"/>
      <c r="B41" s="6">
        <v>370.46800000000002</v>
      </c>
      <c r="C41">
        <v>99.397999999999996</v>
      </c>
      <c r="D41">
        <v>-28.975999999999999</v>
      </c>
      <c r="E41">
        <v>128.374</v>
      </c>
      <c r="F41">
        <v>1.26</v>
      </c>
      <c r="G41">
        <v>1.7999999999999999E-2</v>
      </c>
      <c r="H41">
        <v>1.083</v>
      </c>
      <c r="I41">
        <v>-8.5999999999999993E-2</v>
      </c>
    </row>
    <row r="42" spans="1:9" hidden="1">
      <c r="A42" s="19"/>
      <c r="B42" s="6">
        <v>380.46800000000002</v>
      </c>
      <c r="C42">
        <v>97.718999999999994</v>
      </c>
      <c r="D42">
        <v>-28.934999999999999</v>
      </c>
      <c r="E42">
        <v>126.654</v>
      </c>
      <c r="F42">
        <v>1.41</v>
      </c>
      <c r="G42">
        <v>1.4999999999999999E-2</v>
      </c>
      <c r="H42">
        <v>0.90300000000000002</v>
      </c>
      <c r="I42">
        <v>9.4E-2</v>
      </c>
    </row>
    <row r="43" spans="1:9" hidden="1">
      <c r="A43" s="19"/>
      <c r="B43" s="6">
        <v>390.46800000000002</v>
      </c>
      <c r="C43">
        <v>96.5</v>
      </c>
      <c r="D43">
        <v>-28.832000000000001</v>
      </c>
      <c r="E43">
        <v>125.333</v>
      </c>
      <c r="F43">
        <v>1.78</v>
      </c>
      <c r="G43">
        <v>3.6999999999999998E-2</v>
      </c>
      <c r="H43">
        <v>2.2269999999999999</v>
      </c>
      <c r="I43">
        <v>-1.23</v>
      </c>
    </row>
    <row r="44" spans="1:9" hidden="1">
      <c r="A44" s="19"/>
      <c r="B44" s="6">
        <v>400.46800000000002</v>
      </c>
      <c r="C44">
        <v>94.146000000000001</v>
      </c>
      <c r="D44">
        <v>-28.893999999999998</v>
      </c>
      <c r="E44">
        <v>123.04</v>
      </c>
      <c r="F44">
        <v>1.66</v>
      </c>
      <c r="G44">
        <v>-1.2E-2</v>
      </c>
      <c r="H44">
        <v>-0.72199999999999998</v>
      </c>
      <c r="I44">
        <v>1.7190000000000001</v>
      </c>
    </row>
    <row r="45" spans="1:9" hidden="1">
      <c r="A45" s="19"/>
      <c r="B45" s="6">
        <v>410.46800000000002</v>
      </c>
      <c r="C45">
        <v>92.293000000000006</v>
      </c>
      <c r="D45">
        <v>-28.934999999999999</v>
      </c>
      <c r="E45">
        <v>121.22799999999999</v>
      </c>
      <c r="F45">
        <v>1.92</v>
      </c>
      <c r="G45">
        <v>2.5999999999999999E-2</v>
      </c>
      <c r="H45">
        <v>1.5649999999999999</v>
      </c>
      <c r="I45">
        <v>-0.56799999999999995</v>
      </c>
    </row>
    <row r="46" spans="1:9" hidden="1">
      <c r="A46" s="19"/>
      <c r="B46" s="6">
        <v>420.46800000000002</v>
      </c>
      <c r="C46">
        <v>90.213999999999999</v>
      </c>
      <c r="D46">
        <v>-28.884</v>
      </c>
      <c r="E46">
        <v>119.098</v>
      </c>
      <c r="F46">
        <v>1.97</v>
      </c>
      <c r="G46">
        <v>5.0000000000000001E-3</v>
      </c>
      <c r="H46">
        <v>0.30099999999999999</v>
      </c>
      <c r="I46">
        <v>0.69599999999999995</v>
      </c>
    </row>
    <row r="47" spans="1:9" hidden="1">
      <c r="A47" s="19"/>
      <c r="B47" s="6">
        <v>430.46899999999999</v>
      </c>
      <c r="C47">
        <v>77.713999999999999</v>
      </c>
      <c r="D47">
        <v>-29.145</v>
      </c>
      <c r="E47">
        <v>106.85899999999999</v>
      </c>
      <c r="F47">
        <v>2.19</v>
      </c>
      <c r="G47">
        <v>2.1999999999999999E-2</v>
      </c>
      <c r="H47">
        <v>1.3240000000000001</v>
      </c>
      <c r="I47">
        <v>-0.32700000000000001</v>
      </c>
    </row>
    <row r="48" spans="1:9" hidden="1">
      <c r="A48" s="19"/>
      <c r="B48" s="6">
        <v>440.46800000000002</v>
      </c>
      <c r="C48">
        <v>79.935000000000002</v>
      </c>
      <c r="D48">
        <v>-28.971</v>
      </c>
      <c r="E48">
        <v>108.90600000000001</v>
      </c>
      <c r="F48">
        <v>2.25</v>
      </c>
      <c r="G48">
        <v>6.0000000000000001E-3</v>
      </c>
      <c r="H48">
        <v>0.36099999999999999</v>
      </c>
      <c r="I48">
        <v>0.63600000000000001</v>
      </c>
    </row>
    <row r="49" spans="1:9" hidden="1">
      <c r="A49" s="19"/>
      <c r="B49" s="6">
        <v>450.46800000000002</v>
      </c>
      <c r="C49">
        <v>82.147000000000006</v>
      </c>
      <c r="D49">
        <v>-28.986000000000001</v>
      </c>
      <c r="E49">
        <v>111.133</v>
      </c>
      <c r="F49">
        <v>2.31</v>
      </c>
      <c r="G49">
        <v>6.0000000000000001E-3</v>
      </c>
      <c r="H49">
        <v>0.36099999999999999</v>
      </c>
      <c r="I49">
        <v>0.63600000000000001</v>
      </c>
    </row>
    <row r="50" spans="1:9" hidden="1">
      <c r="A50" s="19"/>
      <c r="B50" s="6">
        <v>460.46800000000002</v>
      </c>
      <c r="C50">
        <v>70.198999999999998</v>
      </c>
      <c r="D50">
        <v>-29.196999999999999</v>
      </c>
      <c r="E50">
        <v>99.396000000000001</v>
      </c>
      <c r="F50">
        <v>2.4</v>
      </c>
      <c r="G50">
        <v>8.9999999999999993E-3</v>
      </c>
      <c r="H50">
        <v>0.54200000000000004</v>
      </c>
      <c r="I50">
        <v>0.45500000000000002</v>
      </c>
    </row>
    <row r="51" spans="1:9" hidden="1">
      <c r="A51" s="19"/>
      <c r="B51" s="6">
        <v>470.46800000000002</v>
      </c>
      <c r="C51">
        <v>94.084000000000003</v>
      </c>
      <c r="D51">
        <v>-28.75</v>
      </c>
      <c r="E51">
        <v>122.83499999999999</v>
      </c>
      <c r="F51">
        <v>2.71</v>
      </c>
      <c r="G51">
        <v>3.1E-2</v>
      </c>
      <c r="H51">
        <v>1.8660000000000001</v>
      </c>
      <c r="I51">
        <v>-0.86899999999999999</v>
      </c>
    </row>
    <row r="52" spans="1:9" hidden="1">
      <c r="A52" s="19"/>
      <c r="B52" s="6">
        <v>480.46800000000002</v>
      </c>
      <c r="C52">
        <v>96.92</v>
      </c>
      <c r="D52">
        <v>-28.576000000000001</v>
      </c>
      <c r="E52">
        <v>125.496</v>
      </c>
      <c r="F52">
        <v>2.68</v>
      </c>
      <c r="G52">
        <v>-3.0000000000000001E-3</v>
      </c>
      <c r="H52">
        <v>-0.18099999999999999</v>
      </c>
      <c r="I52">
        <v>1.1779999999999999</v>
      </c>
    </row>
    <row r="53" spans="1:9" hidden="1">
      <c r="A53" s="19"/>
      <c r="B53" s="6">
        <v>490.46800000000002</v>
      </c>
      <c r="C53">
        <v>90.89</v>
      </c>
      <c r="D53">
        <v>-28.667999999999999</v>
      </c>
      <c r="E53">
        <v>119.55800000000001</v>
      </c>
      <c r="F53">
        <v>2.75</v>
      </c>
      <c r="G53">
        <v>7.0000000000000001E-3</v>
      </c>
      <c r="H53">
        <v>0.42099999999999999</v>
      </c>
      <c r="I53">
        <v>0.57599999999999996</v>
      </c>
    </row>
    <row r="54" spans="1:9" hidden="1">
      <c r="A54" s="19"/>
      <c r="B54" s="6">
        <v>500.46899999999999</v>
      </c>
      <c r="C54">
        <v>89.978999999999999</v>
      </c>
      <c r="D54">
        <v>-28.684000000000001</v>
      </c>
      <c r="E54">
        <v>118.66200000000001</v>
      </c>
      <c r="F54">
        <v>2.92</v>
      </c>
      <c r="G54">
        <v>1.7000000000000001E-2</v>
      </c>
      <c r="H54">
        <v>1.0229999999999999</v>
      </c>
      <c r="I54">
        <v>-2.5999999999999999E-2</v>
      </c>
    </row>
    <row r="55" spans="1:9" hidden="1">
      <c r="A55" s="19"/>
      <c r="B55" s="6">
        <v>510.46800000000002</v>
      </c>
      <c r="C55">
        <v>90.614000000000004</v>
      </c>
      <c r="D55">
        <v>-28.606999999999999</v>
      </c>
      <c r="E55">
        <v>119.22</v>
      </c>
      <c r="F55">
        <v>3.15</v>
      </c>
      <c r="G55">
        <v>2.3E-2</v>
      </c>
      <c r="H55">
        <v>1.3839999999999999</v>
      </c>
      <c r="I55">
        <v>-0.38700000000000001</v>
      </c>
    </row>
    <row r="56" spans="1:9" hidden="1">
      <c r="A56" s="19"/>
      <c r="B56" s="6">
        <v>520.46799999999996</v>
      </c>
      <c r="C56">
        <v>223.56299999999999</v>
      </c>
      <c r="D56">
        <v>-20.295999999999999</v>
      </c>
      <c r="E56">
        <v>243.85900000000001</v>
      </c>
      <c r="F56">
        <v>3.84</v>
      </c>
      <c r="G56">
        <v>6.9000000000000006E-2</v>
      </c>
      <c r="H56">
        <v>4.1520000000000001</v>
      </c>
      <c r="I56">
        <v>-3.1549999999999998</v>
      </c>
    </row>
    <row r="57" spans="1:9" hidden="1">
      <c r="A57" s="19"/>
      <c r="B57" s="6">
        <v>530.46799999999996</v>
      </c>
      <c r="C57">
        <v>53.265999999999998</v>
      </c>
      <c r="D57">
        <v>-23.62</v>
      </c>
      <c r="E57">
        <v>76.885999999999996</v>
      </c>
      <c r="F57">
        <v>4.37</v>
      </c>
      <c r="G57">
        <v>5.2999999999999999E-2</v>
      </c>
      <c r="H57">
        <v>3.19</v>
      </c>
      <c r="I57">
        <v>-2.1930000000000001</v>
      </c>
    </row>
    <row r="58" spans="1:9" hidden="1">
      <c r="A58" s="19"/>
      <c r="B58" s="6">
        <v>540.46799999999996</v>
      </c>
      <c r="C58">
        <v>-8.9190000000000005</v>
      </c>
      <c r="D58">
        <v>-29.012</v>
      </c>
      <c r="E58">
        <v>20.093</v>
      </c>
      <c r="F58">
        <v>4.33</v>
      </c>
      <c r="G58">
        <v>-4.0000000000000001E-3</v>
      </c>
      <c r="H58">
        <v>-0.24099999999999999</v>
      </c>
      <c r="I58">
        <v>1.238</v>
      </c>
    </row>
    <row r="59" spans="1:9" hidden="1">
      <c r="A59" s="19"/>
      <c r="B59" s="6">
        <v>550.46799999999996</v>
      </c>
      <c r="C59">
        <v>-17.396000000000001</v>
      </c>
      <c r="D59">
        <v>-29.997</v>
      </c>
      <c r="E59">
        <v>12.601000000000001</v>
      </c>
      <c r="F59">
        <v>4.8</v>
      </c>
      <c r="G59">
        <v>4.7E-2</v>
      </c>
      <c r="H59">
        <v>2.8279999999999998</v>
      </c>
      <c r="I59">
        <v>-1.831</v>
      </c>
    </row>
    <row r="60" spans="1:9" hidden="1">
      <c r="A60" s="19"/>
      <c r="B60" s="6">
        <v>560.46799999999996</v>
      </c>
      <c r="C60">
        <v>-18.952000000000002</v>
      </c>
      <c r="D60">
        <v>-30.242999999999999</v>
      </c>
      <c r="E60">
        <v>11.291</v>
      </c>
      <c r="F60">
        <v>4.49</v>
      </c>
      <c r="G60">
        <v>-3.1E-2</v>
      </c>
      <c r="H60">
        <v>-1.8660000000000001</v>
      </c>
      <c r="I60">
        <v>2.863</v>
      </c>
    </row>
    <row r="61" spans="1:9" hidden="1">
      <c r="A61" s="19"/>
      <c r="B61" s="6">
        <v>570.46900000000005</v>
      </c>
      <c r="C61">
        <v>-19.678999999999998</v>
      </c>
      <c r="D61">
        <v>-30.391999999999999</v>
      </c>
      <c r="E61">
        <v>10.712999999999999</v>
      </c>
      <c r="F61">
        <v>4.67</v>
      </c>
      <c r="G61">
        <v>1.7999999999999999E-2</v>
      </c>
      <c r="H61">
        <v>1.083</v>
      </c>
      <c r="I61">
        <v>-8.5999999999999993E-2</v>
      </c>
    </row>
    <row r="62" spans="1:9" hidden="1">
      <c r="A62" s="19"/>
      <c r="B62" s="6">
        <v>580.46799999999996</v>
      </c>
      <c r="C62">
        <v>-20.058</v>
      </c>
      <c r="D62">
        <v>-30.454000000000001</v>
      </c>
      <c r="E62">
        <v>10.395</v>
      </c>
      <c r="F62">
        <v>4.67</v>
      </c>
      <c r="G62">
        <v>0</v>
      </c>
      <c r="H62">
        <v>0</v>
      </c>
      <c r="I62">
        <v>0.997</v>
      </c>
    </row>
    <row r="63" spans="1:9" hidden="1">
      <c r="A63" s="19"/>
      <c r="B63" s="6">
        <v>590.46799999999996</v>
      </c>
      <c r="C63">
        <v>-20.109000000000002</v>
      </c>
      <c r="D63">
        <v>-30.484000000000002</v>
      </c>
      <c r="E63">
        <v>10.375</v>
      </c>
      <c r="F63">
        <v>4.67</v>
      </c>
      <c r="G63">
        <v>0</v>
      </c>
      <c r="H63">
        <v>0</v>
      </c>
      <c r="I63">
        <v>0.997</v>
      </c>
    </row>
    <row r="64" spans="1:9" hidden="1">
      <c r="A64" s="19"/>
      <c r="B64" s="6">
        <v>600.46799999999996</v>
      </c>
      <c r="C64">
        <v>42.557000000000002</v>
      </c>
      <c r="D64">
        <v>-25.221</v>
      </c>
      <c r="E64">
        <v>67.778000000000006</v>
      </c>
      <c r="F64">
        <v>4.8899999999999997</v>
      </c>
      <c r="G64">
        <v>2.1999999999999999E-2</v>
      </c>
      <c r="H64">
        <v>1.3240000000000001</v>
      </c>
      <c r="I64">
        <v>-0.32700000000000001</v>
      </c>
    </row>
    <row r="65" spans="1:9" hidden="1">
      <c r="A65" s="19"/>
      <c r="B65" s="6">
        <v>610.46799999999996</v>
      </c>
      <c r="C65">
        <v>20.882999999999999</v>
      </c>
      <c r="D65">
        <v>-26.108000000000001</v>
      </c>
      <c r="E65">
        <v>46.991</v>
      </c>
      <c r="F65">
        <v>5.35</v>
      </c>
      <c r="G65">
        <v>4.5999999999999999E-2</v>
      </c>
      <c r="H65">
        <v>2.7679999999999998</v>
      </c>
      <c r="I65">
        <v>-1.7709999999999999</v>
      </c>
    </row>
    <row r="66" spans="1:9" hidden="1">
      <c r="A66" s="19"/>
      <c r="B66" s="6">
        <v>620.46799999999996</v>
      </c>
      <c r="C66">
        <v>-14.499000000000001</v>
      </c>
      <c r="D66">
        <v>-29.673999999999999</v>
      </c>
      <c r="E66">
        <v>15.175000000000001</v>
      </c>
      <c r="F66">
        <v>5.28</v>
      </c>
      <c r="G66">
        <v>-7.0000000000000001E-3</v>
      </c>
      <c r="H66">
        <v>-0.42099999999999999</v>
      </c>
      <c r="I66">
        <v>1.4179999999999999</v>
      </c>
    </row>
    <row r="67" spans="1:9" hidden="1">
      <c r="A67" s="19"/>
      <c r="B67" s="6">
        <v>630.46799999999996</v>
      </c>
      <c r="C67">
        <v>-18.818999999999999</v>
      </c>
      <c r="D67">
        <v>-30.192</v>
      </c>
      <c r="E67">
        <v>11.372999999999999</v>
      </c>
      <c r="F67">
        <v>5.16</v>
      </c>
      <c r="G67">
        <v>-1.2E-2</v>
      </c>
      <c r="H67">
        <v>-0.72199999999999998</v>
      </c>
      <c r="I67">
        <v>1.7190000000000001</v>
      </c>
    </row>
    <row r="68" spans="1:9" hidden="1">
      <c r="A68" s="19"/>
      <c r="B68" s="6">
        <v>640.46900000000005</v>
      </c>
      <c r="C68">
        <v>-19.587</v>
      </c>
      <c r="D68">
        <v>-30.346</v>
      </c>
      <c r="E68">
        <v>10.759</v>
      </c>
      <c r="F68">
        <v>5.43</v>
      </c>
      <c r="G68">
        <v>2.7E-2</v>
      </c>
      <c r="H68">
        <v>1.625</v>
      </c>
      <c r="I68">
        <v>-0.628</v>
      </c>
    </row>
    <row r="69" spans="1:9" hidden="1">
      <c r="A69" s="19"/>
      <c r="B69" s="6">
        <v>650.46799999999996</v>
      </c>
      <c r="C69">
        <v>-19.956</v>
      </c>
      <c r="D69">
        <v>-30.437999999999999</v>
      </c>
      <c r="E69">
        <v>10.481999999999999</v>
      </c>
      <c r="F69">
        <v>5.46</v>
      </c>
      <c r="G69">
        <v>3.0000000000000001E-3</v>
      </c>
      <c r="H69">
        <v>0.18099999999999999</v>
      </c>
      <c r="I69">
        <v>0.81599999999999995</v>
      </c>
    </row>
    <row r="70" spans="1:9" hidden="1">
      <c r="A70" s="19"/>
      <c r="B70" s="6">
        <v>660.46799999999996</v>
      </c>
      <c r="C70">
        <v>-20.212</v>
      </c>
      <c r="D70">
        <v>-30.478999999999999</v>
      </c>
      <c r="E70">
        <v>10.268000000000001</v>
      </c>
      <c r="F70">
        <v>5.91</v>
      </c>
      <c r="G70">
        <v>4.4999999999999998E-2</v>
      </c>
      <c r="H70">
        <v>2.7080000000000002</v>
      </c>
      <c r="I70">
        <v>-1.7110000000000001</v>
      </c>
    </row>
    <row r="71" spans="1:9" hidden="1">
      <c r="A71" s="19"/>
      <c r="B71" s="6">
        <v>670.46799999999996</v>
      </c>
      <c r="C71">
        <v>-20.283000000000001</v>
      </c>
      <c r="D71">
        <v>-30.541</v>
      </c>
      <c r="E71">
        <v>10.257</v>
      </c>
      <c r="F71">
        <v>5.92</v>
      </c>
      <c r="G71">
        <v>1E-3</v>
      </c>
      <c r="H71">
        <v>0.06</v>
      </c>
      <c r="I71">
        <v>0.93700000000000006</v>
      </c>
    </row>
    <row r="72" spans="1:9" hidden="1">
      <c r="A72" s="19"/>
      <c r="B72" s="6">
        <v>680.46799999999996</v>
      </c>
      <c r="C72">
        <v>-20.109000000000002</v>
      </c>
      <c r="D72">
        <v>-30.567</v>
      </c>
      <c r="E72">
        <v>10.457000000000001</v>
      </c>
      <c r="F72">
        <v>6.21</v>
      </c>
      <c r="G72">
        <v>2.9000000000000001E-2</v>
      </c>
      <c r="H72">
        <v>1.7450000000000001</v>
      </c>
      <c r="I72">
        <v>-0.748</v>
      </c>
    </row>
    <row r="73" spans="1:9" hidden="1">
      <c r="A73" s="19"/>
      <c r="B73" s="6">
        <v>690.46799999999996</v>
      </c>
      <c r="C73">
        <v>-20.405999999999999</v>
      </c>
      <c r="D73">
        <v>-30.678999999999998</v>
      </c>
      <c r="E73">
        <v>10.273</v>
      </c>
      <c r="F73">
        <v>6.14</v>
      </c>
      <c r="G73">
        <v>-7.0000000000000001E-3</v>
      </c>
      <c r="H73">
        <v>-0.42099999999999999</v>
      </c>
      <c r="I73">
        <v>1.4179999999999999</v>
      </c>
    </row>
    <row r="74" spans="1:9" hidden="1">
      <c r="A74" s="19"/>
      <c r="B74" s="6">
        <v>700.46799999999996</v>
      </c>
      <c r="C74">
        <v>-20.518999999999998</v>
      </c>
      <c r="D74">
        <v>-30.766999999999999</v>
      </c>
      <c r="E74">
        <v>10.247999999999999</v>
      </c>
      <c r="F74">
        <v>6.16</v>
      </c>
      <c r="G74">
        <v>2E-3</v>
      </c>
      <c r="H74">
        <v>0.12</v>
      </c>
      <c r="I74">
        <v>0.877</v>
      </c>
    </row>
    <row r="75" spans="1:9" hidden="1">
      <c r="A75" s="19"/>
      <c r="B75" s="6">
        <v>710.46900000000005</v>
      </c>
      <c r="C75">
        <v>-20.631</v>
      </c>
      <c r="D75">
        <v>-30.782</v>
      </c>
      <c r="E75">
        <v>10.151</v>
      </c>
      <c r="F75">
        <v>6.16</v>
      </c>
      <c r="G75">
        <v>0</v>
      </c>
      <c r="H75">
        <v>0</v>
      </c>
      <c r="I75">
        <v>0.997</v>
      </c>
    </row>
    <row r="76" spans="1:9" hidden="1">
      <c r="A76" s="19"/>
      <c r="B76" s="6">
        <v>720.46799999999996</v>
      </c>
      <c r="C76">
        <v>-20.724</v>
      </c>
      <c r="D76">
        <v>-30.827999999999999</v>
      </c>
      <c r="E76">
        <v>10.105</v>
      </c>
      <c r="F76">
        <v>6.11</v>
      </c>
      <c r="G76">
        <v>-5.0000000000000001E-3</v>
      </c>
      <c r="H76">
        <v>-0.30099999999999999</v>
      </c>
      <c r="I76">
        <v>1.298</v>
      </c>
    </row>
    <row r="77" spans="1:9" hidden="1">
      <c r="A77" s="19"/>
      <c r="B77" s="6">
        <v>730.46799999999996</v>
      </c>
      <c r="C77">
        <v>-20.774999999999999</v>
      </c>
      <c r="D77">
        <v>-30.853999999999999</v>
      </c>
      <c r="E77">
        <v>10.079000000000001</v>
      </c>
      <c r="F77">
        <v>5.79</v>
      </c>
      <c r="G77">
        <v>-3.2000000000000001E-2</v>
      </c>
      <c r="H77">
        <v>-1.9259999999999999</v>
      </c>
      <c r="I77">
        <v>2.923</v>
      </c>
    </row>
    <row r="78" spans="1:9" hidden="1">
      <c r="A78" s="19"/>
      <c r="B78" s="6">
        <v>740.46799999999996</v>
      </c>
      <c r="C78">
        <v>-20.815999999999999</v>
      </c>
      <c r="D78">
        <v>-30.849</v>
      </c>
      <c r="E78">
        <v>10.032999999999999</v>
      </c>
      <c r="F78">
        <v>5.88</v>
      </c>
      <c r="G78">
        <v>8.9999999999999993E-3</v>
      </c>
      <c r="H78">
        <v>0.54200000000000004</v>
      </c>
      <c r="I78">
        <v>0.45500000000000002</v>
      </c>
    </row>
    <row r="79" spans="1:9" hidden="1">
      <c r="A79" s="19"/>
      <c r="B79" s="6">
        <v>750.46799999999996</v>
      </c>
      <c r="C79">
        <v>-20.713000000000001</v>
      </c>
      <c r="D79">
        <v>-30.844000000000001</v>
      </c>
      <c r="E79">
        <v>10.130000000000001</v>
      </c>
      <c r="F79">
        <v>6</v>
      </c>
      <c r="G79">
        <v>1.2E-2</v>
      </c>
      <c r="H79">
        <v>0.72199999999999998</v>
      </c>
      <c r="I79">
        <v>0.27500000000000002</v>
      </c>
    </row>
    <row r="80" spans="1:9" hidden="1">
      <c r="A80" s="19"/>
      <c r="B80" s="6">
        <v>760.46799999999996</v>
      </c>
      <c r="C80">
        <v>-20.620999999999999</v>
      </c>
      <c r="D80">
        <v>-30.818000000000001</v>
      </c>
      <c r="E80">
        <v>10.196999999999999</v>
      </c>
      <c r="F80">
        <v>5.8</v>
      </c>
      <c r="G80">
        <v>-0.02</v>
      </c>
      <c r="H80">
        <v>-1.204</v>
      </c>
      <c r="I80">
        <v>2.2010000000000001</v>
      </c>
    </row>
    <row r="81" spans="1:10" hidden="1">
      <c r="A81" s="19"/>
      <c r="B81" s="6">
        <v>770.46799999999996</v>
      </c>
      <c r="C81">
        <v>-20.795000000000002</v>
      </c>
      <c r="D81">
        <v>-30.823</v>
      </c>
      <c r="E81">
        <v>10.028</v>
      </c>
      <c r="F81">
        <v>5.86</v>
      </c>
      <c r="G81">
        <v>6.0000000000000001E-3</v>
      </c>
      <c r="H81">
        <v>0.36099999999999999</v>
      </c>
      <c r="I81">
        <v>0.63600000000000001</v>
      </c>
    </row>
    <row r="82" spans="1:10" hidden="1">
      <c r="A82" s="19"/>
      <c r="B82" s="6">
        <v>780.46900000000005</v>
      </c>
      <c r="C82">
        <v>-20.724</v>
      </c>
      <c r="D82">
        <v>-30.803000000000001</v>
      </c>
      <c r="E82">
        <v>10.079000000000001</v>
      </c>
      <c r="F82">
        <v>5.9</v>
      </c>
      <c r="G82">
        <v>4.0000000000000001E-3</v>
      </c>
      <c r="H82">
        <v>0.24099999999999999</v>
      </c>
      <c r="I82">
        <v>0.75600000000000001</v>
      </c>
    </row>
    <row r="83" spans="1:10" hidden="1">
      <c r="A83" s="22"/>
      <c r="B83" s="6">
        <v>790.46799999999996</v>
      </c>
      <c r="C83">
        <v>-20.652000000000001</v>
      </c>
      <c r="D83">
        <v>-30.760999999999999</v>
      </c>
      <c r="E83">
        <v>10.11</v>
      </c>
      <c r="F83">
        <v>5.94</v>
      </c>
      <c r="G83">
        <v>4.0000000000000001E-3</v>
      </c>
      <c r="H83">
        <v>0.24099999999999999</v>
      </c>
      <c r="I83">
        <v>0.75600000000000001</v>
      </c>
    </row>
    <row r="84" spans="1:10">
      <c r="A84">
        <v>25</v>
      </c>
      <c r="B84" s="6">
        <v>800.46799999999996</v>
      </c>
      <c r="C84">
        <v>-20.488</v>
      </c>
      <c r="D84">
        <v>-30.760999999999999</v>
      </c>
      <c r="E84">
        <v>10.273</v>
      </c>
      <c r="F84">
        <v>6.19</v>
      </c>
      <c r="G84">
        <v>2.5000000000000001E-2</v>
      </c>
      <c r="H84">
        <v>1.5049999999999999</v>
      </c>
      <c r="I84">
        <v>-0.50800000000000001</v>
      </c>
      <c r="J84" s="5">
        <f>AVERAGE(E94:E104)</f>
        <v>18.61690909090909</v>
      </c>
    </row>
    <row r="85" spans="1:10" hidden="1">
      <c r="B85" s="6">
        <v>810.46799999999996</v>
      </c>
      <c r="C85">
        <v>-17.661999999999999</v>
      </c>
      <c r="D85">
        <v>-30.463999999999999</v>
      </c>
      <c r="E85">
        <v>12.801</v>
      </c>
      <c r="F85">
        <v>5.79</v>
      </c>
      <c r="G85">
        <v>-0.04</v>
      </c>
      <c r="H85">
        <v>-2.407</v>
      </c>
      <c r="I85">
        <v>3.4039999999999999</v>
      </c>
    </row>
    <row r="86" spans="1:10" hidden="1">
      <c r="B86" s="6">
        <v>820.46799999999996</v>
      </c>
      <c r="C86">
        <v>-12.298</v>
      </c>
      <c r="D86">
        <v>-29.699000000000002</v>
      </c>
      <c r="E86">
        <v>17.402000000000001</v>
      </c>
      <c r="F86">
        <v>5.88</v>
      </c>
      <c r="G86">
        <v>8.9999999999999993E-3</v>
      </c>
      <c r="H86">
        <v>0.54200000000000004</v>
      </c>
      <c r="I86">
        <v>0.45500000000000002</v>
      </c>
    </row>
    <row r="87" spans="1:10" hidden="1">
      <c r="B87" s="6">
        <v>830.46900000000005</v>
      </c>
      <c r="C87">
        <v>-11.295</v>
      </c>
      <c r="D87">
        <v>-29.54</v>
      </c>
      <c r="E87">
        <v>18.245999999999999</v>
      </c>
      <c r="F87">
        <v>5.98</v>
      </c>
      <c r="G87">
        <v>0.01</v>
      </c>
      <c r="H87">
        <v>0.60199999999999998</v>
      </c>
      <c r="I87">
        <v>0.39500000000000002</v>
      </c>
    </row>
    <row r="88" spans="1:10" hidden="1">
      <c r="B88" s="6">
        <v>840.46799999999996</v>
      </c>
      <c r="C88">
        <v>-11.243</v>
      </c>
      <c r="D88">
        <v>-29.545999999999999</v>
      </c>
      <c r="E88">
        <v>18.302</v>
      </c>
      <c r="F88">
        <v>6.09</v>
      </c>
      <c r="G88">
        <v>1.0999999999999999E-2</v>
      </c>
      <c r="H88">
        <v>0.66200000000000003</v>
      </c>
      <c r="I88">
        <v>0.33500000000000002</v>
      </c>
    </row>
    <row r="89" spans="1:10" hidden="1">
      <c r="B89" s="6">
        <v>850.46799999999996</v>
      </c>
      <c r="C89">
        <v>-11.192</v>
      </c>
      <c r="D89">
        <v>-29.469000000000001</v>
      </c>
      <c r="E89">
        <v>18.276</v>
      </c>
      <c r="F89">
        <v>6.19</v>
      </c>
      <c r="G89">
        <v>0.01</v>
      </c>
      <c r="H89">
        <v>0.60199999999999998</v>
      </c>
      <c r="I89">
        <v>0.39500000000000002</v>
      </c>
    </row>
    <row r="90" spans="1:10" hidden="1">
      <c r="B90" s="6">
        <v>860.46799999999996</v>
      </c>
      <c r="C90">
        <v>-11.12</v>
      </c>
      <c r="D90">
        <v>-29.443000000000001</v>
      </c>
      <c r="E90">
        <v>18.323</v>
      </c>
      <c r="F90">
        <v>6.3</v>
      </c>
      <c r="G90">
        <v>1.0999999999999999E-2</v>
      </c>
      <c r="H90">
        <v>0.66200000000000003</v>
      </c>
      <c r="I90">
        <v>0.33500000000000002</v>
      </c>
    </row>
    <row r="91" spans="1:10" hidden="1">
      <c r="B91" s="6">
        <v>870.46799999999996</v>
      </c>
      <c r="C91">
        <v>-11.08</v>
      </c>
      <c r="D91">
        <v>-29.428000000000001</v>
      </c>
      <c r="E91">
        <v>18.347999999999999</v>
      </c>
      <c r="F91">
        <v>6.4</v>
      </c>
      <c r="G91">
        <v>0.01</v>
      </c>
      <c r="H91">
        <v>0.60199999999999998</v>
      </c>
      <c r="I91">
        <v>0.39500000000000002</v>
      </c>
    </row>
    <row r="92" spans="1:10" hidden="1">
      <c r="B92" s="6">
        <v>880.46799999999996</v>
      </c>
      <c r="C92">
        <v>-11.069000000000001</v>
      </c>
      <c r="D92">
        <v>-29.407</v>
      </c>
      <c r="E92">
        <v>18.338000000000001</v>
      </c>
      <c r="F92">
        <v>6.48</v>
      </c>
      <c r="G92">
        <v>8.0000000000000002E-3</v>
      </c>
      <c r="H92">
        <v>0.48099999999999998</v>
      </c>
      <c r="I92">
        <v>0.51600000000000001</v>
      </c>
    </row>
    <row r="93" spans="1:10" hidden="1">
      <c r="B93" s="6">
        <v>890.46799999999996</v>
      </c>
      <c r="C93">
        <v>-10.885</v>
      </c>
      <c r="D93">
        <v>-29.356000000000002</v>
      </c>
      <c r="E93">
        <v>18.471</v>
      </c>
      <c r="F93">
        <v>6.57</v>
      </c>
      <c r="G93">
        <v>8.9999999999999993E-3</v>
      </c>
      <c r="H93">
        <v>0.54200000000000004</v>
      </c>
      <c r="I93">
        <v>0.45500000000000002</v>
      </c>
    </row>
    <row r="94" spans="1:10" hidden="1">
      <c r="B94" s="6">
        <v>900.46900000000005</v>
      </c>
      <c r="C94">
        <v>-10.895</v>
      </c>
      <c r="D94">
        <v>-29.34</v>
      </c>
      <c r="E94">
        <v>18.445</v>
      </c>
      <c r="F94">
        <v>6.65</v>
      </c>
      <c r="G94">
        <v>8.0000000000000002E-3</v>
      </c>
      <c r="H94">
        <v>0.48099999999999998</v>
      </c>
      <c r="I94">
        <v>0.51600000000000001</v>
      </c>
    </row>
    <row r="95" spans="1:10" hidden="1">
      <c r="B95" s="6">
        <v>910.46799999999996</v>
      </c>
      <c r="C95">
        <v>-10.865</v>
      </c>
      <c r="D95">
        <v>-29.324999999999999</v>
      </c>
      <c r="E95">
        <v>18.46</v>
      </c>
      <c r="F95">
        <v>6.73</v>
      </c>
      <c r="G95">
        <v>8.0000000000000002E-3</v>
      </c>
      <c r="H95">
        <v>0.48099999999999998</v>
      </c>
      <c r="I95">
        <v>0.51600000000000001</v>
      </c>
    </row>
    <row r="96" spans="1:10" hidden="1">
      <c r="B96" s="6">
        <v>920.46799999999996</v>
      </c>
      <c r="C96">
        <v>-10.895</v>
      </c>
      <c r="D96">
        <v>-29.324999999999999</v>
      </c>
      <c r="E96">
        <v>18.43</v>
      </c>
      <c r="F96">
        <v>6.8</v>
      </c>
      <c r="G96">
        <v>7.0000000000000001E-3</v>
      </c>
      <c r="H96">
        <v>0.42099999999999999</v>
      </c>
      <c r="I96">
        <v>0.57599999999999996</v>
      </c>
    </row>
    <row r="97" spans="1:10" hidden="1">
      <c r="B97" s="6">
        <v>930.46799999999996</v>
      </c>
      <c r="C97">
        <v>-10.916</v>
      </c>
      <c r="D97">
        <v>-29.335000000000001</v>
      </c>
      <c r="E97">
        <v>18.420000000000002</v>
      </c>
      <c r="F97">
        <v>6.89</v>
      </c>
      <c r="G97">
        <v>8.9999999999999993E-3</v>
      </c>
      <c r="H97">
        <v>0.54200000000000004</v>
      </c>
      <c r="I97">
        <v>0.45500000000000002</v>
      </c>
    </row>
    <row r="98" spans="1:10" hidden="1">
      <c r="B98" s="6">
        <v>940.46799999999996</v>
      </c>
      <c r="C98">
        <v>-10.792999999999999</v>
      </c>
      <c r="D98">
        <v>-29.34</v>
      </c>
      <c r="E98">
        <v>18.547999999999998</v>
      </c>
      <c r="F98">
        <v>6.99</v>
      </c>
      <c r="G98">
        <v>0.01</v>
      </c>
      <c r="H98">
        <v>0.60199999999999998</v>
      </c>
      <c r="I98">
        <v>0.39500000000000002</v>
      </c>
    </row>
    <row r="99" spans="1:10" hidden="1">
      <c r="B99" s="6">
        <v>950.46799999999996</v>
      </c>
      <c r="C99">
        <v>-10.68</v>
      </c>
      <c r="D99">
        <v>-29.324999999999999</v>
      </c>
      <c r="E99">
        <v>18.645</v>
      </c>
      <c r="F99">
        <v>7.03</v>
      </c>
      <c r="G99">
        <v>4.0000000000000001E-3</v>
      </c>
      <c r="H99">
        <v>0.24099999999999999</v>
      </c>
      <c r="I99">
        <v>0.75600000000000001</v>
      </c>
    </row>
    <row r="100" spans="1:10" hidden="1">
      <c r="B100" s="6">
        <v>960.46799999999996</v>
      </c>
      <c r="C100">
        <v>-10.619</v>
      </c>
      <c r="D100">
        <v>-29.32</v>
      </c>
      <c r="E100">
        <v>18.701000000000001</v>
      </c>
      <c r="F100">
        <v>7.11</v>
      </c>
      <c r="G100">
        <v>8.0000000000000002E-3</v>
      </c>
      <c r="H100">
        <v>0.48099999999999998</v>
      </c>
      <c r="I100">
        <v>0.51600000000000001</v>
      </c>
    </row>
    <row r="101" spans="1:10" hidden="1">
      <c r="B101" s="6">
        <v>970.46900000000005</v>
      </c>
      <c r="C101">
        <v>-10.598000000000001</v>
      </c>
      <c r="D101">
        <v>-29.298999999999999</v>
      </c>
      <c r="E101">
        <v>18.701000000000001</v>
      </c>
      <c r="F101">
        <v>7.2</v>
      </c>
      <c r="G101">
        <v>8.9999999999999993E-3</v>
      </c>
      <c r="H101">
        <v>0.54200000000000004</v>
      </c>
      <c r="I101">
        <v>0.45500000000000002</v>
      </c>
    </row>
    <row r="102" spans="1:10" hidden="1">
      <c r="B102" s="6">
        <v>980.46799999999996</v>
      </c>
      <c r="C102">
        <v>-10.486000000000001</v>
      </c>
      <c r="D102">
        <v>-29.315000000000001</v>
      </c>
      <c r="E102">
        <v>18.829000000000001</v>
      </c>
      <c r="F102">
        <v>7.28</v>
      </c>
      <c r="G102">
        <v>8.0000000000000002E-3</v>
      </c>
      <c r="H102">
        <v>0.48099999999999998</v>
      </c>
      <c r="I102">
        <v>0.51600000000000001</v>
      </c>
    </row>
    <row r="103" spans="1:10" hidden="1">
      <c r="B103" s="6">
        <v>990.46799999999996</v>
      </c>
      <c r="C103">
        <v>-10.486000000000001</v>
      </c>
      <c r="D103">
        <v>-29.324999999999999</v>
      </c>
      <c r="E103">
        <v>18.838999999999999</v>
      </c>
      <c r="F103">
        <v>7.36</v>
      </c>
      <c r="G103">
        <v>8.0000000000000002E-3</v>
      </c>
      <c r="H103">
        <v>0.48099999999999998</v>
      </c>
      <c r="I103">
        <v>0.51600000000000001</v>
      </c>
    </row>
    <row r="104" spans="1:10">
      <c r="A104">
        <v>23</v>
      </c>
      <c r="B104" s="6">
        <v>1000.468</v>
      </c>
      <c r="C104">
        <v>-10.526999999999999</v>
      </c>
      <c r="D104">
        <v>-29.294</v>
      </c>
      <c r="E104">
        <v>18.768000000000001</v>
      </c>
      <c r="F104">
        <v>7.64</v>
      </c>
      <c r="G104">
        <v>2.8000000000000001E-2</v>
      </c>
      <c r="H104">
        <v>1.6850000000000001</v>
      </c>
      <c r="I104">
        <v>-0.68799999999999994</v>
      </c>
      <c r="J104" s="5">
        <f>AVERAGE(E106:E113)</f>
        <v>17.889250000000001</v>
      </c>
    </row>
    <row r="105" spans="1:10" hidden="1">
      <c r="B105" s="6">
        <v>1010.468</v>
      </c>
      <c r="C105">
        <v>-11.161</v>
      </c>
      <c r="D105">
        <v>-29.407</v>
      </c>
      <c r="E105">
        <v>18.245999999999999</v>
      </c>
      <c r="F105">
        <v>7.62</v>
      </c>
      <c r="G105">
        <v>-2E-3</v>
      </c>
      <c r="H105">
        <v>-0.12</v>
      </c>
      <c r="I105">
        <v>1.117</v>
      </c>
    </row>
    <row r="106" spans="1:10" hidden="1">
      <c r="B106" s="6">
        <v>1020.468</v>
      </c>
      <c r="C106">
        <v>-11.694000000000001</v>
      </c>
      <c r="D106">
        <v>-29.448</v>
      </c>
      <c r="E106">
        <v>17.754000000000001</v>
      </c>
      <c r="F106">
        <v>7.63</v>
      </c>
      <c r="G106">
        <v>1E-3</v>
      </c>
      <c r="H106">
        <v>0.06</v>
      </c>
      <c r="I106">
        <v>0.93700000000000006</v>
      </c>
    </row>
    <row r="107" spans="1:10" hidden="1">
      <c r="B107" s="6">
        <v>1030.4680000000001</v>
      </c>
      <c r="C107">
        <v>-11.714</v>
      </c>
      <c r="D107">
        <v>-29.469000000000001</v>
      </c>
      <c r="E107">
        <v>17.754000000000001</v>
      </c>
      <c r="F107">
        <v>7.52</v>
      </c>
      <c r="G107">
        <v>-1.0999999999999999E-2</v>
      </c>
      <c r="H107">
        <v>-0.66200000000000003</v>
      </c>
      <c r="I107">
        <v>1.659</v>
      </c>
    </row>
    <row r="108" spans="1:10" hidden="1">
      <c r="B108" s="6">
        <v>1040.4690000000001</v>
      </c>
      <c r="C108">
        <v>-11.837</v>
      </c>
      <c r="D108">
        <v>-29.484000000000002</v>
      </c>
      <c r="E108">
        <v>17.646999999999998</v>
      </c>
      <c r="F108">
        <v>7.41</v>
      </c>
      <c r="G108">
        <v>-1.0999999999999999E-2</v>
      </c>
      <c r="H108">
        <v>-0.66200000000000003</v>
      </c>
      <c r="I108">
        <v>1.659</v>
      </c>
    </row>
    <row r="109" spans="1:10" hidden="1">
      <c r="B109" s="6">
        <v>1050.4680000000001</v>
      </c>
      <c r="C109">
        <v>-11.725</v>
      </c>
      <c r="D109">
        <v>-29.504999999999999</v>
      </c>
      <c r="E109">
        <v>17.78</v>
      </c>
      <c r="F109">
        <v>7.49</v>
      </c>
      <c r="G109">
        <v>8.0000000000000002E-3</v>
      </c>
      <c r="H109">
        <v>0.48099999999999998</v>
      </c>
      <c r="I109">
        <v>0.51600000000000001</v>
      </c>
    </row>
    <row r="110" spans="1:10" hidden="1">
      <c r="B110" s="6">
        <v>1060.4680000000001</v>
      </c>
      <c r="C110">
        <v>-11.54</v>
      </c>
      <c r="D110">
        <v>-29.443000000000001</v>
      </c>
      <c r="E110">
        <v>17.902999999999999</v>
      </c>
      <c r="F110">
        <v>7.6</v>
      </c>
      <c r="G110">
        <v>1.0999999999999999E-2</v>
      </c>
      <c r="H110">
        <v>0.66200000000000003</v>
      </c>
      <c r="I110">
        <v>0.33500000000000002</v>
      </c>
    </row>
    <row r="111" spans="1:10" hidden="1">
      <c r="B111" s="6">
        <v>1070.4680000000001</v>
      </c>
      <c r="C111">
        <v>-11.315</v>
      </c>
      <c r="D111">
        <v>-29.422000000000001</v>
      </c>
      <c r="E111">
        <v>18.106999999999999</v>
      </c>
      <c r="F111">
        <v>7.68</v>
      </c>
      <c r="G111">
        <v>8.0000000000000002E-3</v>
      </c>
      <c r="H111">
        <v>0.48099999999999998</v>
      </c>
      <c r="I111">
        <v>0.51600000000000001</v>
      </c>
    </row>
    <row r="112" spans="1:10" hidden="1">
      <c r="B112" s="6">
        <v>1080.4680000000001</v>
      </c>
      <c r="C112">
        <v>-11.335000000000001</v>
      </c>
      <c r="D112">
        <v>-29.407</v>
      </c>
      <c r="E112">
        <v>18.071999999999999</v>
      </c>
      <c r="F112">
        <v>7.77</v>
      </c>
      <c r="G112">
        <v>8.9999999999999993E-3</v>
      </c>
      <c r="H112">
        <v>0.54200000000000004</v>
      </c>
      <c r="I112">
        <v>0.45500000000000002</v>
      </c>
    </row>
    <row r="113" spans="1:10" hidden="1">
      <c r="B113" s="6">
        <v>1090.4680000000001</v>
      </c>
      <c r="C113">
        <v>-11.305</v>
      </c>
      <c r="D113">
        <v>-29.402000000000001</v>
      </c>
      <c r="E113">
        <v>18.097000000000001</v>
      </c>
      <c r="F113">
        <v>7.86</v>
      </c>
      <c r="G113">
        <v>8.9999999999999993E-3</v>
      </c>
      <c r="H113">
        <v>0.54200000000000004</v>
      </c>
      <c r="I113">
        <v>0.45500000000000002</v>
      </c>
    </row>
    <row r="114" spans="1:10">
      <c r="A114">
        <v>21</v>
      </c>
      <c r="B114" s="6">
        <v>1100.4680000000001</v>
      </c>
      <c r="C114">
        <v>-11.305</v>
      </c>
      <c r="D114">
        <v>-29.402000000000001</v>
      </c>
      <c r="E114">
        <v>18.097000000000001</v>
      </c>
      <c r="F114">
        <v>7.94</v>
      </c>
      <c r="G114">
        <v>8.0000000000000002E-3</v>
      </c>
      <c r="H114">
        <v>0.48099999999999998</v>
      </c>
      <c r="I114">
        <v>0.51600000000000001</v>
      </c>
      <c r="J114" s="5">
        <f>AVERAGE(E116:E123)</f>
        <v>17.543125</v>
      </c>
    </row>
    <row r="115" spans="1:10" hidden="1">
      <c r="B115" s="6">
        <v>1110.4690000000001</v>
      </c>
      <c r="C115">
        <v>-11.632</v>
      </c>
      <c r="D115">
        <v>-29.402000000000001</v>
      </c>
      <c r="E115">
        <v>17.77</v>
      </c>
      <c r="F115">
        <v>8.0299999999999994</v>
      </c>
      <c r="G115">
        <v>8.9999999999999993E-3</v>
      </c>
      <c r="H115">
        <v>0.54200000000000004</v>
      </c>
      <c r="I115">
        <v>0.45500000000000002</v>
      </c>
    </row>
    <row r="116" spans="1:10" hidden="1">
      <c r="B116" s="6">
        <v>1120.4680000000001</v>
      </c>
      <c r="C116">
        <v>-11.909000000000001</v>
      </c>
      <c r="D116">
        <v>-29.428000000000001</v>
      </c>
      <c r="E116">
        <v>17.518999999999998</v>
      </c>
      <c r="F116">
        <v>8.1</v>
      </c>
      <c r="G116">
        <v>7.0000000000000001E-3</v>
      </c>
      <c r="H116">
        <v>0.42099999999999999</v>
      </c>
      <c r="I116">
        <v>0.57599999999999996</v>
      </c>
    </row>
    <row r="117" spans="1:10" hidden="1">
      <c r="B117" s="6">
        <v>1130.4680000000001</v>
      </c>
      <c r="C117">
        <v>-11.919</v>
      </c>
      <c r="D117">
        <v>-29.411999999999999</v>
      </c>
      <c r="E117">
        <v>17.492999999999999</v>
      </c>
      <c r="F117">
        <v>8.17</v>
      </c>
      <c r="G117">
        <v>7.0000000000000001E-3</v>
      </c>
      <c r="H117">
        <v>0.42099999999999999</v>
      </c>
      <c r="I117">
        <v>0.57599999999999996</v>
      </c>
    </row>
    <row r="118" spans="1:10" hidden="1">
      <c r="B118" s="6">
        <v>1140.4680000000001</v>
      </c>
      <c r="C118">
        <v>-11.909000000000001</v>
      </c>
      <c r="D118">
        <v>-29.428000000000001</v>
      </c>
      <c r="E118">
        <v>17.518999999999998</v>
      </c>
      <c r="F118">
        <v>8.23</v>
      </c>
      <c r="G118">
        <v>6.0000000000000001E-3</v>
      </c>
      <c r="H118">
        <v>0.36099999999999999</v>
      </c>
      <c r="I118">
        <v>0.63600000000000001</v>
      </c>
    </row>
    <row r="119" spans="1:10" hidden="1">
      <c r="B119" s="6">
        <v>1150.4680000000001</v>
      </c>
      <c r="C119">
        <v>-11.898999999999999</v>
      </c>
      <c r="D119">
        <v>-29.407</v>
      </c>
      <c r="E119">
        <v>17.509</v>
      </c>
      <c r="F119">
        <v>8.32</v>
      </c>
      <c r="G119">
        <v>8.9999999999999993E-3</v>
      </c>
      <c r="H119">
        <v>0.54200000000000004</v>
      </c>
      <c r="I119">
        <v>0.45500000000000002</v>
      </c>
    </row>
    <row r="120" spans="1:10" hidden="1">
      <c r="B120" s="6">
        <v>1160.4680000000001</v>
      </c>
      <c r="C120">
        <v>-11.786</v>
      </c>
      <c r="D120">
        <v>-29.417000000000002</v>
      </c>
      <c r="E120">
        <v>17.631</v>
      </c>
      <c r="F120">
        <v>8.3800000000000008</v>
      </c>
      <c r="G120">
        <v>6.0000000000000001E-3</v>
      </c>
      <c r="H120">
        <v>0.36099999999999999</v>
      </c>
      <c r="I120">
        <v>0.63600000000000001</v>
      </c>
    </row>
    <row r="121" spans="1:10" hidden="1">
      <c r="B121" s="6">
        <v>1170.4680000000001</v>
      </c>
      <c r="C121">
        <v>-11.827</v>
      </c>
      <c r="D121">
        <v>-29.387</v>
      </c>
      <c r="E121">
        <v>17.559999999999999</v>
      </c>
      <c r="F121">
        <v>8.4499999999999993</v>
      </c>
      <c r="G121">
        <v>7.0000000000000001E-3</v>
      </c>
      <c r="H121">
        <v>0.42099999999999999</v>
      </c>
      <c r="I121">
        <v>0.57599999999999996</v>
      </c>
    </row>
    <row r="122" spans="1:10" hidden="1">
      <c r="B122" s="6">
        <v>1180.4690000000001</v>
      </c>
      <c r="C122">
        <v>-11.837</v>
      </c>
      <c r="D122">
        <v>-29.411999999999999</v>
      </c>
      <c r="E122">
        <v>17.574999999999999</v>
      </c>
      <c r="F122">
        <v>8.52</v>
      </c>
      <c r="G122">
        <v>7.0000000000000001E-3</v>
      </c>
      <c r="H122">
        <v>0.42099999999999999</v>
      </c>
      <c r="I122">
        <v>0.57599999999999996</v>
      </c>
    </row>
    <row r="123" spans="1:10" hidden="1">
      <c r="B123" s="6">
        <v>1190.4680000000001</v>
      </c>
      <c r="C123">
        <v>-11.847</v>
      </c>
      <c r="D123">
        <v>-29.387</v>
      </c>
      <c r="E123">
        <v>17.539000000000001</v>
      </c>
      <c r="F123">
        <v>8.59</v>
      </c>
      <c r="G123">
        <v>7.0000000000000001E-3</v>
      </c>
      <c r="H123">
        <v>0.42099999999999999</v>
      </c>
      <c r="I123">
        <v>0.57599999999999996</v>
      </c>
    </row>
    <row r="124" spans="1:10">
      <c r="A124">
        <v>19</v>
      </c>
      <c r="B124" s="6">
        <v>1200.4680000000001</v>
      </c>
      <c r="C124">
        <v>-11.919</v>
      </c>
      <c r="D124">
        <v>-29.361000000000001</v>
      </c>
      <c r="E124">
        <v>17.442</v>
      </c>
      <c r="F124">
        <v>8.65</v>
      </c>
      <c r="G124">
        <v>6.0000000000000001E-3</v>
      </c>
      <c r="H124">
        <v>0.36099999999999999</v>
      </c>
      <c r="I124">
        <v>0.63600000000000001</v>
      </c>
      <c r="J124" s="5">
        <f>AVERAGE(E126:E133)</f>
        <v>16.981249999999999</v>
      </c>
    </row>
    <row r="125" spans="1:10" hidden="1">
      <c r="B125" s="6">
        <v>1210.4680000000001</v>
      </c>
      <c r="C125">
        <v>-12.124000000000001</v>
      </c>
      <c r="D125">
        <v>-29.376000000000001</v>
      </c>
      <c r="E125">
        <v>17.251999999999999</v>
      </c>
      <c r="F125">
        <v>8.7200000000000006</v>
      </c>
      <c r="G125">
        <v>7.0000000000000001E-3</v>
      </c>
      <c r="H125">
        <v>0.42099999999999999</v>
      </c>
      <c r="I125">
        <v>0.57599999999999996</v>
      </c>
    </row>
    <row r="126" spans="1:10" hidden="1">
      <c r="B126" s="6">
        <v>1220.4680000000001</v>
      </c>
      <c r="C126">
        <v>-12.329000000000001</v>
      </c>
      <c r="D126">
        <v>-29.422000000000001</v>
      </c>
      <c r="E126">
        <v>17.094000000000001</v>
      </c>
      <c r="F126">
        <v>8.66</v>
      </c>
      <c r="G126">
        <v>-6.0000000000000001E-3</v>
      </c>
      <c r="H126">
        <v>-0.36099999999999999</v>
      </c>
      <c r="I126">
        <v>1.3580000000000001</v>
      </c>
    </row>
    <row r="127" spans="1:10" hidden="1">
      <c r="B127" s="6">
        <v>1230.4680000000001</v>
      </c>
      <c r="C127">
        <v>-12.420999999999999</v>
      </c>
      <c r="D127">
        <v>-29.391999999999999</v>
      </c>
      <c r="E127">
        <v>16.971</v>
      </c>
      <c r="F127">
        <v>8.74</v>
      </c>
      <c r="G127">
        <v>8.0000000000000002E-3</v>
      </c>
      <c r="H127">
        <v>0.48099999999999998</v>
      </c>
      <c r="I127">
        <v>0.51600000000000001</v>
      </c>
    </row>
    <row r="128" spans="1:10" hidden="1">
      <c r="B128" s="6">
        <v>1240.4680000000001</v>
      </c>
      <c r="C128">
        <v>-12.513</v>
      </c>
      <c r="D128">
        <v>-29.376000000000001</v>
      </c>
      <c r="E128">
        <v>16.863</v>
      </c>
      <c r="F128">
        <v>8.7899999999999991</v>
      </c>
      <c r="G128">
        <v>5.0000000000000001E-3</v>
      </c>
      <c r="H128">
        <v>0.30099999999999999</v>
      </c>
      <c r="I128">
        <v>0.69599999999999995</v>
      </c>
    </row>
    <row r="129" spans="1:10" hidden="1">
      <c r="B129" s="6">
        <v>1250.4690000000001</v>
      </c>
      <c r="C129">
        <v>-12.472</v>
      </c>
      <c r="D129">
        <v>-29.366</v>
      </c>
      <c r="E129">
        <v>16.893999999999998</v>
      </c>
      <c r="F129">
        <v>8.85</v>
      </c>
      <c r="G129">
        <v>6.0000000000000001E-3</v>
      </c>
      <c r="H129">
        <v>0.36099999999999999</v>
      </c>
      <c r="I129">
        <v>0.63600000000000001</v>
      </c>
    </row>
    <row r="130" spans="1:10" hidden="1">
      <c r="B130" s="6">
        <v>1260.4680000000001</v>
      </c>
      <c r="C130">
        <v>-12.451000000000001</v>
      </c>
      <c r="D130">
        <v>-29.366</v>
      </c>
      <c r="E130">
        <v>16.914999999999999</v>
      </c>
      <c r="F130">
        <v>8.93</v>
      </c>
      <c r="G130">
        <v>8.0000000000000002E-3</v>
      </c>
      <c r="H130">
        <v>0.48099999999999998</v>
      </c>
      <c r="I130">
        <v>0.51600000000000001</v>
      </c>
    </row>
    <row r="131" spans="1:10" hidden="1">
      <c r="B131" s="6">
        <v>1270.4680000000001</v>
      </c>
      <c r="C131">
        <v>-12.288</v>
      </c>
      <c r="D131">
        <v>-29.33</v>
      </c>
      <c r="E131">
        <v>17.042999999999999</v>
      </c>
      <c r="F131">
        <v>8.98</v>
      </c>
      <c r="G131">
        <v>5.0000000000000001E-3</v>
      </c>
      <c r="H131">
        <v>0.30099999999999999</v>
      </c>
      <c r="I131">
        <v>0.69599999999999995</v>
      </c>
    </row>
    <row r="132" spans="1:10" hidden="1">
      <c r="B132" s="6">
        <v>1280.4680000000001</v>
      </c>
      <c r="C132">
        <v>-12.308</v>
      </c>
      <c r="D132">
        <v>-29.33</v>
      </c>
      <c r="E132">
        <v>17.021999999999998</v>
      </c>
      <c r="F132">
        <v>9.0399999999999991</v>
      </c>
      <c r="G132">
        <v>6.0000000000000001E-3</v>
      </c>
      <c r="H132">
        <v>0.36099999999999999</v>
      </c>
      <c r="I132">
        <v>0.63600000000000001</v>
      </c>
    </row>
    <row r="133" spans="1:10" hidden="1">
      <c r="B133" s="6">
        <v>1290.4680000000001</v>
      </c>
      <c r="C133">
        <v>-12.276999999999999</v>
      </c>
      <c r="D133">
        <v>-29.324999999999999</v>
      </c>
      <c r="E133">
        <v>17.047999999999998</v>
      </c>
      <c r="F133">
        <v>9.09</v>
      </c>
      <c r="G133">
        <v>5.0000000000000001E-3</v>
      </c>
      <c r="H133">
        <v>0.30099999999999999</v>
      </c>
      <c r="I133">
        <v>0.69599999999999995</v>
      </c>
    </row>
    <row r="134" spans="1:10">
      <c r="A134">
        <v>17</v>
      </c>
      <c r="B134" s="6">
        <v>1300.4680000000001</v>
      </c>
      <c r="C134">
        <v>-12.339</v>
      </c>
      <c r="D134">
        <v>-29.33</v>
      </c>
      <c r="E134">
        <v>16.991</v>
      </c>
      <c r="F134">
        <v>9.15</v>
      </c>
      <c r="G134">
        <v>6.0000000000000001E-3</v>
      </c>
      <c r="H134">
        <v>0.36099999999999999</v>
      </c>
      <c r="I134">
        <v>0.63600000000000001</v>
      </c>
      <c r="J134" s="5">
        <f>AVERAGE(E136:E143)</f>
        <v>16.524250000000002</v>
      </c>
    </row>
    <row r="135" spans="1:10" hidden="1">
      <c r="B135" s="6">
        <v>1310.4680000000001</v>
      </c>
      <c r="C135">
        <v>-12.646000000000001</v>
      </c>
      <c r="D135">
        <v>-29.376000000000001</v>
      </c>
      <c r="E135">
        <v>16.73</v>
      </c>
      <c r="F135">
        <v>9.2200000000000006</v>
      </c>
      <c r="G135">
        <v>7.0000000000000001E-3</v>
      </c>
      <c r="H135">
        <v>0.42099999999999999</v>
      </c>
      <c r="I135">
        <v>0.57599999999999996</v>
      </c>
    </row>
    <row r="136" spans="1:10" hidden="1">
      <c r="B136" s="6">
        <v>1320.4690000000001</v>
      </c>
      <c r="C136">
        <v>-12.912000000000001</v>
      </c>
      <c r="D136">
        <v>-29.422000000000001</v>
      </c>
      <c r="E136">
        <v>16.510000000000002</v>
      </c>
      <c r="F136">
        <v>9.26</v>
      </c>
      <c r="G136">
        <v>4.0000000000000001E-3</v>
      </c>
      <c r="H136">
        <v>0.24099999999999999</v>
      </c>
      <c r="I136">
        <v>0.75600000000000001</v>
      </c>
    </row>
    <row r="137" spans="1:10" hidden="1">
      <c r="B137" s="6">
        <v>1330.4680000000001</v>
      </c>
      <c r="C137">
        <v>-12.922000000000001</v>
      </c>
      <c r="D137">
        <v>-29.428000000000001</v>
      </c>
      <c r="E137">
        <v>16.504999999999999</v>
      </c>
      <c r="F137">
        <v>9.31</v>
      </c>
      <c r="G137">
        <v>5.0000000000000001E-3</v>
      </c>
      <c r="H137">
        <v>0.30099999999999999</v>
      </c>
      <c r="I137">
        <v>0.69599999999999995</v>
      </c>
    </row>
    <row r="138" spans="1:10" hidden="1">
      <c r="B138" s="6">
        <v>1340.4680000000001</v>
      </c>
      <c r="C138">
        <v>-12.82</v>
      </c>
      <c r="D138">
        <v>-29.396999999999998</v>
      </c>
      <c r="E138">
        <v>16.577000000000002</v>
      </c>
      <c r="F138">
        <v>9.36</v>
      </c>
      <c r="G138">
        <v>5.0000000000000001E-3</v>
      </c>
      <c r="H138">
        <v>0.30099999999999999</v>
      </c>
      <c r="I138">
        <v>0.69599999999999995</v>
      </c>
    </row>
    <row r="139" spans="1:10" hidden="1">
      <c r="B139" s="6">
        <v>1350.4680000000001</v>
      </c>
      <c r="C139">
        <v>-12.922000000000001</v>
      </c>
      <c r="D139">
        <v>-29.411999999999999</v>
      </c>
      <c r="E139">
        <v>16.489999999999998</v>
      </c>
      <c r="F139">
        <v>9.42</v>
      </c>
      <c r="G139">
        <v>6.0000000000000001E-3</v>
      </c>
      <c r="H139">
        <v>0.36099999999999999</v>
      </c>
      <c r="I139">
        <v>0.63600000000000001</v>
      </c>
    </row>
    <row r="140" spans="1:10" hidden="1">
      <c r="B140" s="6">
        <v>1360.4680000000001</v>
      </c>
      <c r="C140">
        <v>-12.922000000000001</v>
      </c>
      <c r="D140">
        <v>-29.407</v>
      </c>
      <c r="E140">
        <v>16.484999999999999</v>
      </c>
      <c r="F140">
        <v>9.4499999999999993</v>
      </c>
      <c r="G140">
        <v>3.0000000000000001E-3</v>
      </c>
      <c r="H140">
        <v>0.18099999999999999</v>
      </c>
      <c r="I140">
        <v>0.81599999999999995</v>
      </c>
    </row>
    <row r="141" spans="1:10" hidden="1">
      <c r="B141" s="6">
        <v>1370.4680000000001</v>
      </c>
      <c r="C141">
        <v>-12.881</v>
      </c>
      <c r="D141">
        <v>-29.356000000000002</v>
      </c>
      <c r="E141">
        <v>16.474</v>
      </c>
      <c r="F141">
        <v>9.52</v>
      </c>
      <c r="G141">
        <v>7.0000000000000001E-3</v>
      </c>
      <c r="H141">
        <v>0.42099999999999999</v>
      </c>
      <c r="I141">
        <v>0.57599999999999996</v>
      </c>
    </row>
    <row r="142" spans="1:10" hidden="1">
      <c r="B142" s="6">
        <v>1380.4680000000001</v>
      </c>
      <c r="C142">
        <v>-12.769</v>
      </c>
      <c r="D142">
        <v>-29.33</v>
      </c>
      <c r="E142">
        <v>16.561</v>
      </c>
      <c r="F142">
        <v>9.58</v>
      </c>
      <c r="G142">
        <v>6.0000000000000001E-3</v>
      </c>
      <c r="H142">
        <v>0.36099999999999999</v>
      </c>
      <c r="I142">
        <v>0.63600000000000001</v>
      </c>
    </row>
    <row r="143" spans="1:10" hidden="1">
      <c r="B143" s="6">
        <v>1390.4690000000001</v>
      </c>
      <c r="C143">
        <v>-12.738</v>
      </c>
      <c r="D143">
        <v>-29.33</v>
      </c>
      <c r="E143">
        <v>16.591999999999999</v>
      </c>
      <c r="F143">
        <v>9.6300000000000008</v>
      </c>
      <c r="G143">
        <v>5.0000000000000001E-3</v>
      </c>
      <c r="H143">
        <v>0.30099999999999999</v>
      </c>
      <c r="I143">
        <v>0.69599999999999995</v>
      </c>
    </row>
    <row r="144" spans="1:10">
      <c r="A144">
        <v>15</v>
      </c>
      <c r="B144" s="6">
        <v>1400.4680000000001</v>
      </c>
      <c r="C144">
        <v>-12.738</v>
      </c>
      <c r="D144">
        <v>-29.33</v>
      </c>
      <c r="E144">
        <v>16.591999999999999</v>
      </c>
      <c r="F144">
        <v>9.6999999999999993</v>
      </c>
      <c r="G144">
        <v>7.0000000000000001E-3</v>
      </c>
      <c r="H144">
        <v>0.42099999999999999</v>
      </c>
      <c r="I144">
        <v>0.57599999999999996</v>
      </c>
      <c r="J144" s="5">
        <f>AVERAGE(E146:E153)</f>
        <v>15.788374999999998</v>
      </c>
    </row>
    <row r="145" spans="1:10" hidden="1">
      <c r="B145" s="6">
        <v>1410.4680000000001</v>
      </c>
      <c r="C145">
        <v>-13.167999999999999</v>
      </c>
      <c r="D145">
        <v>-29.335000000000001</v>
      </c>
      <c r="E145">
        <v>16.167000000000002</v>
      </c>
      <c r="F145">
        <v>9.74</v>
      </c>
      <c r="G145">
        <v>4.0000000000000001E-3</v>
      </c>
      <c r="H145">
        <v>0.24099999999999999</v>
      </c>
      <c r="I145">
        <v>0.75600000000000001</v>
      </c>
    </row>
    <row r="146" spans="1:10" hidden="1">
      <c r="B146" s="6">
        <v>1420.4680000000001</v>
      </c>
      <c r="C146">
        <v>-13.537000000000001</v>
      </c>
      <c r="D146">
        <v>-29.376000000000001</v>
      </c>
      <c r="E146">
        <v>15.84</v>
      </c>
      <c r="F146">
        <v>9.8000000000000007</v>
      </c>
      <c r="G146">
        <v>6.0000000000000001E-3</v>
      </c>
      <c r="H146">
        <v>0.36099999999999999</v>
      </c>
      <c r="I146">
        <v>0.63600000000000001</v>
      </c>
    </row>
    <row r="147" spans="1:10" hidden="1">
      <c r="B147" s="6">
        <v>1430.4680000000001</v>
      </c>
      <c r="C147">
        <v>-13.587999999999999</v>
      </c>
      <c r="D147">
        <v>-29.402000000000001</v>
      </c>
      <c r="E147">
        <v>15.814</v>
      </c>
      <c r="F147">
        <v>9.84</v>
      </c>
      <c r="G147">
        <v>4.0000000000000001E-3</v>
      </c>
      <c r="H147">
        <v>0.24099999999999999</v>
      </c>
      <c r="I147">
        <v>0.75600000000000001</v>
      </c>
    </row>
    <row r="148" spans="1:10" hidden="1">
      <c r="B148" s="6">
        <v>1440.4680000000001</v>
      </c>
      <c r="C148">
        <v>-13.598000000000001</v>
      </c>
      <c r="D148">
        <v>-29.361000000000001</v>
      </c>
      <c r="E148">
        <v>15.763</v>
      </c>
      <c r="F148">
        <v>9.89</v>
      </c>
      <c r="G148">
        <v>5.0000000000000001E-3</v>
      </c>
      <c r="H148">
        <v>0.30099999999999999</v>
      </c>
      <c r="I148">
        <v>0.69599999999999995</v>
      </c>
    </row>
    <row r="149" spans="1:10" hidden="1">
      <c r="B149" s="6">
        <v>1450.4680000000001</v>
      </c>
      <c r="C149">
        <v>-13.567</v>
      </c>
      <c r="D149">
        <v>-29.376000000000001</v>
      </c>
      <c r="E149">
        <v>15.808999999999999</v>
      </c>
      <c r="F149">
        <v>9.94</v>
      </c>
      <c r="G149">
        <v>5.0000000000000001E-3</v>
      </c>
      <c r="H149">
        <v>0.30099999999999999</v>
      </c>
      <c r="I149">
        <v>0.69599999999999995</v>
      </c>
    </row>
    <row r="150" spans="1:10" hidden="1">
      <c r="B150" s="6">
        <v>1460.4690000000001</v>
      </c>
      <c r="C150">
        <v>-13.557</v>
      </c>
      <c r="D150">
        <v>-29.344999999999999</v>
      </c>
      <c r="E150">
        <v>15.788</v>
      </c>
      <c r="F150">
        <v>9.99</v>
      </c>
      <c r="G150">
        <v>5.0000000000000001E-3</v>
      </c>
      <c r="H150">
        <v>0.30099999999999999</v>
      </c>
      <c r="I150">
        <v>0.69599999999999995</v>
      </c>
    </row>
    <row r="151" spans="1:10" hidden="1">
      <c r="B151" s="6">
        <v>1470.4680000000001</v>
      </c>
      <c r="C151">
        <v>-13.557</v>
      </c>
      <c r="D151">
        <v>-29.33</v>
      </c>
      <c r="E151">
        <v>15.773</v>
      </c>
      <c r="F151">
        <v>10.039999999999999</v>
      </c>
      <c r="G151">
        <v>5.0000000000000001E-3</v>
      </c>
      <c r="H151">
        <v>0.30099999999999999</v>
      </c>
      <c r="I151">
        <v>0.69599999999999995</v>
      </c>
    </row>
    <row r="152" spans="1:10" hidden="1">
      <c r="B152" s="6">
        <v>1480.4680000000001</v>
      </c>
      <c r="C152">
        <v>-13.587999999999999</v>
      </c>
      <c r="D152">
        <v>-29.335000000000001</v>
      </c>
      <c r="E152">
        <v>15.747</v>
      </c>
      <c r="F152">
        <v>10.08</v>
      </c>
      <c r="G152">
        <v>4.0000000000000001E-3</v>
      </c>
      <c r="H152">
        <v>0.24099999999999999</v>
      </c>
      <c r="I152">
        <v>0.75600000000000001</v>
      </c>
    </row>
    <row r="153" spans="1:10" hidden="1">
      <c r="B153" s="6">
        <v>1490.4680000000001</v>
      </c>
      <c r="C153">
        <v>-13.557</v>
      </c>
      <c r="D153">
        <v>-29.33</v>
      </c>
      <c r="E153">
        <v>15.773</v>
      </c>
      <c r="F153">
        <v>10.15</v>
      </c>
      <c r="G153">
        <v>7.0000000000000001E-3</v>
      </c>
      <c r="H153">
        <v>0.42099999999999999</v>
      </c>
      <c r="I153">
        <v>0.57599999999999996</v>
      </c>
    </row>
    <row r="154" spans="1:10">
      <c r="A154">
        <v>13</v>
      </c>
      <c r="B154" s="6">
        <v>1500.4680000000001</v>
      </c>
      <c r="C154">
        <v>-13.557</v>
      </c>
      <c r="D154">
        <v>-29.34</v>
      </c>
      <c r="E154">
        <v>15.782999999999999</v>
      </c>
      <c r="F154">
        <v>10.19</v>
      </c>
      <c r="G154">
        <v>4.0000000000000001E-3</v>
      </c>
      <c r="H154">
        <v>0.24099999999999999</v>
      </c>
      <c r="I154">
        <v>0.75600000000000001</v>
      </c>
      <c r="J154" s="5">
        <f>AVERAGE(E156:E163)</f>
        <v>15.187000000000001</v>
      </c>
    </row>
    <row r="155" spans="1:10" hidden="1">
      <c r="B155" s="6">
        <v>1510.4680000000001</v>
      </c>
      <c r="C155">
        <v>-13.874000000000001</v>
      </c>
      <c r="D155">
        <v>-29.33</v>
      </c>
      <c r="E155">
        <v>15.456</v>
      </c>
      <c r="F155">
        <v>10.220000000000001</v>
      </c>
      <c r="G155">
        <v>3.0000000000000001E-3</v>
      </c>
      <c r="H155">
        <v>0.18099999999999999</v>
      </c>
      <c r="I155">
        <v>0.81599999999999995</v>
      </c>
    </row>
    <row r="156" spans="1:10" hidden="1">
      <c r="B156" s="6">
        <v>1520.4680000000001</v>
      </c>
      <c r="C156">
        <v>-14.182</v>
      </c>
      <c r="D156">
        <v>-29.411999999999999</v>
      </c>
      <c r="E156">
        <v>15.231</v>
      </c>
      <c r="F156">
        <v>10.28</v>
      </c>
      <c r="G156">
        <v>6.0000000000000001E-3</v>
      </c>
      <c r="H156">
        <v>0.36099999999999999</v>
      </c>
      <c r="I156">
        <v>0.63600000000000001</v>
      </c>
    </row>
    <row r="157" spans="1:10" hidden="1">
      <c r="B157" s="6">
        <v>1530.4690000000001</v>
      </c>
      <c r="C157">
        <v>-14.212</v>
      </c>
      <c r="D157">
        <v>-29.370999999999999</v>
      </c>
      <c r="E157">
        <v>15.159000000000001</v>
      </c>
      <c r="F157">
        <v>10.33</v>
      </c>
      <c r="G157">
        <v>5.0000000000000001E-3</v>
      </c>
      <c r="H157">
        <v>0.30099999999999999</v>
      </c>
      <c r="I157">
        <v>0.69599999999999995</v>
      </c>
    </row>
    <row r="158" spans="1:10" hidden="1">
      <c r="B158" s="6">
        <v>1540.4680000000001</v>
      </c>
      <c r="C158">
        <v>-14.170999999999999</v>
      </c>
      <c r="D158">
        <v>-29.370999999999999</v>
      </c>
      <c r="E158">
        <v>15.2</v>
      </c>
      <c r="F158">
        <v>10.38</v>
      </c>
      <c r="G158">
        <v>5.0000000000000001E-3</v>
      </c>
      <c r="H158">
        <v>0.30099999999999999</v>
      </c>
      <c r="I158">
        <v>0.69599999999999995</v>
      </c>
    </row>
    <row r="159" spans="1:10" hidden="1">
      <c r="B159" s="6">
        <v>1550.4680000000001</v>
      </c>
      <c r="C159">
        <v>-14.170999999999999</v>
      </c>
      <c r="D159">
        <v>-29.350999999999999</v>
      </c>
      <c r="E159">
        <v>15.179</v>
      </c>
      <c r="F159">
        <v>10.43</v>
      </c>
      <c r="G159">
        <v>5.0000000000000001E-3</v>
      </c>
      <c r="H159">
        <v>0.30099999999999999</v>
      </c>
      <c r="I159">
        <v>0.69599999999999995</v>
      </c>
    </row>
    <row r="160" spans="1:10" hidden="1">
      <c r="B160" s="6">
        <v>1560.4680000000001</v>
      </c>
      <c r="C160">
        <v>-14.170999999999999</v>
      </c>
      <c r="D160">
        <v>-29.361000000000001</v>
      </c>
      <c r="E160">
        <v>15.19</v>
      </c>
      <c r="F160">
        <v>10.47</v>
      </c>
      <c r="G160">
        <v>4.0000000000000001E-3</v>
      </c>
      <c r="H160">
        <v>0.24099999999999999</v>
      </c>
      <c r="I160">
        <v>0.75600000000000001</v>
      </c>
    </row>
    <row r="161" spans="1:10" hidden="1">
      <c r="B161" s="6">
        <v>1570.4680000000001</v>
      </c>
      <c r="C161">
        <v>-14.170999999999999</v>
      </c>
      <c r="D161">
        <v>-29.344999999999999</v>
      </c>
      <c r="E161">
        <v>15.173999999999999</v>
      </c>
      <c r="F161">
        <v>10.51</v>
      </c>
      <c r="G161">
        <v>4.0000000000000001E-3</v>
      </c>
      <c r="H161">
        <v>0.24099999999999999</v>
      </c>
      <c r="I161">
        <v>0.75600000000000001</v>
      </c>
    </row>
    <row r="162" spans="1:10" hidden="1">
      <c r="B162" s="6">
        <v>1580.4680000000001</v>
      </c>
      <c r="C162">
        <v>-14.170999999999999</v>
      </c>
      <c r="D162">
        <v>-29.350999999999999</v>
      </c>
      <c r="E162">
        <v>15.179</v>
      </c>
      <c r="F162">
        <v>10.55</v>
      </c>
      <c r="G162">
        <v>4.0000000000000001E-3</v>
      </c>
      <c r="H162">
        <v>0.24099999999999999</v>
      </c>
      <c r="I162">
        <v>0.75600000000000001</v>
      </c>
    </row>
    <row r="163" spans="1:10" hidden="1">
      <c r="B163" s="6">
        <v>1590.4680000000001</v>
      </c>
      <c r="C163">
        <v>-14.170999999999999</v>
      </c>
      <c r="D163">
        <v>-29.356000000000002</v>
      </c>
      <c r="E163">
        <v>15.183999999999999</v>
      </c>
      <c r="F163">
        <v>10.62</v>
      </c>
      <c r="G163">
        <v>7.0000000000000001E-3</v>
      </c>
      <c r="H163">
        <v>0.42099999999999999</v>
      </c>
      <c r="I163">
        <v>0.57599999999999996</v>
      </c>
    </row>
    <row r="164" spans="1:10">
      <c r="A164">
        <v>11</v>
      </c>
      <c r="B164" s="6">
        <v>1600.4690000000001</v>
      </c>
      <c r="C164">
        <v>-14.151</v>
      </c>
      <c r="D164">
        <v>-29.324999999999999</v>
      </c>
      <c r="E164">
        <v>15.173999999999999</v>
      </c>
      <c r="F164">
        <v>10.65</v>
      </c>
      <c r="G164">
        <v>3.0000000000000001E-3</v>
      </c>
      <c r="H164">
        <v>0.18099999999999999</v>
      </c>
      <c r="I164">
        <v>0.81599999999999995</v>
      </c>
      <c r="J164" s="5">
        <f>AVERAGE(E166:E173)</f>
        <v>15.222750000000001</v>
      </c>
    </row>
    <row r="165" spans="1:10" hidden="1">
      <c r="B165" s="6">
        <v>1610.4680000000001</v>
      </c>
      <c r="C165">
        <v>-14.304</v>
      </c>
      <c r="D165">
        <v>-29.366</v>
      </c>
      <c r="E165">
        <v>15.061999999999999</v>
      </c>
      <c r="F165">
        <v>10.69</v>
      </c>
      <c r="G165">
        <v>4.0000000000000001E-3</v>
      </c>
      <c r="H165">
        <v>0.24099999999999999</v>
      </c>
      <c r="I165">
        <v>0.75600000000000001</v>
      </c>
    </row>
    <row r="166" spans="1:10" hidden="1">
      <c r="B166" s="6">
        <v>1620.4680000000001</v>
      </c>
      <c r="C166">
        <v>-14.581</v>
      </c>
      <c r="D166">
        <v>-29.366</v>
      </c>
      <c r="E166">
        <v>14.785</v>
      </c>
      <c r="F166">
        <v>10.73</v>
      </c>
      <c r="G166">
        <v>4.0000000000000001E-3</v>
      </c>
      <c r="H166">
        <v>0.24099999999999999</v>
      </c>
      <c r="I166">
        <v>0.75600000000000001</v>
      </c>
    </row>
    <row r="167" spans="1:10" hidden="1">
      <c r="B167" s="6">
        <v>1630.4680000000001</v>
      </c>
      <c r="C167">
        <v>-14.622</v>
      </c>
      <c r="D167">
        <v>-29.376000000000001</v>
      </c>
      <c r="E167">
        <v>14.754</v>
      </c>
      <c r="F167">
        <v>10.78</v>
      </c>
      <c r="G167">
        <v>5.0000000000000001E-3</v>
      </c>
      <c r="H167">
        <v>0.30099999999999999</v>
      </c>
      <c r="I167">
        <v>0.69599999999999995</v>
      </c>
    </row>
    <row r="168" spans="1:10" hidden="1">
      <c r="B168" s="6">
        <v>1640.4680000000001</v>
      </c>
      <c r="C168">
        <v>-14.089</v>
      </c>
      <c r="D168">
        <v>-29.417000000000002</v>
      </c>
      <c r="E168">
        <v>15.327999999999999</v>
      </c>
      <c r="F168">
        <v>10.81</v>
      </c>
      <c r="G168">
        <v>3.0000000000000001E-3</v>
      </c>
      <c r="H168">
        <v>0.18099999999999999</v>
      </c>
      <c r="I168">
        <v>0.81599999999999995</v>
      </c>
    </row>
    <row r="169" spans="1:10" hidden="1">
      <c r="B169" s="6">
        <v>1650.4680000000001</v>
      </c>
      <c r="C169">
        <v>-13.7</v>
      </c>
      <c r="D169">
        <v>-29.376000000000001</v>
      </c>
      <c r="E169">
        <v>15.676</v>
      </c>
      <c r="F169">
        <v>10.85</v>
      </c>
      <c r="G169">
        <v>4.0000000000000001E-3</v>
      </c>
      <c r="H169">
        <v>0.24099999999999999</v>
      </c>
      <c r="I169">
        <v>0.75600000000000001</v>
      </c>
    </row>
    <row r="170" spans="1:10" hidden="1">
      <c r="B170" s="6">
        <v>1660.4680000000001</v>
      </c>
      <c r="C170">
        <v>-12.943</v>
      </c>
      <c r="D170">
        <v>-29.33</v>
      </c>
      <c r="E170">
        <v>16.387</v>
      </c>
      <c r="F170">
        <v>10.92</v>
      </c>
      <c r="G170">
        <v>7.0000000000000001E-3</v>
      </c>
      <c r="H170">
        <v>0.42099999999999999</v>
      </c>
      <c r="I170">
        <v>0.57599999999999996</v>
      </c>
    </row>
    <row r="171" spans="1:10" hidden="1">
      <c r="B171" s="6">
        <v>1670.4690000000001</v>
      </c>
      <c r="C171">
        <v>-13.598000000000001</v>
      </c>
      <c r="D171">
        <v>-29.31</v>
      </c>
      <c r="E171">
        <v>15.712</v>
      </c>
      <c r="F171">
        <v>10.94</v>
      </c>
      <c r="G171">
        <v>2E-3</v>
      </c>
      <c r="H171">
        <v>0.12</v>
      </c>
      <c r="I171">
        <v>0.877</v>
      </c>
    </row>
    <row r="172" spans="1:10" hidden="1">
      <c r="B172" s="6">
        <v>1680.4680000000001</v>
      </c>
      <c r="C172">
        <v>-14.724</v>
      </c>
      <c r="D172">
        <v>-29.324999999999999</v>
      </c>
      <c r="E172">
        <v>14.601000000000001</v>
      </c>
      <c r="F172">
        <v>10.99</v>
      </c>
      <c r="G172">
        <v>5.0000000000000001E-3</v>
      </c>
      <c r="H172">
        <v>0.30099999999999999</v>
      </c>
      <c r="I172">
        <v>0.69599999999999995</v>
      </c>
    </row>
    <row r="173" spans="1:10" hidden="1">
      <c r="B173" s="6">
        <v>1690.4680000000001</v>
      </c>
      <c r="C173">
        <v>-14.795999999999999</v>
      </c>
      <c r="D173">
        <v>-29.335000000000001</v>
      </c>
      <c r="E173">
        <v>14.539</v>
      </c>
      <c r="F173">
        <v>11.03</v>
      </c>
      <c r="G173">
        <v>4.0000000000000001E-3</v>
      </c>
      <c r="H173">
        <v>0.24099999999999999</v>
      </c>
      <c r="I173">
        <v>0.75600000000000001</v>
      </c>
    </row>
    <row r="174" spans="1:10">
      <c r="A174">
        <v>9</v>
      </c>
      <c r="B174" s="6">
        <v>1700.4680000000001</v>
      </c>
      <c r="C174">
        <v>-14.673</v>
      </c>
      <c r="D174">
        <v>-29.324999999999999</v>
      </c>
      <c r="E174">
        <v>14.651999999999999</v>
      </c>
      <c r="F174">
        <v>11.07</v>
      </c>
      <c r="G174">
        <v>4.0000000000000001E-3</v>
      </c>
      <c r="H174">
        <v>0.24099999999999999</v>
      </c>
      <c r="I174">
        <v>0.75600000000000001</v>
      </c>
      <c r="J174" s="5">
        <f>AVERAGE(E176:E183)</f>
        <v>16.199375</v>
      </c>
    </row>
    <row r="175" spans="1:10" hidden="1">
      <c r="B175" s="6">
        <v>1710.4680000000001</v>
      </c>
      <c r="C175">
        <v>-14.704000000000001</v>
      </c>
      <c r="D175">
        <v>-29.344999999999999</v>
      </c>
      <c r="E175">
        <v>14.641999999999999</v>
      </c>
      <c r="F175">
        <v>11.12</v>
      </c>
      <c r="G175">
        <v>5.0000000000000001E-3</v>
      </c>
      <c r="H175">
        <v>0.30099999999999999</v>
      </c>
      <c r="I175">
        <v>0.69599999999999995</v>
      </c>
    </row>
    <row r="176" spans="1:10" hidden="1">
      <c r="B176" s="6">
        <v>1720.4680000000001</v>
      </c>
      <c r="C176">
        <v>-13.853999999999999</v>
      </c>
      <c r="D176">
        <v>-29.433</v>
      </c>
      <c r="E176">
        <v>15.579000000000001</v>
      </c>
      <c r="F176">
        <v>11.16</v>
      </c>
      <c r="G176">
        <v>4.0000000000000001E-3</v>
      </c>
      <c r="H176">
        <v>0.24099999999999999</v>
      </c>
      <c r="I176">
        <v>0.75600000000000001</v>
      </c>
    </row>
    <row r="177" spans="1:10" hidden="1">
      <c r="B177" s="6">
        <v>1730.4680000000001</v>
      </c>
      <c r="C177">
        <v>-13.301</v>
      </c>
      <c r="D177">
        <v>-29.366</v>
      </c>
      <c r="E177">
        <v>16.065000000000001</v>
      </c>
      <c r="F177">
        <v>11.2</v>
      </c>
      <c r="G177">
        <v>4.0000000000000001E-3</v>
      </c>
      <c r="H177">
        <v>0.24099999999999999</v>
      </c>
      <c r="I177">
        <v>0.75600000000000001</v>
      </c>
    </row>
    <row r="178" spans="1:10" hidden="1">
      <c r="B178" s="6">
        <v>1740.4690000000001</v>
      </c>
      <c r="C178">
        <v>-13.148</v>
      </c>
      <c r="D178">
        <v>-29.376000000000001</v>
      </c>
      <c r="E178">
        <v>16.228999999999999</v>
      </c>
      <c r="F178">
        <v>11.2</v>
      </c>
      <c r="G178">
        <v>0</v>
      </c>
      <c r="H178">
        <v>0</v>
      </c>
      <c r="I178">
        <v>0.997</v>
      </c>
    </row>
    <row r="179" spans="1:10" hidden="1">
      <c r="B179" s="6">
        <v>1750.4680000000001</v>
      </c>
      <c r="C179">
        <v>-13.096</v>
      </c>
      <c r="D179">
        <v>-29.335000000000001</v>
      </c>
      <c r="E179">
        <v>16.239000000000001</v>
      </c>
      <c r="F179">
        <v>11.27</v>
      </c>
      <c r="G179">
        <v>7.0000000000000001E-3</v>
      </c>
      <c r="H179">
        <v>0.42099999999999999</v>
      </c>
      <c r="I179">
        <v>0.57599999999999996</v>
      </c>
    </row>
    <row r="180" spans="1:10" hidden="1">
      <c r="B180" s="6">
        <v>1760.4680000000001</v>
      </c>
      <c r="C180">
        <v>-12.974</v>
      </c>
      <c r="D180">
        <v>-29.34</v>
      </c>
      <c r="E180">
        <v>16.367000000000001</v>
      </c>
      <c r="F180">
        <v>11.29</v>
      </c>
      <c r="G180">
        <v>2E-3</v>
      </c>
      <c r="H180">
        <v>0.12</v>
      </c>
      <c r="I180">
        <v>0.877</v>
      </c>
    </row>
    <row r="181" spans="1:10" hidden="1">
      <c r="B181" s="6">
        <v>1770.4680000000001</v>
      </c>
      <c r="C181">
        <v>-12.952999999999999</v>
      </c>
      <c r="D181">
        <v>-29.324999999999999</v>
      </c>
      <c r="E181">
        <v>16.372</v>
      </c>
      <c r="F181">
        <v>11.32</v>
      </c>
      <c r="G181">
        <v>3.0000000000000001E-3</v>
      </c>
      <c r="H181">
        <v>0.18099999999999999</v>
      </c>
      <c r="I181">
        <v>0.81599999999999995</v>
      </c>
    </row>
    <row r="182" spans="1:10" hidden="1">
      <c r="B182" s="6">
        <v>1780.4680000000001</v>
      </c>
      <c r="C182">
        <v>-12.962999999999999</v>
      </c>
      <c r="D182">
        <v>-29.324999999999999</v>
      </c>
      <c r="E182">
        <v>16.361999999999998</v>
      </c>
      <c r="F182">
        <v>11.35</v>
      </c>
      <c r="G182">
        <v>3.0000000000000001E-3</v>
      </c>
      <c r="H182">
        <v>0.18099999999999999</v>
      </c>
      <c r="I182">
        <v>0.81599999999999995</v>
      </c>
    </row>
    <row r="183" spans="1:10" hidden="1">
      <c r="B183" s="6">
        <v>1790.4680000000001</v>
      </c>
      <c r="C183">
        <v>-12.943</v>
      </c>
      <c r="D183">
        <v>-29.324999999999999</v>
      </c>
      <c r="E183">
        <v>16.382000000000001</v>
      </c>
      <c r="F183">
        <v>11.38</v>
      </c>
      <c r="G183">
        <v>3.0000000000000001E-3</v>
      </c>
      <c r="H183">
        <v>0.18099999999999999</v>
      </c>
      <c r="I183">
        <v>0.81599999999999995</v>
      </c>
    </row>
    <row r="184" spans="1:10">
      <c r="A184">
        <v>7</v>
      </c>
      <c r="B184" s="6">
        <v>1800.4680000000001</v>
      </c>
      <c r="C184">
        <v>-13.055</v>
      </c>
      <c r="D184">
        <v>-29.324999999999999</v>
      </c>
      <c r="E184">
        <v>16.27</v>
      </c>
      <c r="F184">
        <v>11.42</v>
      </c>
      <c r="G184">
        <v>4.0000000000000001E-3</v>
      </c>
      <c r="H184">
        <v>0.24099999999999999</v>
      </c>
      <c r="I184">
        <v>0.75600000000000001</v>
      </c>
      <c r="J184" s="5">
        <f>AVERAGE(E186:E193)</f>
        <v>15.180624999999999</v>
      </c>
    </row>
    <row r="185" spans="1:10" hidden="1">
      <c r="B185" s="6">
        <v>1810.4690000000001</v>
      </c>
      <c r="C185">
        <v>-13.423999999999999</v>
      </c>
      <c r="D185">
        <v>-29.335000000000001</v>
      </c>
      <c r="E185">
        <v>15.911</v>
      </c>
      <c r="F185">
        <v>11.46</v>
      </c>
      <c r="G185">
        <v>4.0000000000000001E-3</v>
      </c>
      <c r="H185">
        <v>0.24099999999999999</v>
      </c>
      <c r="I185">
        <v>0.75600000000000001</v>
      </c>
    </row>
    <row r="186" spans="1:10" hidden="1">
      <c r="B186" s="6">
        <v>1820.4680000000001</v>
      </c>
      <c r="C186">
        <v>-13.967000000000001</v>
      </c>
      <c r="D186">
        <v>-29.324999999999999</v>
      </c>
      <c r="E186">
        <v>15.358000000000001</v>
      </c>
      <c r="F186">
        <v>11.5</v>
      </c>
      <c r="G186">
        <v>4.0000000000000001E-3</v>
      </c>
      <c r="H186">
        <v>0.24099999999999999</v>
      </c>
      <c r="I186">
        <v>0.75600000000000001</v>
      </c>
    </row>
    <row r="187" spans="1:10" hidden="1">
      <c r="B187" s="6">
        <v>1830.4680000000001</v>
      </c>
      <c r="C187">
        <v>-14.161</v>
      </c>
      <c r="D187">
        <v>-29.33</v>
      </c>
      <c r="E187">
        <v>15.169</v>
      </c>
      <c r="F187">
        <v>11.53</v>
      </c>
      <c r="G187">
        <v>3.0000000000000001E-3</v>
      </c>
      <c r="H187">
        <v>0.18099999999999999</v>
      </c>
      <c r="I187">
        <v>0.81599999999999995</v>
      </c>
    </row>
    <row r="188" spans="1:10" hidden="1">
      <c r="B188" s="6">
        <v>1840.4680000000001</v>
      </c>
      <c r="C188">
        <v>-14.170999999999999</v>
      </c>
      <c r="D188">
        <v>-29.324999999999999</v>
      </c>
      <c r="E188">
        <v>15.154</v>
      </c>
      <c r="F188">
        <v>11.56</v>
      </c>
      <c r="G188">
        <v>3.0000000000000001E-3</v>
      </c>
      <c r="H188">
        <v>0.18099999999999999</v>
      </c>
      <c r="I188">
        <v>0.81599999999999995</v>
      </c>
    </row>
    <row r="189" spans="1:10" hidden="1">
      <c r="B189" s="6">
        <v>1850.4680000000001</v>
      </c>
      <c r="C189">
        <v>-14.170999999999999</v>
      </c>
      <c r="D189">
        <v>-29.33</v>
      </c>
      <c r="E189">
        <v>15.159000000000001</v>
      </c>
      <c r="F189">
        <v>11.58</v>
      </c>
      <c r="G189">
        <v>2E-3</v>
      </c>
      <c r="H189">
        <v>0.12</v>
      </c>
      <c r="I189">
        <v>0.877</v>
      </c>
    </row>
    <row r="190" spans="1:10" hidden="1">
      <c r="B190" s="6">
        <v>1860.4680000000001</v>
      </c>
      <c r="C190">
        <v>-14.182</v>
      </c>
      <c r="D190">
        <v>-29.324999999999999</v>
      </c>
      <c r="E190">
        <v>15.143000000000001</v>
      </c>
      <c r="F190">
        <v>11.6</v>
      </c>
      <c r="G190">
        <v>2E-3</v>
      </c>
      <c r="H190">
        <v>0.12</v>
      </c>
      <c r="I190">
        <v>0.877</v>
      </c>
    </row>
    <row r="191" spans="1:10" hidden="1">
      <c r="B191" s="6">
        <v>1870.4680000000001</v>
      </c>
      <c r="C191">
        <v>-14.170999999999999</v>
      </c>
      <c r="D191">
        <v>-29.324999999999999</v>
      </c>
      <c r="E191">
        <v>15.154</v>
      </c>
      <c r="F191">
        <v>11.64</v>
      </c>
      <c r="G191">
        <v>4.0000000000000001E-3</v>
      </c>
      <c r="H191">
        <v>0.24099999999999999</v>
      </c>
      <c r="I191">
        <v>0.75600000000000001</v>
      </c>
    </row>
    <row r="192" spans="1:10" hidden="1">
      <c r="B192" s="6">
        <v>1880.4690000000001</v>
      </c>
      <c r="C192">
        <v>-14.170999999999999</v>
      </c>
      <c r="D192">
        <v>-29.324999999999999</v>
      </c>
      <c r="E192">
        <v>15.154</v>
      </c>
      <c r="F192">
        <v>11.68</v>
      </c>
      <c r="G192">
        <v>4.0000000000000001E-3</v>
      </c>
      <c r="H192">
        <v>0.24099999999999999</v>
      </c>
      <c r="I192">
        <v>0.75600000000000001</v>
      </c>
    </row>
    <row r="193" spans="1:10" hidden="1">
      <c r="B193" s="6">
        <v>1890.4680000000001</v>
      </c>
      <c r="C193">
        <v>-14.170999999999999</v>
      </c>
      <c r="D193">
        <v>-29.324999999999999</v>
      </c>
      <c r="E193">
        <v>15.154</v>
      </c>
      <c r="F193">
        <v>11.7</v>
      </c>
      <c r="G193">
        <v>2E-3</v>
      </c>
      <c r="H193">
        <v>0.12</v>
      </c>
      <c r="I193">
        <v>0.877</v>
      </c>
    </row>
    <row r="194" spans="1:10">
      <c r="A194">
        <v>5</v>
      </c>
      <c r="B194" s="6">
        <v>1900.4680000000001</v>
      </c>
      <c r="C194">
        <v>-14.170999999999999</v>
      </c>
      <c r="D194">
        <v>-29.324999999999999</v>
      </c>
      <c r="E194">
        <v>15.154</v>
      </c>
      <c r="F194">
        <v>11.73</v>
      </c>
      <c r="G194">
        <v>3.0000000000000001E-3</v>
      </c>
      <c r="H194">
        <v>0.18099999999999999</v>
      </c>
      <c r="I194">
        <v>0.81599999999999995</v>
      </c>
      <c r="J194" s="5">
        <f>AVERAGE(E196:E203)</f>
        <v>14.29875</v>
      </c>
    </row>
    <row r="195" spans="1:10" hidden="1">
      <c r="B195" s="6">
        <v>1910.4680000000001</v>
      </c>
      <c r="C195">
        <v>-14.385999999999999</v>
      </c>
      <c r="D195">
        <v>-29.32</v>
      </c>
      <c r="E195">
        <v>14.933</v>
      </c>
      <c r="F195">
        <v>11.76</v>
      </c>
      <c r="G195">
        <v>3.0000000000000001E-3</v>
      </c>
      <c r="H195">
        <v>0.18099999999999999</v>
      </c>
      <c r="I195">
        <v>0.81599999999999995</v>
      </c>
    </row>
    <row r="196" spans="1:10" hidden="1">
      <c r="B196" s="6">
        <v>1920.4680000000001</v>
      </c>
      <c r="C196">
        <v>-14.878</v>
      </c>
      <c r="D196">
        <v>-29.324999999999999</v>
      </c>
      <c r="E196">
        <v>14.446999999999999</v>
      </c>
      <c r="F196">
        <v>11.78</v>
      </c>
      <c r="G196">
        <v>2E-3</v>
      </c>
      <c r="H196">
        <v>0.12</v>
      </c>
      <c r="I196">
        <v>0.877</v>
      </c>
    </row>
    <row r="197" spans="1:10" hidden="1">
      <c r="B197" s="6">
        <v>1930.4680000000001</v>
      </c>
      <c r="C197">
        <v>-15.010999999999999</v>
      </c>
      <c r="D197">
        <v>-29.324999999999999</v>
      </c>
      <c r="E197">
        <v>14.314</v>
      </c>
      <c r="F197">
        <v>11.8</v>
      </c>
      <c r="G197">
        <v>2E-3</v>
      </c>
      <c r="H197">
        <v>0.12</v>
      </c>
      <c r="I197">
        <v>0.877</v>
      </c>
    </row>
    <row r="198" spans="1:10" hidden="1">
      <c r="B198" s="6">
        <v>1940.4680000000001</v>
      </c>
      <c r="C198">
        <v>-15.195</v>
      </c>
      <c r="D198">
        <v>-29.34</v>
      </c>
      <c r="E198">
        <v>14.145</v>
      </c>
      <c r="F198">
        <v>11.82</v>
      </c>
      <c r="G198">
        <v>2E-3</v>
      </c>
      <c r="H198">
        <v>0.12</v>
      </c>
      <c r="I198">
        <v>0.877</v>
      </c>
    </row>
    <row r="199" spans="1:10" hidden="1">
      <c r="B199" s="6">
        <v>1950.4690000000001</v>
      </c>
      <c r="C199">
        <v>-15.103</v>
      </c>
      <c r="D199">
        <v>-29.324999999999999</v>
      </c>
      <c r="E199">
        <v>14.222</v>
      </c>
      <c r="F199">
        <v>11.84</v>
      </c>
      <c r="G199">
        <v>2E-3</v>
      </c>
      <c r="H199">
        <v>0.12</v>
      </c>
      <c r="I199">
        <v>0.877</v>
      </c>
    </row>
    <row r="200" spans="1:10" hidden="1">
      <c r="B200" s="6">
        <v>1960.4680000000001</v>
      </c>
      <c r="C200">
        <v>-14.99</v>
      </c>
      <c r="D200">
        <v>-29.324999999999999</v>
      </c>
      <c r="E200">
        <v>14.335000000000001</v>
      </c>
      <c r="F200">
        <v>11.85</v>
      </c>
      <c r="G200">
        <v>1E-3</v>
      </c>
      <c r="H200">
        <v>0.06</v>
      </c>
      <c r="I200">
        <v>0.93700000000000006</v>
      </c>
    </row>
    <row r="201" spans="1:10" hidden="1">
      <c r="B201" s="6">
        <v>1970.4680000000001</v>
      </c>
      <c r="C201">
        <v>-14.99</v>
      </c>
      <c r="D201">
        <v>-29.324999999999999</v>
      </c>
      <c r="E201">
        <v>14.335000000000001</v>
      </c>
      <c r="F201">
        <v>11.88</v>
      </c>
      <c r="G201">
        <v>3.0000000000000001E-3</v>
      </c>
      <c r="H201">
        <v>0.18099999999999999</v>
      </c>
      <c r="I201">
        <v>0.81599999999999995</v>
      </c>
    </row>
    <row r="202" spans="1:10" hidden="1">
      <c r="B202" s="6">
        <v>1980.4680000000001</v>
      </c>
      <c r="C202">
        <v>-14.99</v>
      </c>
      <c r="D202">
        <v>-29.303999999999998</v>
      </c>
      <c r="E202">
        <v>14.314</v>
      </c>
      <c r="F202">
        <v>11.9</v>
      </c>
      <c r="G202">
        <v>2E-3</v>
      </c>
      <c r="H202">
        <v>0.12</v>
      </c>
      <c r="I202">
        <v>0.877</v>
      </c>
    </row>
    <row r="203" spans="1:10" hidden="1">
      <c r="B203" s="6">
        <v>1990.4680000000001</v>
      </c>
      <c r="C203">
        <v>-14.99</v>
      </c>
      <c r="D203">
        <v>-29.268999999999998</v>
      </c>
      <c r="E203">
        <v>14.278</v>
      </c>
      <c r="F203">
        <v>11.9</v>
      </c>
      <c r="G203">
        <v>0</v>
      </c>
      <c r="H203">
        <v>0</v>
      </c>
      <c r="I203">
        <v>0.997</v>
      </c>
    </row>
    <row r="204" spans="1:10">
      <c r="A204">
        <v>4</v>
      </c>
      <c r="B204" s="6">
        <v>2000.4680000000001</v>
      </c>
      <c r="C204">
        <v>-14.99</v>
      </c>
      <c r="D204">
        <v>-29.257999999999999</v>
      </c>
      <c r="E204">
        <v>14.268000000000001</v>
      </c>
      <c r="F204">
        <v>11.93</v>
      </c>
      <c r="G204">
        <v>3.0000000000000001E-3</v>
      </c>
      <c r="H204">
        <v>0.18099999999999999</v>
      </c>
      <c r="I204">
        <v>0.81599999999999995</v>
      </c>
      <c r="J204" s="5">
        <f>AVERAGE(E206:E213)</f>
        <v>13.730374999999999</v>
      </c>
    </row>
    <row r="205" spans="1:10" hidden="1">
      <c r="B205" s="6">
        <v>2010.4680000000001</v>
      </c>
      <c r="C205">
        <v>-15.000999999999999</v>
      </c>
      <c r="D205">
        <v>-29.242999999999999</v>
      </c>
      <c r="E205">
        <v>14.242000000000001</v>
      </c>
      <c r="F205">
        <v>11.95</v>
      </c>
      <c r="G205">
        <v>2E-3</v>
      </c>
      <c r="H205">
        <v>0.12</v>
      </c>
      <c r="I205">
        <v>0.877</v>
      </c>
    </row>
    <row r="206" spans="1:10" hidden="1">
      <c r="B206" s="6">
        <v>2020.4690000000001</v>
      </c>
      <c r="C206">
        <v>-15.266999999999999</v>
      </c>
      <c r="D206">
        <v>-29.242999999999999</v>
      </c>
      <c r="E206">
        <v>13.976000000000001</v>
      </c>
      <c r="F206">
        <v>11.97</v>
      </c>
      <c r="G206">
        <v>2E-3</v>
      </c>
      <c r="H206">
        <v>0.12</v>
      </c>
      <c r="I206">
        <v>0.877</v>
      </c>
    </row>
    <row r="207" spans="1:10" hidden="1">
      <c r="B207" s="6">
        <v>2030.4680000000001</v>
      </c>
      <c r="C207">
        <v>-15.42</v>
      </c>
      <c r="D207">
        <v>-29.257999999999999</v>
      </c>
      <c r="E207">
        <v>13.837999999999999</v>
      </c>
      <c r="F207">
        <v>11.96</v>
      </c>
      <c r="G207">
        <v>-1E-3</v>
      </c>
      <c r="H207">
        <v>-0.06</v>
      </c>
      <c r="I207">
        <v>1.0569999999999999</v>
      </c>
    </row>
    <row r="208" spans="1:10" hidden="1">
      <c r="B208" s="6">
        <v>2040.4680000000001</v>
      </c>
      <c r="C208">
        <v>-15.461</v>
      </c>
      <c r="D208">
        <v>-29.222000000000001</v>
      </c>
      <c r="E208">
        <v>13.760999999999999</v>
      </c>
      <c r="F208">
        <v>11.98</v>
      </c>
      <c r="G208">
        <v>2E-3</v>
      </c>
      <c r="H208">
        <v>0.12</v>
      </c>
      <c r="I208">
        <v>0.877</v>
      </c>
    </row>
    <row r="209" spans="1:10" hidden="1">
      <c r="B209" s="6">
        <v>2050.4679999999998</v>
      </c>
      <c r="C209">
        <v>-15.523</v>
      </c>
      <c r="D209">
        <v>-29.222000000000001</v>
      </c>
      <c r="E209">
        <v>13.7</v>
      </c>
      <c r="F209">
        <v>11.99</v>
      </c>
      <c r="G209">
        <v>1E-3</v>
      </c>
      <c r="H209">
        <v>0.06</v>
      </c>
      <c r="I209">
        <v>0.93700000000000006</v>
      </c>
    </row>
    <row r="210" spans="1:10" hidden="1">
      <c r="B210" s="6">
        <v>2060.4679999999998</v>
      </c>
      <c r="C210">
        <v>-15.593999999999999</v>
      </c>
      <c r="D210">
        <v>-29.228000000000002</v>
      </c>
      <c r="E210">
        <v>13.632999999999999</v>
      </c>
      <c r="F210">
        <v>12.01</v>
      </c>
      <c r="G210">
        <v>2E-3</v>
      </c>
      <c r="H210">
        <v>0.12</v>
      </c>
      <c r="I210">
        <v>0.877</v>
      </c>
    </row>
    <row r="211" spans="1:10" hidden="1">
      <c r="B211" s="6">
        <v>2070.4679999999998</v>
      </c>
      <c r="C211">
        <v>-15.574</v>
      </c>
      <c r="D211">
        <v>-29.222000000000001</v>
      </c>
      <c r="E211">
        <v>13.648</v>
      </c>
      <c r="F211">
        <v>12</v>
      </c>
      <c r="G211">
        <v>-1E-3</v>
      </c>
      <c r="H211">
        <v>-0.06</v>
      </c>
      <c r="I211">
        <v>1.0569999999999999</v>
      </c>
    </row>
    <row r="212" spans="1:10" hidden="1">
      <c r="B212" s="6">
        <v>2080.4679999999998</v>
      </c>
      <c r="C212">
        <v>-15.593999999999999</v>
      </c>
      <c r="D212">
        <v>-29.207000000000001</v>
      </c>
      <c r="E212">
        <v>13.613</v>
      </c>
      <c r="F212">
        <v>12.01</v>
      </c>
      <c r="G212">
        <v>1E-3</v>
      </c>
      <c r="H212">
        <v>0.06</v>
      </c>
      <c r="I212">
        <v>0.93700000000000006</v>
      </c>
    </row>
    <row r="213" spans="1:10" hidden="1">
      <c r="B213" s="6">
        <v>2090.4690000000001</v>
      </c>
      <c r="C213">
        <v>-15.532999999999999</v>
      </c>
      <c r="D213">
        <v>-29.207000000000001</v>
      </c>
      <c r="E213">
        <v>13.673999999999999</v>
      </c>
      <c r="F213">
        <v>12.02</v>
      </c>
      <c r="G213">
        <v>1E-3</v>
      </c>
      <c r="H213">
        <v>0.06</v>
      </c>
      <c r="I213">
        <v>0.93700000000000006</v>
      </c>
    </row>
    <row r="214" spans="1:10">
      <c r="A214">
        <v>2</v>
      </c>
      <c r="B214" s="6">
        <v>2100.4679999999998</v>
      </c>
      <c r="C214">
        <v>-15.481999999999999</v>
      </c>
      <c r="D214">
        <v>-29.181000000000001</v>
      </c>
      <c r="E214">
        <v>13.7</v>
      </c>
      <c r="F214">
        <v>12.02</v>
      </c>
      <c r="G214">
        <v>0</v>
      </c>
      <c r="H214">
        <v>0</v>
      </c>
      <c r="I214">
        <v>0.997</v>
      </c>
      <c r="J214" s="5">
        <f>AVERAGE(E216:E223)</f>
        <v>12.502374999999999</v>
      </c>
    </row>
    <row r="215" spans="1:10" hidden="1">
      <c r="B215" s="6">
        <v>2110.4679999999998</v>
      </c>
      <c r="C215">
        <v>-15.789</v>
      </c>
      <c r="D215">
        <v>-29.175999999999998</v>
      </c>
      <c r="E215">
        <v>13.387</v>
      </c>
      <c r="F215">
        <v>12.02</v>
      </c>
      <c r="G215">
        <v>0</v>
      </c>
      <c r="H215">
        <v>0</v>
      </c>
      <c r="I215">
        <v>0.997</v>
      </c>
    </row>
    <row r="216" spans="1:10" hidden="1">
      <c r="B216" s="6">
        <v>2120.4679999999998</v>
      </c>
      <c r="C216">
        <v>-16.373000000000001</v>
      </c>
      <c r="D216">
        <v>-29.216999999999999</v>
      </c>
      <c r="E216">
        <v>12.845000000000001</v>
      </c>
      <c r="F216">
        <v>12.05</v>
      </c>
      <c r="G216">
        <v>3.0000000000000001E-3</v>
      </c>
      <c r="H216">
        <v>0.18099999999999999</v>
      </c>
      <c r="I216">
        <v>0.81599999999999995</v>
      </c>
    </row>
    <row r="217" spans="1:10" hidden="1">
      <c r="B217" s="6">
        <v>2130.4679999999998</v>
      </c>
      <c r="C217">
        <v>-16.588000000000001</v>
      </c>
      <c r="D217">
        <v>-29.228000000000002</v>
      </c>
      <c r="E217">
        <v>12.64</v>
      </c>
      <c r="F217">
        <v>12.05</v>
      </c>
      <c r="G217">
        <v>0</v>
      </c>
      <c r="H217">
        <v>0</v>
      </c>
      <c r="I217">
        <v>0.997</v>
      </c>
    </row>
    <row r="218" spans="1:10" hidden="1">
      <c r="B218" s="6">
        <v>2140.4679999999998</v>
      </c>
      <c r="C218">
        <v>-16.741</v>
      </c>
      <c r="D218">
        <v>-29.228000000000002</v>
      </c>
      <c r="E218">
        <v>12.486000000000001</v>
      </c>
      <c r="F218">
        <v>12.05</v>
      </c>
      <c r="G218">
        <v>0</v>
      </c>
      <c r="H218">
        <v>0</v>
      </c>
      <c r="I218">
        <v>0.997</v>
      </c>
    </row>
    <row r="219" spans="1:10" hidden="1">
      <c r="B219" s="6">
        <v>2150.4679999999998</v>
      </c>
      <c r="C219">
        <v>-16.823</v>
      </c>
      <c r="D219">
        <v>-29.222000000000001</v>
      </c>
      <c r="E219">
        <v>12.398999999999999</v>
      </c>
      <c r="F219">
        <v>12.06</v>
      </c>
      <c r="G219">
        <v>1E-3</v>
      </c>
      <c r="H219">
        <v>0.06</v>
      </c>
      <c r="I219">
        <v>0.93700000000000006</v>
      </c>
    </row>
    <row r="220" spans="1:10" hidden="1">
      <c r="B220" s="6">
        <v>2160.4690000000001</v>
      </c>
      <c r="C220">
        <v>-16.803000000000001</v>
      </c>
      <c r="D220">
        <v>-29.222000000000001</v>
      </c>
      <c r="E220">
        <v>12.42</v>
      </c>
      <c r="F220">
        <v>12.06</v>
      </c>
      <c r="G220">
        <v>0</v>
      </c>
      <c r="H220">
        <v>0</v>
      </c>
      <c r="I220">
        <v>0.997</v>
      </c>
    </row>
    <row r="221" spans="1:10" hidden="1">
      <c r="B221" s="6">
        <v>2170.4679999999998</v>
      </c>
      <c r="C221">
        <v>-16.832999999999998</v>
      </c>
      <c r="D221">
        <v>-29.222000000000001</v>
      </c>
      <c r="E221">
        <v>12.388999999999999</v>
      </c>
      <c r="F221">
        <v>12.08</v>
      </c>
      <c r="G221">
        <v>2E-3</v>
      </c>
      <c r="H221">
        <v>0.12</v>
      </c>
      <c r="I221">
        <v>0.877</v>
      </c>
    </row>
    <row r="222" spans="1:10" hidden="1">
      <c r="B222" s="6">
        <v>2180.4679999999998</v>
      </c>
      <c r="C222">
        <v>-16.803000000000001</v>
      </c>
      <c r="D222">
        <v>-29.216999999999999</v>
      </c>
      <c r="E222">
        <v>12.414999999999999</v>
      </c>
      <c r="F222">
        <v>12.08</v>
      </c>
      <c r="G222">
        <v>0</v>
      </c>
      <c r="H222">
        <v>0</v>
      </c>
      <c r="I222">
        <v>0.997</v>
      </c>
    </row>
    <row r="223" spans="1:10" hidden="1">
      <c r="B223" s="6">
        <v>2190.4679999999998</v>
      </c>
      <c r="C223">
        <v>-16.771999999999998</v>
      </c>
      <c r="D223">
        <v>-29.196999999999999</v>
      </c>
      <c r="E223">
        <v>12.425000000000001</v>
      </c>
      <c r="F223">
        <v>12.08</v>
      </c>
      <c r="G223">
        <v>0</v>
      </c>
      <c r="H223">
        <v>0</v>
      </c>
      <c r="I223">
        <v>0.997</v>
      </c>
    </row>
    <row r="224" spans="1:10">
      <c r="A224">
        <v>1</v>
      </c>
      <c r="B224" s="6">
        <v>2200.4679999999998</v>
      </c>
      <c r="C224">
        <v>-16.812999999999999</v>
      </c>
      <c r="D224">
        <v>-29.155999999999999</v>
      </c>
      <c r="E224">
        <v>12.343</v>
      </c>
      <c r="F224">
        <v>12.07</v>
      </c>
      <c r="G224">
        <v>-1E-3</v>
      </c>
      <c r="H224">
        <v>-0.06</v>
      </c>
      <c r="I224">
        <v>1.0569999999999999</v>
      </c>
      <c r="J224" s="5">
        <f>AVERAGE(E226:E233)</f>
        <v>11.971500000000001</v>
      </c>
    </row>
    <row r="225" spans="1:10" hidden="1">
      <c r="B225" s="6">
        <v>2210.4679999999998</v>
      </c>
      <c r="C225">
        <v>-16.936</v>
      </c>
      <c r="D225">
        <v>-29.196999999999999</v>
      </c>
      <c r="E225">
        <v>12.260999999999999</v>
      </c>
      <c r="F225">
        <v>12.09</v>
      </c>
      <c r="G225">
        <v>2E-3</v>
      </c>
      <c r="H225">
        <v>0.12</v>
      </c>
      <c r="I225">
        <v>0.877</v>
      </c>
    </row>
    <row r="226" spans="1:10" hidden="1">
      <c r="B226" s="6">
        <v>2220.4679999999998</v>
      </c>
      <c r="C226">
        <v>-17.192</v>
      </c>
      <c r="D226">
        <v>-29.222000000000001</v>
      </c>
      <c r="E226">
        <v>12.031000000000001</v>
      </c>
      <c r="F226">
        <v>12.09</v>
      </c>
      <c r="G226">
        <v>0</v>
      </c>
      <c r="H226">
        <v>0</v>
      </c>
      <c r="I226">
        <v>0.997</v>
      </c>
    </row>
    <row r="227" spans="1:10" hidden="1">
      <c r="B227" s="6">
        <v>2230.4690000000001</v>
      </c>
      <c r="C227">
        <v>-17.231999999999999</v>
      </c>
      <c r="D227">
        <v>-29.222000000000001</v>
      </c>
      <c r="E227">
        <v>11.99</v>
      </c>
      <c r="F227">
        <v>12.1</v>
      </c>
      <c r="G227">
        <v>1E-3</v>
      </c>
      <c r="H227">
        <v>0.06</v>
      </c>
      <c r="I227">
        <v>0.93700000000000006</v>
      </c>
    </row>
    <row r="228" spans="1:10" hidden="1">
      <c r="B228" s="6">
        <v>2240.4679999999998</v>
      </c>
      <c r="C228">
        <v>-17.335000000000001</v>
      </c>
      <c r="D228">
        <v>-29.233000000000001</v>
      </c>
      <c r="E228">
        <v>11.898</v>
      </c>
      <c r="F228">
        <v>12.12</v>
      </c>
      <c r="G228">
        <v>2E-3</v>
      </c>
      <c r="H228">
        <v>0.12</v>
      </c>
      <c r="I228">
        <v>0.877</v>
      </c>
    </row>
    <row r="229" spans="1:10" hidden="1">
      <c r="B229" s="6">
        <v>2250.4679999999998</v>
      </c>
      <c r="C229">
        <v>-17.344999999999999</v>
      </c>
      <c r="D229">
        <v>-29.283999999999999</v>
      </c>
      <c r="E229">
        <v>11.939</v>
      </c>
      <c r="F229">
        <v>12.11</v>
      </c>
      <c r="G229">
        <v>-1E-3</v>
      </c>
      <c r="H229">
        <v>-0.06</v>
      </c>
      <c r="I229">
        <v>1.0569999999999999</v>
      </c>
    </row>
    <row r="230" spans="1:10" hidden="1">
      <c r="B230" s="6">
        <v>2260.4679999999998</v>
      </c>
      <c r="C230">
        <v>-17.283999999999999</v>
      </c>
      <c r="D230">
        <v>-29.274000000000001</v>
      </c>
      <c r="E230">
        <v>11.99</v>
      </c>
      <c r="F230">
        <v>12.13</v>
      </c>
      <c r="G230">
        <v>2E-3</v>
      </c>
      <c r="H230">
        <v>0.12</v>
      </c>
      <c r="I230">
        <v>0.877</v>
      </c>
    </row>
    <row r="231" spans="1:10" hidden="1">
      <c r="B231" s="6">
        <v>2270.4679999999998</v>
      </c>
      <c r="C231">
        <v>-17.303999999999998</v>
      </c>
      <c r="D231">
        <v>-29.32</v>
      </c>
      <c r="E231">
        <v>12.016</v>
      </c>
      <c r="F231">
        <v>12.12</v>
      </c>
      <c r="G231">
        <v>-1E-3</v>
      </c>
      <c r="H231">
        <v>-0.06</v>
      </c>
      <c r="I231">
        <v>1.0569999999999999</v>
      </c>
    </row>
    <row r="232" spans="1:10" hidden="1">
      <c r="B232" s="6">
        <v>2280.4679999999998</v>
      </c>
      <c r="C232">
        <v>-17.407</v>
      </c>
      <c r="D232">
        <v>-29.324999999999999</v>
      </c>
      <c r="E232">
        <v>11.917999999999999</v>
      </c>
      <c r="F232">
        <v>12.15</v>
      </c>
      <c r="G232">
        <v>3.0000000000000001E-3</v>
      </c>
      <c r="H232">
        <v>0.18099999999999999</v>
      </c>
      <c r="I232">
        <v>0.81599999999999995</v>
      </c>
    </row>
    <row r="233" spans="1:10" hidden="1">
      <c r="B233" s="6">
        <v>2290.4679999999998</v>
      </c>
      <c r="C233">
        <v>-17.335000000000001</v>
      </c>
      <c r="D233">
        <v>-29.324999999999999</v>
      </c>
      <c r="E233">
        <v>11.99</v>
      </c>
      <c r="F233">
        <v>12.15</v>
      </c>
      <c r="G233">
        <v>0</v>
      </c>
      <c r="H233">
        <v>0</v>
      </c>
      <c r="I233">
        <v>0.997</v>
      </c>
    </row>
    <row r="234" spans="1:10">
      <c r="A234" s="8">
        <v>0</v>
      </c>
      <c r="B234" s="18">
        <v>2300.4690000000001</v>
      </c>
      <c r="C234">
        <v>-17.242999999999999</v>
      </c>
      <c r="D234">
        <v>-29.324999999999999</v>
      </c>
      <c r="E234" s="8">
        <v>12.082000000000001</v>
      </c>
      <c r="F234" s="8">
        <v>12.15</v>
      </c>
      <c r="G234">
        <v>0</v>
      </c>
      <c r="H234">
        <v>0</v>
      </c>
      <c r="I234">
        <v>0.997</v>
      </c>
      <c r="J234" s="9">
        <f>AVERAGE(E241:E254)</f>
        <v>11.677499999999998</v>
      </c>
    </row>
    <row r="235" spans="1:10" hidden="1">
      <c r="B235" s="6">
        <v>2310.4679999999998</v>
      </c>
      <c r="C235">
        <v>-17.273</v>
      </c>
      <c r="D235">
        <v>-29.315000000000001</v>
      </c>
      <c r="E235">
        <v>12.041</v>
      </c>
      <c r="F235">
        <v>12.14</v>
      </c>
      <c r="G235">
        <v>-1E-3</v>
      </c>
      <c r="H235">
        <v>-0.06</v>
      </c>
      <c r="I235">
        <v>1.0569999999999999</v>
      </c>
    </row>
    <row r="236" spans="1:10" hidden="1">
      <c r="B236" s="6">
        <v>2320.4679999999998</v>
      </c>
      <c r="C236">
        <v>-17.446999999999999</v>
      </c>
      <c r="D236">
        <v>-29.324999999999999</v>
      </c>
      <c r="E236">
        <v>11.877000000000001</v>
      </c>
      <c r="F236">
        <v>12.16</v>
      </c>
      <c r="G236">
        <v>2E-3</v>
      </c>
      <c r="H236">
        <v>0.12</v>
      </c>
      <c r="I236">
        <v>0.877</v>
      </c>
    </row>
    <row r="237" spans="1:10" hidden="1">
      <c r="B237" s="6">
        <v>2330.4679999999998</v>
      </c>
      <c r="C237">
        <v>-17.559999999999999</v>
      </c>
      <c r="D237">
        <v>-29.324999999999999</v>
      </c>
      <c r="E237">
        <v>11.765000000000001</v>
      </c>
      <c r="F237">
        <v>12.18</v>
      </c>
      <c r="G237">
        <v>2E-3</v>
      </c>
      <c r="H237">
        <v>0.12</v>
      </c>
      <c r="I237">
        <v>0.877</v>
      </c>
    </row>
    <row r="238" spans="1:10" hidden="1">
      <c r="B238" s="6">
        <v>2340.4679999999998</v>
      </c>
      <c r="C238">
        <v>-17.581</v>
      </c>
      <c r="D238">
        <v>-29.324999999999999</v>
      </c>
      <c r="E238">
        <v>11.744</v>
      </c>
      <c r="F238">
        <v>12.18</v>
      </c>
      <c r="G238">
        <v>0</v>
      </c>
      <c r="H238">
        <v>0</v>
      </c>
      <c r="I238">
        <v>0.997</v>
      </c>
    </row>
    <row r="239" spans="1:10" hidden="1">
      <c r="B239" s="6">
        <v>2350.4679999999998</v>
      </c>
      <c r="C239">
        <v>-17.641999999999999</v>
      </c>
      <c r="D239">
        <v>-29.324999999999999</v>
      </c>
      <c r="E239">
        <v>11.683</v>
      </c>
      <c r="F239">
        <v>12.2</v>
      </c>
      <c r="G239">
        <v>2E-3</v>
      </c>
      <c r="H239">
        <v>0.12</v>
      </c>
      <c r="I239">
        <v>0.877</v>
      </c>
    </row>
    <row r="240" spans="1:10" hidden="1">
      <c r="B240" s="6">
        <v>2360.4679999999998</v>
      </c>
      <c r="C240">
        <v>-17.683</v>
      </c>
      <c r="D240">
        <v>-29.324999999999999</v>
      </c>
      <c r="E240">
        <v>11.641999999999999</v>
      </c>
      <c r="F240">
        <v>12.17</v>
      </c>
      <c r="G240">
        <v>-3.0000000000000001E-3</v>
      </c>
      <c r="H240">
        <v>-0.18099999999999999</v>
      </c>
      <c r="I240">
        <v>1.1779999999999999</v>
      </c>
    </row>
    <row r="241" spans="1:9" hidden="1">
      <c r="B241" s="6">
        <v>2370.4690000000001</v>
      </c>
      <c r="C241">
        <v>-17.652000000000001</v>
      </c>
      <c r="D241">
        <v>-29.324999999999999</v>
      </c>
      <c r="E241">
        <v>11.673</v>
      </c>
      <c r="F241">
        <v>12.17</v>
      </c>
      <c r="G241">
        <v>0</v>
      </c>
      <c r="H241">
        <v>0</v>
      </c>
      <c r="I241">
        <v>0.997</v>
      </c>
    </row>
    <row r="242" spans="1:9" hidden="1">
      <c r="B242" s="6">
        <v>2380.4679999999998</v>
      </c>
      <c r="C242">
        <v>-17.652000000000001</v>
      </c>
      <c r="D242">
        <v>-29.303999999999998</v>
      </c>
      <c r="E242">
        <v>11.651999999999999</v>
      </c>
      <c r="F242">
        <v>12.18</v>
      </c>
      <c r="G242">
        <v>1E-3</v>
      </c>
      <c r="H242">
        <v>0.06</v>
      </c>
      <c r="I242">
        <v>0.93700000000000006</v>
      </c>
    </row>
    <row r="243" spans="1:9" hidden="1">
      <c r="B243" s="6">
        <v>2390.4679999999998</v>
      </c>
      <c r="C243">
        <v>-17.652000000000001</v>
      </c>
      <c r="D243">
        <v>-29.324999999999999</v>
      </c>
      <c r="E243">
        <v>11.673</v>
      </c>
      <c r="F243">
        <v>12.15</v>
      </c>
      <c r="G243">
        <v>-3.0000000000000001E-3</v>
      </c>
      <c r="H243">
        <v>-0.18099999999999999</v>
      </c>
      <c r="I243">
        <v>1.1779999999999999</v>
      </c>
    </row>
    <row r="244" spans="1:9" hidden="1">
      <c r="B244" s="6">
        <v>2400.4679999999998</v>
      </c>
      <c r="C244">
        <v>-17.652000000000001</v>
      </c>
      <c r="D244">
        <v>-29.294</v>
      </c>
      <c r="E244">
        <v>11.641999999999999</v>
      </c>
      <c r="F244">
        <v>12.15</v>
      </c>
      <c r="G244">
        <v>0</v>
      </c>
      <c r="H244">
        <v>0</v>
      </c>
      <c r="I244">
        <v>0.997</v>
      </c>
    </row>
    <row r="245" spans="1:9" hidden="1">
      <c r="B245" s="6">
        <v>2410.4679999999998</v>
      </c>
      <c r="C245">
        <v>-17.632000000000001</v>
      </c>
      <c r="D245">
        <v>-29.294</v>
      </c>
      <c r="E245">
        <v>11.662000000000001</v>
      </c>
      <c r="F245">
        <v>12.13</v>
      </c>
      <c r="G245">
        <v>-2E-3</v>
      </c>
      <c r="H245">
        <v>-0.12</v>
      </c>
      <c r="I245">
        <v>1.117</v>
      </c>
    </row>
    <row r="246" spans="1:9" hidden="1">
      <c r="B246" s="6">
        <v>2420.4679999999998</v>
      </c>
      <c r="C246">
        <v>-17.600999999999999</v>
      </c>
      <c r="D246">
        <v>-29.324999999999999</v>
      </c>
      <c r="E246">
        <v>11.724</v>
      </c>
      <c r="F246">
        <v>12.12</v>
      </c>
      <c r="G246">
        <v>-1E-3</v>
      </c>
      <c r="H246">
        <v>-0.06</v>
      </c>
      <c r="I246">
        <v>1.0569999999999999</v>
      </c>
    </row>
    <row r="247" spans="1:9" hidden="1">
      <c r="B247" s="6">
        <v>2430.4679999999998</v>
      </c>
      <c r="C247">
        <v>-17.591000000000001</v>
      </c>
      <c r="D247">
        <v>-29.283999999999999</v>
      </c>
      <c r="E247">
        <v>11.693</v>
      </c>
      <c r="F247">
        <v>12.11</v>
      </c>
      <c r="G247">
        <v>-1E-3</v>
      </c>
      <c r="H247">
        <v>-0.06</v>
      </c>
      <c r="I247">
        <v>1.0569999999999999</v>
      </c>
    </row>
    <row r="248" spans="1:9" hidden="1">
      <c r="B248" s="6">
        <v>2440.4690000000001</v>
      </c>
      <c r="C248">
        <v>-17.652000000000001</v>
      </c>
      <c r="D248">
        <v>-29.31</v>
      </c>
      <c r="E248">
        <v>11.657</v>
      </c>
      <c r="F248">
        <v>12.09</v>
      </c>
      <c r="G248">
        <v>-2E-3</v>
      </c>
      <c r="H248">
        <v>-0.12</v>
      </c>
      <c r="I248">
        <v>1.117</v>
      </c>
    </row>
    <row r="249" spans="1:9" hidden="1">
      <c r="B249" s="6">
        <v>2450.4679999999998</v>
      </c>
      <c r="C249">
        <v>-17.622</v>
      </c>
      <c r="D249">
        <v>-29.298999999999999</v>
      </c>
      <c r="E249">
        <v>11.678000000000001</v>
      </c>
      <c r="F249">
        <v>12.1</v>
      </c>
      <c r="G249">
        <v>1E-3</v>
      </c>
      <c r="H249">
        <v>0.06</v>
      </c>
      <c r="I249">
        <v>0.93700000000000006</v>
      </c>
    </row>
    <row r="250" spans="1:9" hidden="1">
      <c r="B250" s="6">
        <v>2460.4679999999998</v>
      </c>
      <c r="C250">
        <v>-17.622</v>
      </c>
      <c r="D250">
        <v>-29.294</v>
      </c>
      <c r="E250">
        <v>11.673</v>
      </c>
      <c r="F250">
        <v>12.11</v>
      </c>
      <c r="G250">
        <v>1E-3</v>
      </c>
      <c r="H250">
        <v>0.06</v>
      </c>
      <c r="I250">
        <v>0.93700000000000006</v>
      </c>
    </row>
    <row r="251" spans="1:9" hidden="1">
      <c r="B251" s="6">
        <v>2470.4679999999998</v>
      </c>
      <c r="C251">
        <v>-17.622</v>
      </c>
      <c r="D251">
        <v>-29.315000000000001</v>
      </c>
      <c r="E251">
        <v>11.693</v>
      </c>
      <c r="F251">
        <v>12.1</v>
      </c>
      <c r="G251">
        <v>-1E-3</v>
      </c>
      <c r="H251">
        <v>-0.06</v>
      </c>
      <c r="I251">
        <v>1.0569999999999999</v>
      </c>
    </row>
    <row r="252" spans="1:9" hidden="1">
      <c r="B252" s="6">
        <v>2480.4679999999998</v>
      </c>
      <c r="C252">
        <v>-17.529</v>
      </c>
      <c r="D252">
        <v>-29.283999999999999</v>
      </c>
      <c r="E252">
        <v>11.755000000000001</v>
      </c>
      <c r="F252">
        <v>12.1</v>
      </c>
      <c r="G252">
        <v>0</v>
      </c>
      <c r="H252">
        <v>0</v>
      </c>
      <c r="I252">
        <v>0.997</v>
      </c>
    </row>
    <row r="253" spans="1:9" hidden="1">
      <c r="B253" s="6">
        <v>2490.4679999999998</v>
      </c>
      <c r="C253">
        <v>-17.437000000000001</v>
      </c>
      <c r="D253">
        <v>-29.279</v>
      </c>
      <c r="E253">
        <v>11.842000000000001</v>
      </c>
      <c r="F253">
        <v>11.82</v>
      </c>
      <c r="G253">
        <v>-2.8000000000000001E-2</v>
      </c>
      <c r="H253">
        <v>-1.6850000000000001</v>
      </c>
      <c r="I253">
        <v>2.6819999999999999</v>
      </c>
    </row>
    <row r="254" spans="1:9" hidden="1">
      <c r="A254" s="8"/>
      <c r="B254" s="6">
        <v>2500.4679999999998</v>
      </c>
      <c r="C254">
        <v>-17.837</v>
      </c>
      <c r="D254">
        <v>-29.303999999999998</v>
      </c>
      <c r="E254">
        <v>11.468</v>
      </c>
      <c r="F254">
        <v>12.09</v>
      </c>
      <c r="G254">
        <v>2.7E-2</v>
      </c>
      <c r="H254">
        <v>1.625</v>
      </c>
      <c r="I254">
        <v>-0.628</v>
      </c>
    </row>
    <row r="255" spans="1:9" hidden="1">
      <c r="B255" s="6">
        <v>2510.4690000000001</v>
      </c>
      <c r="C255">
        <v>-18.091999999999999</v>
      </c>
      <c r="D255">
        <v>-29.324999999999999</v>
      </c>
      <c r="E255">
        <v>11.233000000000001</v>
      </c>
      <c r="F255">
        <v>12.08</v>
      </c>
      <c r="G255">
        <v>-1E-3</v>
      </c>
      <c r="H255">
        <v>-0.06</v>
      </c>
      <c r="I255">
        <v>1.0569999999999999</v>
      </c>
    </row>
    <row r="256" spans="1:9" hidden="1">
      <c r="B256" s="6">
        <v>2520.4679999999998</v>
      </c>
      <c r="C256">
        <v>-17.949000000000002</v>
      </c>
      <c r="D256">
        <v>-29.324999999999999</v>
      </c>
      <c r="E256">
        <v>11.375999999999999</v>
      </c>
      <c r="F256">
        <v>12.08</v>
      </c>
      <c r="G256">
        <v>0</v>
      </c>
      <c r="H256">
        <v>0</v>
      </c>
      <c r="I256">
        <v>0.997</v>
      </c>
    </row>
    <row r="257" spans="1:9" hidden="1">
      <c r="B257" s="6">
        <v>2530.4679999999998</v>
      </c>
      <c r="C257">
        <v>-17.856999999999999</v>
      </c>
      <c r="D257">
        <v>-29.324999999999999</v>
      </c>
      <c r="E257">
        <v>11.468</v>
      </c>
      <c r="F257">
        <v>12.1</v>
      </c>
      <c r="G257">
        <v>2E-3</v>
      </c>
      <c r="H257">
        <v>0.12</v>
      </c>
      <c r="I257">
        <v>0.877</v>
      </c>
    </row>
    <row r="258" spans="1:9" hidden="1">
      <c r="B258" s="6">
        <v>2540.4679999999998</v>
      </c>
      <c r="C258">
        <v>-17.815999999999999</v>
      </c>
      <c r="D258">
        <v>-29.32</v>
      </c>
      <c r="E258">
        <v>11.504</v>
      </c>
      <c r="F258">
        <v>12.11</v>
      </c>
      <c r="G258">
        <v>1E-3</v>
      </c>
      <c r="H258">
        <v>0.06</v>
      </c>
      <c r="I258">
        <v>0.93700000000000006</v>
      </c>
    </row>
    <row r="259" spans="1:9" hidden="1">
      <c r="B259" s="6">
        <v>2550.4679999999998</v>
      </c>
      <c r="C259">
        <v>-17.734000000000002</v>
      </c>
      <c r="D259">
        <v>-29.279</v>
      </c>
      <c r="E259">
        <v>11.545</v>
      </c>
      <c r="F259">
        <v>12.14</v>
      </c>
      <c r="G259">
        <v>3.0000000000000001E-3</v>
      </c>
      <c r="H259">
        <v>0.18099999999999999</v>
      </c>
      <c r="I259">
        <v>0.81599999999999995</v>
      </c>
    </row>
    <row r="260" spans="1:9" hidden="1">
      <c r="B260" s="6">
        <v>2560.4679999999998</v>
      </c>
      <c r="C260">
        <v>-17.611000000000001</v>
      </c>
      <c r="D260">
        <v>-29.274000000000001</v>
      </c>
      <c r="E260">
        <v>11.662000000000001</v>
      </c>
      <c r="F260">
        <v>12.44</v>
      </c>
      <c r="G260">
        <v>0.03</v>
      </c>
      <c r="H260">
        <v>1.8049999999999999</v>
      </c>
      <c r="I260">
        <v>-0.80800000000000005</v>
      </c>
    </row>
    <row r="261" spans="1:9" hidden="1">
      <c r="B261" s="6">
        <v>2570.4679999999998</v>
      </c>
      <c r="C261">
        <v>-19.116</v>
      </c>
      <c r="D261">
        <v>-26.585000000000001</v>
      </c>
      <c r="E261">
        <v>7.4690000000000003</v>
      </c>
      <c r="F261">
        <v>11.65</v>
      </c>
      <c r="G261">
        <v>-7.9000000000000001E-2</v>
      </c>
      <c r="H261">
        <v>-4.7539999999999996</v>
      </c>
      <c r="I261">
        <v>5.7510000000000003</v>
      </c>
    </row>
    <row r="262" spans="1:9" hidden="1">
      <c r="B262" s="6">
        <v>2580.4690000000001</v>
      </c>
      <c r="C262">
        <v>-1.087</v>
      </c>
      <c r="D262">
        <v>-2.9550000000000001</v>
      </c>
      <c r="E262">
        <v>1.8680000000000001</v>
      </c>
      <c r="F262">
        <v>11.7</v>
      </c>
      <c r="G262">
        <v>5.0000000000000001E-3</v>
      </c>
      <c r="H262">
        <v>0.30099999999999999</v>
      </c>
      <c r="I262">
        <v>0.69599999999999995</v>
      </c>
    </row>
    <row r="263" spans="1:9" hidden="1">
      <c r="B263" s="6">
        <v>2590.4679999999998</v>
      </c>
      <c r="C263">
        <v>0.41799999999999998</v>
      </c>
      <c r="D263">
        <v>-3.2679999999999998</v>
      </c>
      <c r="E263">
        <v>3.6859999999999999</v>
      </c>
      <c r="F263">
        <v>11.66</v>
      </c>
      <c r="G263">
        <v>-4.0000000000000001E-3</v>
      </c>
      <c r="H263">
        <v>-0.24099999999999999</v>
      </c>
      <c r="I263">
        <v>1.238</v>
      </c>
    </row>
    <row r="264" spans="1:9" hidden="1">
      <c r="A264" s="19"/>
      <c r="B264" s="6">
        <v>2600.4679999999998</v>
      </c>
      <c r="C264">
        <v>-0.66800000000000004</v>
      </c>
      <c r="D264">
        <v>-3.5859999999999999</v>
      </c>
      <c r="E264">
        <v>2.919</v>
      </c>
      <c r="F264">
        <v>11.64</v>
      </c>
      <c r="G264">
        <v>-2E-3</v>
      </c>
      <c r="H264">
        <v>-0.12</v>
      </c>
      <c r="I264">
        <v>1.117</v>
      </c>
    </row>
    <row r="265" spans="1:9" hidden="1">
      <c r="B265" s="6">
        <v>2610.4679999999998</v>
      </c>
      <c r="C265">
        <v>21.077999999999999</v>
      </c>
      <c r="D265">
        <v>-3.8740000000000001</v>
      </c>
      <c r="E265">
        <v>24.951000000000001</v>
      </c>
      <c r="F265">
        <v>11.62</v>
      </c>
      <c r="G265">
        <v>-2E-3</v>
      </c>
      <c r="H265">
        <v>-0.12</v>
      </c>
      <c r="I265">
        <v>1.117</v>
      </c>
    </row>
    <row r="266" spans="1:9" hidden="1">
      <c r="B266" s="6">
        <v>2620.4679999999998</v>
      </c>
      <c r="C266">
        <v>185.77500000000001</v>
      </c>
      <c r="D266">
        <v>-4.2380000000000004</v>
      </c>
      <c r="E266">
        <v>190.01300000000001</v>
      </c>
      <c r="F266">
        <v>11.61</v>
      </c>
      <c r="G266">
        <v>-1E-3</v>
      </c>
      <c r="H266">
        <v>-0.06</v>
      </c>
      <c r="I266">
        <v>1.0569999999999999</v>
      </c>
    </row>
    <row r="267" spans="1:9" hidden="1">
      <c r="B267" s="6">
        <v>2630.4679999999998</v>
      </c>
      <c r="C267">
        <v>154.32400000000001</v>
      </c>
      <c r="D267">
        <v>-4.5709999999999997</v>
      </c>
      <c r="E267">
        <v>158.89500000000001</v>
      </c>
      <c r="F267">
        <v>11.58</v>
      </c>
      <c r="G267">
        <v>-3.0000000000000001E-3</v>
      </c>
      <c r="H267">
        <v>-0.18099999999999999</v>
      </c>
      <c r="I267">
        <v>1.1779999999999999</v>
      </c>
    </row>
    <row r="268" spans="1:9" hidden="1">
      <c r="B268" s="6">
        <v>2640.4679999999998</v>
      </c>
      <c r="C268">
        <v>154.89699999999999</v>
      </c>
      <c r="D268">
        <v>-4.9249999999999998</v>
      </c>
      <c r="E268">
        <v>159.82300000000001</v>
      </c>
      <c r="F268">
        <v>11.55</v>
      </c>
      <c r="G268">
        <v>-3.0000000000000001E-3</v>
      </c>
      <c r="H268">
        <v>-0.18099999999999999</v>
      </c>
      <c r="I268">
        <v>1.1779999999999999</v>
      </c>
    </row>
    <row r="269" spans="1:9" hidden="1">
      <c r="B269" s="6">
        <v>2650.4690000000001</v>
      </c>
      <c r="C269">
        <v>154.62100000000001</v>
      </c>
      <c r="D269">
        <v>-5.1660000000000004</v>
      </c>
      <c r="E269">
        <v>159.78700000000001</v>
      </c>
      <c r="F269">
        <v>11.53</v>
      </c>
      <c r="G269">
        <v>-2E-3</v>
      </c>
      <c r="H269">
        <v>-0.12</v>
      </c>
      <c r="I269">
        <v>1.117</v>
      </c>
    </row>
    <row r="270" spans="1:9" hidden="1">
      <c r="B270" s="6">
        <v>2660.4679999999998</v>
      </c>
      <c r="C270">
        <v>247.50899999999999</v>
      </c>
      <c r="D270">
        <v>-5.3970000000000002</v>
      </c>
      <c r="E270">
        <v>252.90700000000001</v>
      </c>
      <c r="F270">
        <v>11.54</v>
      </c>
      <c r="G270">
        <v>1E-3</v>
      </c>
      <c r="H270">
        <v>0.06</v>
      </c>
      <c r="I270">
        <v>0.93700000000000006</v>
      </c>
    </row>
    <row r="271" spans="1:9" hidden="1">
      <c r="B271" s="6">
        <v>2670.4679999999998</v>
      </c>
      <c r="C271">
        <v>242.339</v>
      </c>
      <c r="D271">
        <v>-5.5510000000000002</v>
      </c>
      <c r="E271">
        <v>247.89</v>
      </c>
      <c r="F271">
        <v>11.51</v>
      </c>
      <c r="G271">
        <v>-3.0000000000000001E-3</v>
      </c>
      <c r="H271">
        <v>-0.18099999999999999</v>
      </c>
      <c r="I271">
        <v>1.1779999999999999</v>
      </c>
    </row>
    <row r="272" spans="1:9" hidden="1">
      <c r="B272" s="6">
        <v>2680.4679999999998</v>
      </c>
      <c r="C272">
        <v>33.731999999999999</v>
      </c>
      <c r="D272">
        <v>-5.8639999999999999</v>
      </c>
      <c r="E272">
        <v>39.595999999999997</v>
      </c>
      <c r="F272">
        <v>11.52</v>
      </c>
      <c r="G272">
        <v>1E-3</v>
      </c>
      <c r="H272">
        <v>0.06</v>
      </c>
      <c r="I272">
        <v>0.93700000000000006</v>
      </c>
    </row>
    <row r="273" spans="1:9" hidden="1">
      <c r="B273" s="6">
        <v>2690.4679999999998</v>
      </c>
      <c r="C273">
        <v>9.407</v>
      </c>
      <c r="D273">
        <v>-0.52900000000000003</v>
      </c>
      <c r="E273">
        <v>9.9350000000000005</v>
      </c>
      <c r="F273">
        <v>12.18</v>
      </c>
      <c r="G273">
        <v>6.6000000000000003E-2</v>
      </c>
      <c r="H273">
        <v>3.972</v>
      </c>
      <c r="I273">
        <v>-2.9750000000000001</v>
      </c>
    </row>
    <row r="274" spans="1:9" hidden="1">
      <c r="A274" s="19"/>
      <c r="B274" s="6">
        <v>2700.4679999999998</v>
      </c>
      <c r="C274">
        <v>6.1920000000000002</v>
      </c>
      <c r="D274">
        <v>0.22600000000000001</v>
      </c>
      <c r="E274">
        <v>5.9660000000000002</v>
      </c>
      <c r="F274">
        <v>11.69</v>
      </c>
      <c r="G274">
        <v>-4.9000000000000002E-2</v>
      </c>
      <c r="H274">
        <v>-2.9489999999999998</v>
      </c>
      <c r="I274">
        <v>3.9460000000000002</v>
      </c>
    </row>
    <row r="275" spans="1:9" hidden="1">
      <c r="B275" s="6">
        <v>2710.4679999999998</v>
      </c>
      <c r="C275">
        <v>4.492</v>
      </c>
      <c r="D275">
        <v>-0.246</v>
      </c>
      <c r="E275">
        <v>4.7389999999999999</v>
      </c>
      <c r="F275">
        <v>11.62</v>
      </c>
      <c r="G275">
        <v>-7.0000000000000001E-3</v>
      </c>
      <c r="H275">
        <v>-0.42099999999999999</v>
      </c>
      <c r="I275">
        <v>1.4179999999999999</v>
      </c>
    </row>
    <row r="276" spans="1:9" hidden="1">
      <c r="B276" s="6">
        <v>2720.4690000000001</v>
      </c>
      <c r="C276">
        <v>4.1139999999999999</v>
      </c>
      <c r="D276">
        <v>-0.72399999999999998</v>
      </c>
      <c r="E276">
        <v>4.8369999999999997</v>
      </c>
      <c r="F276">
        <v>11.64</v>
      </c>
      <c r="G276">
        <v>2E-3</v>
      </c>
      <c r="H276">
        <v>0.12</v>
      </c>
      <c r="I276">
        <v>0.877</v>
      </c>
    </row>
    <row r="277" spans="1:9" hidden="1">
      <c r="B277" s="6">
        <v>2730.4679999999998</v>
      </c>
      <c r="C277">
        <v>8.8330000000000002</v>
      </c>
      <c r="D277">
        <v>9.3989999999999991</v>
      </c>
      <c r="E277">
        <v>-0.56499999999999995</v>
      </c>
      <c r="F277">
        <v>11.8</v>
      </c>
      <c r="G277">
        <v>1.6E-2</v>
      </c>
      <c r="H277">
        <v>0.96299999999999997</v>
      </c>
      <c r="I277">
        <v>3.4000000000000002E-2</v>
      </c>
    </row>
    <row r="278" spans="1:9" hidden="1">
      <c r="B278" s="6">
        <v>2740.4679999999998</v>
      </c>
      <c r="C278">
        <v>18.866</v>
      </c>
      <c r="D278">
        <v>13.103</v>
      </c>
      <c r="E278">
        <v>5.7640000000000002</v>
      </c>
      <c r="F278">
        <v>11.87</v>
      </c>
      <c r="G278">
        <v>7.0000000000000001E-3</v>
      </c>
      <c r="H278">
        <v>0.42099999999999999</v>
      </c>
      <c r="I278">
        <v>0.57599999999999996</v>
      </c>
    </row>
    <row r="279" spans="1:9" hidden="1">
      <c r="B279" s="6">
        <v>2750.4679999999998</v>
      </c>
      <c r="C279">
        <v>18.273</v>
      </c>
      <c r="D279">
        <v>12.513</v>
      </c>
      <c r="E279">
        <v>5.76</v>
      </c>
      <c r="F279">
        <v>11.87</v>
      </c>
      <c r="G279">
        <v>0</v>
      </c>
      <c r="H279">
        <v>0</v>
      </c>
      <c r="I279">
        <v>0.997</v>
      </c>
    </row>
    <row r="280" spans="1:9" hidden="1">
      <c r="B280" s="6">
        <v>2760.4679999999998</v>
      </c>
      <c r="C280">
        <v>17.617000000000001</v>
      </c>
      <c r="D280">
        <v>11.959</v>
      </c>
      <c r="E280">
        <v>5.6589999999999998</v>
      </c>
      <c r="F280">
        <v>11.85</v>
      </c>
      <c r="G280">
        <v>-2E-3</v>
      </c>
      <c r="H280">
        <v>-0.12</v>
      </c>
      <c r="I280">
        <v>1.117</v>
      </c>
    </row>
    <row r="281" spans="1:9" hidden="1">
      <c r="B281" s="6">
        <v>2770.4679999999998</v>
      </c>
      <c r="C281">
        <v>16.931000000000001</v>
      </c>
      <c r="D281">
        <v>11.384</v>
      </c>
      <c r="E281">
        <v>5.5469999999999997</v>
      </c>
      <c r="F281">
        <v>11.91</v>
      </c>
      <c r="G281">
        <v>6.0000000000000001E-3</v>
      </c>
      <c r="H281">
        <v>0.36099999999999999</v>
      </c>
      <c r="I281">
        <v>0.63600000000000001</v>
      </c>
    </row>
    <row r="282" spans="1:9" hidden="1">
      <c r="B282" s="6">
        <v>2780.4679999999998</v>
      </c>
      <c r="C282">
        <v>16.225000000000001</v>
      </c>
      <c r="D282">
        <v>10.757999999999999</v>
      </c>
      <c r="E282">
        <v>5.4669999999999996</v>
      </c>
      <c r="F282">
        <v>11.93</v>
      </c>
      <c r="G282">
        <v>2E-3</v>
      </c>
      <c r="H282">
        <v>0.12</v>
      </c>
      <c r="I282">
        <v>0.877</v>
      </c>
    </row>
    <row r="283" spans="1:9" hidden="1">
      <c r="B283" s="6">
        <v>2790.4690000000001</v>
      </c>
      <c r="C283">
        <v>15.621</v>
      </c>
      <c r="D283">
        <v>10.225</v>
      </c>
      <c r="E283">
        <v>5.3959999999999999</v>
      </c>
      <c r="F283">
        <v>11.83</v>
      </c>
      <c r="G283">
        <v>-0.01</v>
      </c>
      <c r="H283">
        <v>-0.60199999999999998</v>
      </c>
      <c r="I283">
        <v>1.599</v>
      </c>
    </row>
    <row r="284" spans="1:9" hidden="1">
      <c r="A284" s="19"/>
      <c r="B284" s="6">
        <v>2800.4679999999998</v>
      </c>
      <c r="C284">
        <v>15.314</v>
      </c>
      <c r="D284">
        <v>9.9420000000000002</v>
      </c>
      <c r="E284">
        <v>5.3710000000000004</v>
      </c>
      <c r="F284">
        <v>11.96</v>
      </c>
      <c r="G284">
        <v>1.2999999999999999E-2</v>
      </c>
      <c r="H284">
        <v>0.78200000000000003</v>
      </c>
      <c r="I284">
        <v>0.215</v>
      </c>
    </row>
    <row r="285" spans="1:9" hidden="1">
      <c r="B285" s="6">
        <v>2810.4679999999998</v>
      </c>
      <c r="C285">
        <v>14.811999999999999</v>
      </c>
      <c r="D285">
        <v>9.5419999999999998</v>
      </c>
      <c r="E285">
        <v>5.27</v>
      </c>
      <c r="F285">
        <v>11.86</v>
      </c>
      <c r="G285">
        <v>-0.01</v>
      </c>
      <c r="H285">
        <v>-0.60199999999999998</v>
      </c>
      <c r="I285">
        <v>1.599</v>
      </c>
    </row>
    <row r="286" spans="1:9" hidden="1">
      <c r="B286" s="6">
        <v>2820.4679999999998</v>
      </c>
      <c r="C286">
        <v>14.28</v>
      </c>
      <c r="D286">
        <v>8.9779999999999998</v>
      </c>
      <c r="E286">
        <v>5.3019999999999996</v>
      </c>
      <c r="F286">
        <v>12.03</v>
      </c>
      <c r="G286">
        <v>1.7000000000000001E-2</v>
      </c>
      <c r="H286">
        <v>1.0229999999999999</v>
      </c>
      <c r="I286">
        <v>-2.5999999999999999E-2</v>
      </c>
    </row>
    <row r="287" spans="1:9" hidden="1">
      <c r="B287" s="6">
        <v>2830.4679999999998</v>
      </c>
      <c r="C287">
        <v>13.542999999999999</v>
      </c>
      <c r="D287">
        <v>8.3260000000000005</v>
      </c>
      <c r="E287">
        <v>5.2160000000000002</v>
      </c>
      <c r="F287">
        <v>11.98</v>
      </c>
      <c r="G287">
        <v>-5.0000000000000001E-3</v>
      </c>
      <c r="H287">
        <v>-0.30099999999999999</v>
      </c>
      <c r="I287">
        <v>1.298</v>
      </c>
    </row>
    <row r="288" spans="1:9" hidden="1">
      <c r="B288" s="6">
        <v>2840.4679999999998</v>
      </c>
      <c r="C288">
        <v>12.805999999999999</v>
      </c>
      <c r="D288">
        <v>7.782</v>
      </c>
      <c r="E288">
        <v>5.0229999999999997</v>
      </c>
      <c r="F288">
        <v>11.33</v>
      </c>
      <c r="G288">
        <v>-6.5000000000000002E-2</v>
      </c>
      <c r="H288">
        <v>-3.9119999999999999</v>
      </c>
      <c r="I288">
        <v>4.9089999999999998</v>
      </c>
    </row>
    <row r="289" spans="1:10" hidden="1">
      <c r="B289" s="6">
        <v>2850.4679999999998</v>
      </c>
      <c r="C289">
        <v>12.324</v>
      </c>
      <c r="D289">
        <v>7.3209999999999997</v>
      </c>
      <c r="E289">
        <v>5.0039999999999996</v>
      </c>
      <c r="F289">
        <v>11.78</v>
      </c>
      <c r="G289">
        <v>4.4999999999999998E-2</v>
      </c>
      <c r="H289">
        <v>2.7080000000000002</v>
      </c>
      <c r="I289">
        <v>-1.7110000000000001</v>
      </c>
    </row>
    <row r="290" spans="1:10" hidden="1">
      <c r="B290" s="6">
        <v>2860.4690000000001</v>
      </c>
      <c r="C290">
        <v>11.7</v>
      </c>
      <c r="D290">
        <v>6.931</v>
      </c>
      <c r="E290">
        <v>4.7690000000000001</v>
      </c>
      <c r="F290">
        <v>11.41</v>
      </c>
      <c r="G290">
        <v>-3.6999999999999998E-2</v>
      </c>
      <c r="H290">
        <v>-2.2269999999999999</v>
      </c>
      <c r="I290">
        <v>3.2240000000000002</v>
      </c>
    </row>
    <row r="291" spans="1:10" hidden="1">
      <c r="B291" s="6">
        <v>2870.4679999999998</v>
      </c>
      <c r="C291">
        <v>11.147</v>
      </c>
      <c r="D291">
        <v>6.9260000000000002</v>
      </c>
      <c r="E291">
        <v>4.2210000000000001</v>
      </c>
      <c r="F291">
        <v>11.51</v>
      </c>
      <c r="G291">
        <v>0.01</v>
      </c>
      <c r="H291">
        <v>0.60199999999999998</v>
      </c>
      <c r="I291">
        <v>0.39500000000000002</v>
      </c>
    </row>
    <row r="292" spans="1:10" hidden="1">
      <c r="B292" s="6">
        <v>2880.4679999999998</v>
      </c>
      <c r="C292">
        <v>11.065</v>
      </c>
      <c r="D292">
        <v>7.1210000000000004</v>
      </c>
      <c r="E292">
        <v>3.944</v>
      </c>
      <c r="F292">
        <v>11.89</v>
      </c>
      <c r="G292">
        <v>3.7999999999999999E-2</v>
      </c>
      <c r="H292">
        <v>2.2869999999999999</v>
      </c>
      <c r="I292">
        <v>-1.29</v>
      </c>
    </row>
    <row r="293" spans="1:10" hidden="1">
      <c r="B293" s="6">
        <v>2890.4679999999998</v>
      </c>
      <c r="C293">
        <v>10.942</v>
      </c>
      <c r="D293">
        <v>6.9409999999999998</v>
      </c>
      <c r="E293">
        <v>4.0010000000000003</v>
      </c>
      <c r="F293">
        <v>11.87</v>
      </c>
      <c r="G293">
        <v>-2E-3</v>
      </c>
      <c r="H293">
        <v>-0.12</v>
      </c>
      <c r="I293">
        <v>1.117</v>
      </c>
    </row>
    <row r="294" spans="1:10" hidden="1">
      <c r="A294" s="19"/>
      <c r="B294" s="6">
        <v>2900.4679999999998</v>
      </c>
      <c r="C294">
        <v>10.369</v>
      </c>
      <c r="D294">
        <v>6.5149999999999997</v>
      </c>
      <c r="E294">
        <v>3.8540000000000001</v>
      </c>
      <c r="F294">
        <v>11.26</v>
      </c>
      <c r="G294">
        <v>-6.0999999999999999E-2</v>
      </c>
      <c r="H294">
        <v>-3.6709999999999998</v>
      </c>
      <c r="I294">
        <v>4.6680000000000001</v>
      </c>
    </row>
    <row r="295" spans="1:10" hidden="1">
      <c r="B295" s="6">
        <v>2910.4679999999998</v>
      </c>
      <c r="C295">
        <v>9.9290000000000003</v>
      </c>
      <c r="D295">
        <v>6.2130000000000001</v>
      </c>
      <c r="E295">
        <v>3.7160000000000002</v>
      </c>
      <c r="F295">
        <v>11.47</v>
      </c>
      <c r="G295">
        <v>2.1000000000000001E-2</v>
      </c>
      <c r="H295">
        <v>1.264</v>
      </c>
      <c r="I295">
        <v>-0.26700000000000002</v>
      </c>
    </row>
    <row r="296" spans="1:10" hidden="1">
      <c r="B296" s="6">
        <v>2920.4679999999998</v>
      </c>
      <c r="C296">
        <v>9.57</v>
      </c>
      <c r="D296">
        <v>6.1509999999999998</v>
      </c>
      <c r="E296">
        <v>3.419</v>
      </c>
      <c r="F296">
        <v>11.72</v>
      </c>
      <c r="G296">
        <v>2.5000000000000001E-2</v>
      </c>
      <c r="H296">
        <v>1.5049999999999999</v>
      </c>
      <c r="I296">
        <v>-0.50800000000000001</v>
      </c>
    </row>
    <row r="297" spans="1:10" hidden="1">
      <c r="B297" s="6">
        <v>2930.4690000000001</v>
      </c>
      <c r="C297">
        <v>9.2629999999999999</v>
      </c>
      <c r="D297">
        <v>5.9870000000000001</v>
      </c>
      <c r="E297">
        <v>3.2759999999999998</v>
      </c>
      <c r="F297">
        <v>11.53</v>
      </c>
      <c r="G297">
        <v>-1.9E-2</v>
      </c>
      <c r="H297">
        <v>-1.143</v>
      </c>
      <c r="I297">
        <v>2.14</v>
      </c>
    </row>
    <row r="298" spans="1:10" hidden="1">
      <c r="B298" s="6">
        <v>2940.4679999999998</v>
      </c>
      <c r="C298">
        <v>8.9969999999999999</v>
      </c>
      <c r="D298">
        <v>5.93</v>
      </c>
      <c r="E298">
        <v>3.0670000000000002</v>
      </c>
      <c r="F298">
        <v>11.6</v>
      </c>
      <c r="G298">
        <v>7.0000000000000001E-3</v>
      </c>
      <c r="H298">
        <v>0.42099999999999999</v>
      </c>
      <c r="I298">
        <v>0.57599999999999996</v>
      </c>
    </row>
    <row r="299" spans="1:10" hidden="1">
      <c r="B299" s="6">
        <v>2950.4679999999998</v>
      </c>
      <c r="C299">
        <v>8.9659999999999993</v>
      </c>
      <c r="D299">
        <v>6.1559999999999997</v>
      </c>
      <c r="E299">
        <v>2.81</v>
      </c>
      <c r="F299">
        <v>11.63</v>
      </c>
      <c r="G299">
        <v>3.0000000000000001E-3</v>
      </c>
      <c r="H299">
        <v>0.18099999999999999</v>
      </c>
      <c r="I299">
        <v>0.81599999999999995</v>
      </c>
    </row>
    <row r="300" spans="1:10" hidden="1">
      <c r="B300" s="6">
        <v>2960.4679999999998</v>
      </c>
      <c r="C300">
        <v>9.2629999999999999</v>
      </c>
      <c r="D300">
        <v>6.29</v>
      </c>
      <c r="E300">
        <v>2.9740000000000002</v>
      </c>
      <c r="F300">
        <v>11.95</v>
      </c>
      <c r="G300">
        <v>3.2000000000000001E-2</v>
      </c>
      <c r="H300">
        <v>1.9259999999999999</v>
      </c>
      <c r="I300">
        <v>-0.92900000000000005</v>
      </c>
    </row>
    <row r="301" spans="1:10" hidden="1">
      <c r="B301" s="6">
        <v>2970.4679999999998</v>
      </c>
      <c r="C301">
        <v>8.9770000000000003</v>
      </c>
      <c r="D301">
        <v>5.8330000000000002</v>
      </c>
      <c r="E301">
        <v>3.1440000000000001</v>
      </c>
      <c r="F301">
        <v>11.85</v>
      </c>
      <c r="G301">
        <v>-0.01</v>
      </c>
      <c r="H301">
        <v>-0.60199999999999998</v>
      </c>
      <c r="I301">
        <v>1.599</v>
      </c>
    </row>
    <row r="302" spans="1:10" hidden="1">
      <c r="B302" s="6">
        <v>2980.4679999999998</v>
      </c>
      <c r="C302">
        <v>8.516</v>
      </c>
      <c r="D302">
        <v>5.2690000000000001</v>
      </c>
      <c r="E302">
        <v>3.2469999999999999</v>
      </c>
      <c r="F302">
        <v>11.8</v>
      </c>
      <c r="G302">
        <v>-5.0000000000000001E-3</v>
      </c>
      <c r="H302">
        <v>-0.30099999999999999</v>
      </c>
      <c r="I302">
        <v>1.298</v>
      </c>
    </row>
    <row r="303" spans="1:10" hidden="1">
      <c r="B303" s="6">
        <v>2990.4679999999998</v>
      </c>
      <c r="C303">
        <v>7.891</v>
      </c>
      <c r="D303">
        <v>4.8170000000000002</v>
      </c>
      <c r="E303">
        <v>3.0739999999999998</v>
      </c>
      <c r="F303">
        <v>11.73</v>
      </c>
      <c r="G303">
        <v>-7.0000000000000001E-3</v>
      </c>
      <c r="H303">
        <v>-0.42099999999999999</v>
      </c>
      <c r="I303">
        <v>1.4179999999999999</v>
      </c>
    </row>
    <row r="304" spans="1:10">
      <c r="A304" s="20">
        <v>25</v>
      </c>
      <c r="B304" s="6">
        <v>3000.4690000000001</v>
      </c>
      <c r="C304">
        <v>7.3789999999999996</v>
      </c>
      <c r="D304">
        <v>4.2939999999999996</v>
      </c>
      <c r="E304">
        <v>3.0859999999999999</v>
      </c>
      <c r="F304">
        <v>11.77</v>
      </c>
      <c r="G304">
        <v>4.0000000000000001E-3</v>
      </c>
      <c r="H304">
        <v>0.24099999999999999</v>
      </c>
      <c r="I304">
        <v>0.75600000000000001</v>
      </c>
      <c r="J304" s="5">
        <f>AVERAGE(E313:E333)</f>
        <v>20.487285714285708</v>
      </c>
    </row>
    <row r="305" spans="2:9" hidden="1">
      <c r="B305" s="6">
        <v>3010.4679999999998</v>
      </c>
      <c r="C305">
        <v>11.413</v>
      </c>
      <c r="D305">
        <v>3.899</v>
      </c>
      <c r="E305">
        <v>7.5140000000000002</v>
      </c>
      <c r="F305">
        <v>11.36</v>
      </c>
      <c r="G305">
        <v>-4.1000000000000002E-2</v>
      </c>
      <c r="H305">
        <v>-2.4670000000000001</v>
      </c>
      <c r="I305">
        <v>3.464</v>
      </c>
    </row>
    <row r="306" spans="2:9" hidden="1">
      <c r="B306" s="6">
        <v>3020.4679999999998</v>
      </c>
      <c r="C306">
        <v>25.736000000000001</v>
      </c>
      <c r="D306">
        <v>8.1259999999999994</v>
      </c>
      <c r="E306">
        <v>17.61</v>
      </c>
      <c r="F306">
        <v>11.42</v>
      </c>
      <c r="G306">
        <v>6.0000000000000001E-3</v>
      </c>
      <c r="H306">
        <v>0.36099999999999999</v>
      </c>
      <c r="I306">
        <v>0.63600000000000001</v>
      </c>
    </row>
    <row r="307" spans="2:9" hidden="1">
      <c r="B307" s="6">
        <v>3030.4679999999998</v>
      </c>
      <c r="C307">
        <v>39.322000000000003</v>
      </c>
      <c r="D307">
        <v>16.672999999999998</v>
      </c>
      <c r="E307">
        <v>22.648</v>
      </c>
      <c r="F307">
        <v>11.45</v>
      </c>
      <c r="G307">
        <v>3.0000000000000001E-3</v>
      </c>
      <c r="H307">
        <v>0.18099999999999999</v>
      </c>
      <c r="I307">
        <v>0.81599999999999995</v>
      </c>
    </row>
    <row r="308" spans="2:9" hidden="1">
      <c r="B308" s="6">
        <v>3040.4679999999998</v>
      </c>
      <c r="C308">
        <v>51.238999999999997</v>
      </c>
      <c r="D308">
        <v>26.087</v>
      </c>
      <c r="E308">
        <v>25.151</v>
      </c>
      <c r="F308">
        <v>11.74</v>
      </c>
      <c r="G308">
        <v>2.9000000000000001E-2</v>
      </c>
      <c r="H308">
        <v>1.7450000000000001</v>
      </c>
      <c r="I308">
        <v>-0.748</v>
      </c>
    </row>
    <row r="309" spans="2:9" hidden="1">
      <c r="B309" s="6">
        <v>3050.4679999999998</v>
      </c>
      <c r="C309">
        <v>60.052999999999997</v>
      </c>
      <c r="D309">
        <v>36.716999999999999</v>
      </c>
      <c r="E309">
        <v>23.335999999999999</v>
      </c>
      <c r="F309">
        <v>11.92</v>
      </c>
      <c r="G309">
        <v>1.7999999999999999E-2</v>
      </c>
      <c r="H309">
        <v>1.083</v>
      </c>
      <c r="I309">
        <v>-8.5999999999999993E-2</v>
      </c>
    </row>
    <row r="310" spans="2:9" hidden="1">
      <c r="B310" s="6">
        <v>3060.4679999999998</v>
      </c>
      <c r="C310">
        <v>53.89</v>
      </c>
      <c r="D310">
        <v>24.891999999999999</v>
      </c>
      <c r="E310">
        <v>28.998000000000001</v>
      </c>
      <c r="F310">
        <v>11.38</v>
      </c>
      <c r="G310">
        <v>-5.3999999999999999E-2</v>
      </c>
      <c r="H310">
        <v>-3.25</v>
      </c>
      <c r="I310">
        <v>4.2469999999999999</v>
      </c>
    </row>
    <row r="311" spans="2:9" hidden="1">
      <c r="B311" s="6">
        <v>3070.4690000000001</v>
      </c>
      <c r="C311">
        <v>31.111000000000001</v>
      </c>
      <c r="D311">
        <v>4.9969999999999999</v>
      </c>
      <c r="E311">
        <v>26.114000000000001</v>
      </c>
      <c r="F311">
        <v>11.44</v>
      </c>
      <c r="G311">
        <v>6.0000000000000001E-3</v>
      </c>
      <c r="H311">
        <v>0.36099999999999999</v>
      </c>
      <c r="I311">
        <v>0.63600000000000001</v>
      </c>
    </row>
    <row r="312" spans="2:9" hidden="1">
      <c r="B312" s="6">
        <v>3080.4679999999998</v>
      </c>
      <c r="C312">
        <v>25.428999999999998</v>
      </c>
      <c r="D312">
        <v>4.0990000000000002</v>
      </c>
      <c r="E312">
        <v>21.33</v>
      </c>
      <c r="F312">
        <v>11.48</v>
      </c>
      <c r="G312">
        <v>4.0000000000000001E-3</v>
      </c>
      <c r="H312">
        <v>0.24099999999999999</v>
      </c>
      <c r="I312">
        <v>0.75600000000000001</v>
      </c>
    </row>
    <row r="313" spans="2:9" hidden="1">
      <c r="B313" s="6">
        <v>3090.4679999999998</v>
      </c>
      <c r="C313">
        <v>25.06</v>
      </c>
      <c r="D313">
        <v>4.8529999999999998</v>
      </c>
      <c r="E313">
        <v>20.207000000000001</v>
      </c>
      <c r="F313">
        <v>11.53</v>
      </c>
      <c r="G313">
        <v>5.0000000000000001E-3</v>
      </c>
      <c r="H313">
        <v>0.30099999999999999</v>
      </c>
      <c r="I313">
        <v>0.69599999999999995</v>
      </c>
    </row>
    <row r="314" spans="2:9" hidden="1">
      <c r="B314" s="6">
        <v>3100.4679999999998</v>
      </c>
      <c r="C314">
        <v>29.001999999999999</v>
      </c>
      <c r="D314">
        <v>10.409000000000001</v>
      </c>
      <c r="E314">
        <v>18.593</v>
      </c>
      <c r="F314">
        <v>11.58</v>
      </c>
      <c r="G314">
        <v>5.0000000000000001E-3</v>
      </c>
      <c r="H314">
        <v>0.30099999999999999</v>
      </c>
      <c r="I314">
        <v>0.69599999999999995</v>
      </c>
    </row>
    <row r="315" spans="2:9" hidden="1">
      <c r="B315" s="6">
        <v>3110.4679999999998</v>
      </c>
      <c r="C315">
        <v>32.277999999999999</v>
      </c>
      <c r="D315">
        <v>12.692</v>
      </c>
      <c r="E315">
        <v>19.585999999999999</v>
      </c>
      <c r="F315">
        <v>11.62</v>
      </c>
      <c r="G315">
        <v>4.0000000000000001E-3</v>
      </c>
      <c r="H315">
        <v>0.24099999999999999</v>
      </c>
      <c r="I315">
        <v>0.75600000000000001</v>
      </c>
    </row>
    <row r="316" spans="2:9" hidden="1">
      <c r="B316" s="6">
        <v>3120.4679999999998</v>
      </c>
      <c r="C316">
        <v>32.380000000000003</v>
      </c>
      <c r="D316">
        <v>12.189</v>
      </c>
      <c r="E316">
        <v>20.190999999999999</v>
      </c>
      <c r="F316">
        <v>11.68</v>
      </c>
      <c r="G316">
        <v>6.0000000000000001E-3</v>
      </c>
      <c r="H316">
        <v>0.36099999999999999</v>
      </c>
      <c r="I316">
        <v>0.63600000000000001</v>
      </c>
    </row>
    <row r="317" spans="2:9" hidden="1">
      <c r="B317" s="6">
        <v>3130.4679999999998</v>
      </c>
      <c r="C317">
        <v>30.864999999999998</v>
      </c>
      <c r="D317">
        <v>9.86</v>
      </c>
      <c r="E317">
        <v>21.004999999999999</v>
      </c>
      <c r="F317">
        <v>11.77</v>
      </c>
      <c r="G317">
        <v>8.9999999999999993E-3</v>
      </c>
      <c r="H317">
        <v>0.54200000000000004</v>
      </c>
      <c r="I317">
        <v>0.45500000000000002</v>
      </c>
    </row>
    <row r="318" spans="2:9" hidden="1">
      <c r="B318" s="6">
        <v>3140.4690000000001</v>
      </c>
      <c r="C318">
        <v>25.530999999999999</v>
      </c>
      <c r="D318">
        <v>2.2669999999999999</v>
      </c>
      <c r="E318">
        <v>23.263999999999999</v>
      </c>
      <c r="F318">
        <v>11.88</v>
      </c>
      <c r="G318">
        <v>1.0999999999999999E-2</v>
      </c>
      <c r="H318">
        <v>0.66200000000000003</v>
      </c>
      <c r="I318">
        <v>0.33500000000000002</v>
      </c>
    </row>
    <row r="319" spans="2:9" hidden="1">
      <c r="B319" s="6">
        <v>3150.4679999999998</v>
      </c>
      <c r="C319">
        <v>20.975000000000001</v>
      </c>
      <c r="D319">
        <v>2.76</v>
      </c>
      <c r="E319">
        <v>18.215</v>
      </c>
      <c r="F319">
        <v>11.94</v>
      </c>
      <c r="G319">
        <v>6.0000000000000001E-3</v>
      </c>
      <c r="H319">
        <v>0.36099999999999999</v>
      </c>
      <c r="I319">
        <v>0.63600000000000001</v>
      </c>
    </row>
    <row r="320" spans="2:9" hidden="1">
      <c r="B320" s="6">
        <v>3160.4679999999998</v>
      </c>
      <c r="C320">
        <v>28.009</v>
      </c>
      <c r="D320">
        <v>10.214</v>
      </c>
      <c r="E320">
        <v>17.795000000000002</v>
      </c>
      <c r="F320">
        <v>11.96</v>
      </c>
      <c r="G320">
        <v>2E-3</v>
      </c>
      <c r="H320">
        <v>0.12</v>
      </c>
      <c r="I320">
        <v>0.877</v>
      </c>
    </row>
    <row r="321" spans="1:10" hidden="1">
      <c r="B321" s="6">
        <v>3170.4679999999998</v>
      </c>
      <c r="C321">
        <v>31.745999999999999</v>
      </c>
      <c r="D321">
        <v>12.307</v>
      </c>
      <c r="E321">
        <v>19.437999999999999</v>
      </c>
      <c r="F321">
        <v>12.03</v>
      </c>
      <c r="G321">
        <v>7.0000000000000001E-3</v>
      </c>
      <c r="H321">
        <v>0.42099999999999999</v>
      </c>
      <c r="I321">
        <v>0.57599999999999996</v>
      </c>
    </row>
    <row r="322" spans="1:10" hidden="1">
      <c r="B322" s="6">
        <v>3180.4679999999998</v>
      </c>
      <c r="C322">
        <v>37.561</v>
      </c>
      <c r="D322">
        <v>18.437999999999999</v>
      </c>
      <c r="E322">
        <v>19.123000000000001</v>
      </c>
      <c r="F322">
        <v>11.98</v>
      </c>
      <c r="G322">
        <v>-5.0000000000000001E-3</v>
      </c>
      <c r="H322">
        <v>-0.30099999999999999</v>
      </c>
      <c r="I322">
        <v>1.298</v>
      </c>
    </row>
    <row r="323" spans="1:10" hidden="1">
      <c r="B323" s="6">
        <v>3190.4679999999998</v>
      </c>
      <c r="C323">
        <v>40.795999999999999</v>
      </c>
      <c r="D323">
        <v>23.209</v>
      </c>
      <c r="E323">
        <v>17.587</v>
      </c>
      <c r="F323">
        <v>12.07</v>
      </c>
      <c r="G323">
        <v>8.9999999999999993E-3</v>
      </c>
      <c r="H323">
        <v>0.54200000000000004</v>
      </c>
      <c r="I323">
        <v>0.45500000000000002</v>
      </c>
    </row>
    <row r="324" spans="1:10" hidden="1">
      <c r="B324" s="6">
        <v>3200.4679999999998</v>
      </c>
      <c r="C324">
        <v>46.816000000000003</v>
      </c>
      <c r="D324">
        <v>25.98</v>
      </c>
      <c r="E324">
        <v>20.835999999999999</v>
      </c>
      <c r="F324">
        <v>12.11</v>
      </c>
      <c r="G324">
        <v>4.0000000000000001E-3</v>
      </c>
      <c r="H324">
        <v>0.24099999999999999</v>
      </c>
      <c r="I324">
        <v>0.75600000000000001</v>
      </c>
    </row>
    <row r="325" spans="1:10" hidden="1">
      <c r="B325" s="6">
        <v>3210.4690000000001</v>
      </c>
      <c r="C325">
        <v>38.225999999999999</v>
      </c>
      <c r="D325">
        <v>16.058</v>
      </c>
      <c r="E325">
        <v>22.169</v>
      </c>
      <c r="F325">
        <v>12.11</v>
      </c>
      <c r="G325">
        <v>0</v>
      </c>
      <c r="H325">
        <v>0</v>
      </c>
      <c r="I325">
        <v>0.997</v>
      </c>
    </row>
    <row r="326" spans="1:10" hidden="1">
      <c r="B326" s="6">
        <v>3220.4679999999998</v>
      </c>
      <c r="C326">
        <v>32.841000000000001</v>
      </c>
      <c r="D326">
        <v>9.9779999999999998</v>
      </c>
      <c r="E326">
        <v>22.863</v>
      </c>
      <c r="F326">
        <v>12.57</v>
      </c>
      <c r="G326">
        <v>4.5999999999999999E-2</v>
      </c>
      <c r="H326">
        <v>2.7679999999999998</v>
      </c>
      <c r="I326">
        <v>-1.7709999999999999</v>
      </c>
    </row>
    <row r="327" spans="1:10" hidden="1">
      <c r="B327" s="6">
        <v>3230.4679999999998</v>
      </c>
      <c r="C327">
        <v>18.077999999999999</v>
      </c>
      <c r="D327">
        <v>-8.9830000000000005</v>
      </c>
      <c r="E327">
        <v>27.061</v>
      </c>
      <c r="F327">
        <v>12.58</v>
      </c>
      <c r="G327">
        <v>1E-3</v>
      </c>
      <c r="H327">
        <v>0.06</v>
      </c>
      <c r="I327">
        <v>0.93700000000000006</v>
      </c>
    </row>
    <row r="328" spans="1:10" hidden="1">
      <c r="B328" s="6">
        <v>3240.4679999999998</v>
      </c>
      <c r="C328">
        <v>-4.7729999999999997</v>
      </c>
      <c r="D328">
        <v>-29.001999999999999</v>
      </c>
      <c r="E328">
        <v>24.228999999999999</v>
      </c>
      <c r="F328">
        <v>12.64</v>
      </c>
      <c r="G328">
        <v>6.0000000000000001E-3</v>
      </c>
      <c r="H328">
        <v>0.36099999999999999</v>
      </c>
      <c r="I328">
        <v>0.63600000000000001</v>
      </c>
    </row>
    <row r="329" spans="1:10" hidden="1">
      <c r="B329" s="6">
        <v>3250.4679999999998</v>
      </c>
      <c r="C329">
        <v>-10.025</v>
      </c>
      <c r="D329">
        <v>-30.094999999999999</v>
      </c>
      <c r="E329">
        <v>20.07</v>
      </c>
      <c r="F329">
        <v>12.68</v>
      </c>
      <c r="G329">
        <v>4.0000000000000001E-3</v>
      </c>
      <c r="H329">
        <v>0.24099999999999999</v>
      </c>
      <c r="I329">
        <v>0.75600000000000001</v>
      </c>
    </row>
    <row r="330" spans="1:10" hidden="1">
      <c r="B330" s="6">
        <v>3260.4679999999998</v>
      </c>
      <c r="C330">
        <v>-10.577999999999999</v>
      </c>
      <c r="D330">
        <v>-30.146000000000001</v>
      </c>
      <c r="E330">
        <v>19.568000000000001</v>
      </c>
      <c r="F330">
        <v>12.21</v>
      </c>
      <c r="G330">
        <v>-4.7E-2</v>
      </c>
      <c r="H330">
        <v>-2.8279999999999998</v>
      </c>
      <c r="I330">
        <v>3.8250000000000002</v>
      </c>
    </row>
    <row r="331" spans="1:10" hidden="1">
      <c r="B331" s="6">
        <v>3270.4679999999998</v>
      </c>
      <c r="C331">
        <v>-10.68</v>
      </c>
      <c r="D331">
        <v>-30.155999999999999</v>
      </c>
      <c r="E331">
        <v>19.475999999999999</v>
      </c>
      <c r="F331">
        <v>12.32</v>
      </c>
      <c r="G331">
        <v>1.0999999999999999E-2</v>
      </c>
      <c r="H331">
        <v>0.66200000000000003</v>
      </c>
      <c r="I331">
        <v>0.33500000000000002</v>
      </c>
    </row>
    <row r="332" spans="1:10" hidden="1">
      <c r="B332" s="6">
        <v>3280.4690000000001</v>
      </c>
      <c r="C332">
        <v>-10.701000000000001</v>
      </c>
      <c r="D332">
        <v>-30.161000000000001</v>
      </c>
      <c r="E332">
        <v>19.460999999999999</v>
      </c>
      <c r="F332">
        <v>12.42</v>
      </c>
      <c r="G332">
        <v>0.01</v>
      </c>
      <c r="H332">
        <v>0.60199999999999998</v>
      </c>
      <c r="I332">
        <v>0.39500000000000002</v>
      </c>
    </row>
    <row r="333" spans="1:10" hidden="1">
      <c r="B333" s="6">
        <v>3290.4679999999998</v>
      </c>
      <c r="C333">
        <v>-10.65</v>
      </c>
      <c r="D333">
        <v>-30.146000000000001</v>
      </c>
      <c r="E333">
        <v>19.495999999999999</v>
      </c>
      <c r="F333">
        <v>12.52</v>
      </c>
      <c r="G333">
        <v>0.01</v>
      </c>
      <c r="H333">
        <v>0.60199999999999998</v>
      </c>
      <c r="I333">
        <v>0.39500000000000002</v>
      </c>
    </row>
    <row r="334" spans="1:10">
      <c r="A334" s="2">
        <v>23</v>
      </c>
      <c r="B334" s="6">
        <v>3300.4679999999998</v>
      </c>
      <c r="C334">
        <v>-10.557</v>
      </c>
      <c r="D334">
        <v>-30.125</v>
      </c>
      <c r="E334">
        <v>19.568000000000001</v>
      </c>
      <c r="F334">
        <v>12.64</v>
      </c>
      <c r="G334">
        <v>1.2E-2</v>
      </c>
      <c r="H334">
        <v>0.72199999999999998</v>
      </c>
      <c r="I334">
        <v>0.27500000000000002</v>
      </c>
      <c r="J334" s="5">
        <f>AVERAGE(E336:E343)</f>
        <v>18.854625000000002</v>
      </c>
    </row>
    <row r="335" spans="1:10" hidden="1">
      <c r="B335" s="6">
        <v>3310.4679999999998</v>
      </c>
      <c r="C335">
        <v>-10.967000000000001</v>
      </c>
      <c r="D335">
        <v>-30.146000000000001</v>
      </c>
      <c r="E335">
        <v>19.178999999999998</v>
      </c>
      <c r="F335">
        <v>12.74</v>
      </c>
      <c r="G335">
        <v>0.01</v>
      </c>
      <c r="H335">
        <v>0.60199999999999998</v>
      </c>
      <c r="I335">
        <v>0.39500000000000002</v>
      </c>
    </row>
    <row r="336" spans="1:10" hidden="1">
      <c r="B336" s="6">
        <v>3320.4679999999998</v>
      </c>
      <c r="C336">
        <v>-11.305</v>
      </c>
      <c r="D336">
        <v>-30.177</v>
      </c>
      <c r="E336">
        <v>18.872</v>
      </c>
      <c r="F336">
        <v>12.83</v>
      </c>
      <c r="G336">
        <v>8.9999999999999993E-3</v>
      </c>
      <c r="H336">
        <v>0.54200000000000004</v>
      </c>
      <c r="I336">
        <v>0.45500000000000002</v>
      </c>
    </row>
    <row r="337" spans="1:10" hidden="1">
      <c r="B337" s="6">
        <v>3330.4679999999998</v>
      </c>
      <c r="C337">
        <v>-11.305</v>
      </c>
      <c r="D337">
        <v>-30.166</v>
      </c>
      <c r="E337">
        <v>18.861999999999998</v>
      </c>
      <c r="F337">
        <v>12.84</v>
      </c>
      <c r="G337">
        <v>1E-3</v>
      </c>
      <c r="H337">
        <v>0.06</v>
      </c>
      <c r="I337">
        <v>0.93700000000000006</v>
      </c>
    </row>
    <row r="338" spans="1:10" hidden="1">
      <c r="B338" s="6">
        <v>3340.4679999999998</v>
      </c>
      <c r="C338">
        <v>-11.233000000000001</v>
      </c>
      <c r="D338">
        <v>-30.151</v>
      </c>
      <c r="E338">
        <v>18.917999999999999</v>
      </c>
      <c r="F338">
        <v>12.93</v>
      </c>
      <c r="G338">
        <v>8.9999999999999993E-3</v>
      </c>
      <c r="H338">
        <v>0.54200000000000004</v>
      </c>
      <c r="I338">
        <v>0.45500000000000002</v>
      </c>
    </row>
    <row r="339" spans="1:10" hidden="1">
      <c r="B339" s="6">
        <v>3350.4690000000001</v>
      </c>
      <c r="C339">
        <v>-11.305</v>
      </c>
      <c r="D339">
        <v>-30.140999999999998</v>
      </c>
      <c r="E339">
        <v>18.835999999999999</v>
      </c>
      <c r="F339">
        <v>13.03</v>
      </c>
      <c r="G339">
        <v>0.01</v>
      </c>
      <c r="H339">
        <v>0.60199999999999998</v>
      </c>
      <c r="I339">
        <v>0.39500000000000002</v>
      </c>
    </row>
    <row r="340" spans="1:10" hidden="1">
      <c r="B340" s="6">
        <v>3360.4679999999998</v>
      </c>
      <c r="C340">
        <v>-11.305</v>
      </c>
      <c r="D340">
        <v>-30.140999999999998</v>
      </c>
      <c r="E340">
        <v>18.835999999999999</v>
      </c>
      <c r="F340">
        <v>13.1</v>
      </c>
      <c r="G340">
        <v>7.0000000000000001E-3</v>
      </c>
      <c r="H340">
        <v>0.42099999999999999</v>
      </c>
      <c r="I340">
        <v>0.57599999999999996</v>
      </c>
    </row>
    <row r="341" spans="1:10" hidden="1">
      <c r="B341" s="6">
        <v>3370.4679999999998</v>
      </c>
      <c r="C341">
        <v>-11.305</v>
      </c>
      <c r="D341">
        <v>-30.135999999999999</v>
      </c>
      <c r="E341">
        <v>18.831</v>
      </c>
      <c r="F341">
        <v>13.2</v>
      </c>
      <c r="G341">
        <v>0.01</v>
      </c>
      <c r="H341">
        <v>0.60199999999999998</v>
      </c>
      <c r="I341">
        <v>0.39500000000000002</v>
      </c>
    </row>
    <row r="342" spans="1:10" hidden="1">
      <c r="B342" s="6">
        <v>3380.4679999999998</v>
      </c>
      <c r="C342">
        <v>-11.305</v>
      </c>
      <c r="D342">
        <v>-30.146000000000001</v>
      </c>
      <c r="E342">
        <v>18.841000000000001</v>
      </c>
      <c r="F342">
        <v>13.28</v>
      </c>
      <c r="G342">
        <v>8.0000000000000002E-3</v>
      </c>
      <c r="H342">
        <v>0.48099999999999998</v>
      </c>
      <c r="I342">
        <v>0.51600000000000001</v>
      </c>
    </row>
    <row r="343" spans="1:10" hidden="1">
      <c r="B343" s="6">
        <v>3390.4679999999998</v>
      </c>
      <c r="C343">
        <v>-11.233000000000001</v>
      </c>
      <c r="D343">
        <v>-30.074000000000002</v>
      </c>
      <c r="E343">
        <v>18.841000000000001</v>
      </c>
      <c r="F343">
        <v>13.37</v>
      </c>
      <c r="G343">
        <v>8.9999999999999993E-3</v>
      </c>
      <c r="H343">
        <v>0.54200000000000004</v>
      </c>
      <c r="I343">
        <v>0.45500000000000002</v>
      </c>
    </row>
    <row r="344" spans="1:10">
      <c r="A344">
        <v>21</v>
      </c>
      <c r="B344" s="6">
        <v>3400.4679999999998</v>
      </c>
      <c r="C344">
        <v>-11.305</v>
      </c>
      <c r="D344">
        <v>-30.088999999999999</v>
      </c>
      <c r="E344">
        <v>18.785</v>
      </c>
      <c r="F344">
        <v>13.43</v>
      </c>
      <c r="G344">
        <v>6.0000000000000001E-3</v>
      </c>
      <c r="H344">
        <v>0.36099999999999999</v>
      </c>
      <c r="I344">
        <v>0.63600000000000001</v>
      </c>
      <c r="J344" s="5">
        <f>AVERAGE(E346:E353)</f>
        <v>18.227374999999999</v>
      </c>
    </row>
    <row r="345" spans="1:10" hidden="1">
      <c r="B345" s="6">
        <v>3410.4679999999998</v>
      </c>
      <c r="C345">
        <v>-11.561</v>
      </c>
      <c r="D345">
        <v>-30.114999999999998</v>
      </c>
      <c r="E345">
        <v>18.553999999999998</v>
      </c>
      <c r="F345">
        <v>13.52</v>
      </c>
      <c r="G345">
        <v>8.9999999999999993E-3</v>
      </c>
      <c r="H345">
        <v>0.54200000000000004</v>
      </c>
      <c r="I345">
        <v>0.45500000000000002</v>
      </c>
    </row>
    <row r="346" spans="1:10" hidden="1">
      <c r="B346" s="6">
        <v>3420.4690000000001</v>
      </c>
      <c r="C346">
        <v>-11.919</v>
      </c>
      <c r="D346">
        <v>-30.155999999999999</v>
      </c>
      <c r="E346">
        <v>18.236999999999998</v>
      </c>
      <c r="F346">
        <v>13.59</v>
      </c>
      <c r="G346">
        <v>7.0000000000000001E-3</v>
      </c>
      <c r="H346">
        <v>0.42099999999999999</v>
      </c>
      <c r="I346">
        <v>0.57599999999999996</v>
      </c>
    </row>
    <row r="347" spans="1:10" hidden="1">
      <c r="B347" s="6">
        <v>3430.4679999999998</v>
      </c>
      <c r="C347">
        <v>-11.878</v>
      </c>
      <c r="D347">
        <v>-30.146000000000001</v>
      </c>
      <c r="E347">
        <v>18.268000000000001</v>
      </c>
      <c r="F347">
        <v>13.66</v>
      </c>
      <c r="G347">
        <v>7.0000000000000001E-3</v>
      </c>
      <c r="H347">
        <v>0.42099999999999999</v>
      </c>
      <c r="I347">
        <v>0.57599999999999996</v>
      </c>
    </row>
    <row r="348" spans="1:10" hidden="1">
      <c r="B348" s="6">
        <v>3440.4679999999998</v>
      </c>
      <c r="C348">
        <v>-11.868</v>
      </c>
      <c r="D348">
        <v>-30.146000000000001</v>
      </c>
      <c r="E348">
        <v>18.277999999999999</v>
      </c>
      <c r="F348">
        <v>13.71</v>
      </c>
      <c r="G348">
        <v>5.0000000000000001E-3</v>
      </c>
      <c r="H348">
        <v>0.30099999999999999</v>
      </c>
      <c r="I348">
        <v>0.69599999999999995</v>
      </c>
    </row>
    <row r="349" spans="1:10" hidden="1">
      <c r="B349" s="6">
        <v>3450.4679999999998</v>
      </c>
      <c r="C349">
        <v>-11.919</v>
      </c>
      <c r="D349">
        <v>-30.135999999999999</v>
      </c>
      <c r="E349">
        <v>18.216999999999999</v>
      </c>
      <c r="F349">
        <v>13.79</v>
      </c>
      <c r="G349">
        <v>8.0000000000000002E-3</v>
      </c>
      <c r="H349">
        <v>0.48099999999999998</v>
      </c>
      <c r="I349">
        <v>0.51600000000000001</v>
      </c>
    </row>
    <row r="350" spans="1:10" hidden="1">
      <c r="B350" s="6">
        <v>3460.4679999999998</v>
      </c>
      <c r="C350">
        <v>-11.919</v>
      </c>
      <c r="D350">
        <v>-30.12</v>
      </c>
      <c r="E350">
        <v>18.201000000000001</v>
      </c>
      <c r="F350">
        <v>13.86</v>
      </c>
      <c r="G350">
        <v>7.0000000000000001E-3</v>
      </c>
      <c r="H350">
        <v>0.42099999999999999</v>
      </c>
      <c r="I350">
        <v>0.57599999999999996</v>
      </c>
    </row>
    <row r="351" spans="1:10" hidden="1">
      <c r="B351" s="6">
        <v>3470.4679999999998</v>
      </c>
      <c r="C351">
        <v>-11.919</v>
      </c>
      <c r="D351">
        <v>-30.094999999999999</v>
      </c>
      <c r="E351">
        <v>18.175000000000001</v>
      </c>
      <c r="F351">
        <v>13.93</v>
      </c>
      <c r="G351">
        <v>7.0000000000000001E-3</v>
      </c>
      <c r="H351">
        <v>0.42099999999999999</v>
      </c>
      <c r="I351">
        <v>0.57599999999999996</v>
      </c>
    </row>
    <row r="352" spans="1:10" hidden="1">
      <c r="B352" s="6">
        <v>3480.4679999999998</v>
      </c>
      <c r="C352">
        <v>-11.919</v>
      </c>
      <c r="D352">
        <v>-30.125</v>
      </c>
      <c r="E352">
        <v>18.206</v>
      </c>
      <c r="F352">
        <v>14</v>
      </c>
      <c r="G352">
        <v>7.0000000000000001E-3</v>
      </c>
      <c r="H352">
        <v>0.42099999999999999</v>
      </c>
      <c r="I352">
        <v>0.57599999999999996</v>
      </c>
    </row>
    <row r="353" spans="1:10" hidden="1">
      <c r="B353" s="6">
        <v>3490.4690000000001</v>
      </c>
      <c r="C353">
        <v>-11.888</v>
      </c>
      <c r="D353">
        <v>-30.125</v>
      </c>
      <c r="E353">
        <v>18.236999999999998</v>
      </c>
      <c r="F353">
        <v>14.06</v>
      </c>
      <c r="G353">
        <v>6.0000000000000001E-3</v>
      </c>
      <c r="H353">
        <v>0.36099999999999999</v>
      </c>
      <c r="I353">
        <v>0.63600000000000001</v>
      </c>
    </row>
    <row r="354" spans="1:10">
      <c r="A354">
        <v>19</v>
      </c>
      <c r="B354" s="6">
        <v>3500.4679999999998</v>
      </c>
      <c r="C354">
        <v>-11.919</v>
      </c>
      <c r="D354">
        <v>-30.064</v>
      </c>
      <c r="E354">
        <v>18.145</v>
      </c>
      <c r="F354">
        <v>14.13</v>
      </c>
      <c r="G354">
        <v>7.0000000000000001E-3</v>
      </c>
      <c r="H354">
        <v>0.42099999999999999</v>
      </c>
      <c r="I354">
        <v>0.57599999999999996</v>
      </c>
      <c r="J354" s="5">
        <f>AVERAGE(E356:E363)</f>
        <v>17.640625</v>
      </c>
    </row>
    <row r="355" spans="1:10" hidden="1">
      <c r="B355" s="6">
        <v>3510.4679999999998</v>
      </c>
      <c r="C355">
        <v>-12.195</v>
      </c>
      <c r="D355">
        <v>-30.094999999999999</v>
      </c>
      <c r="E355">
        <v>17.899000000000001</v>
      </c>
      <c r="F355">
        <v>14.2</v>
      </c>
      <c r="G355">
        <v>7.0000000000000001E-3</v>
      </c>
      <c r="H355">
        <v>0.42099999999999999</v>
      </c>
      <c r="I355">
        <v>0.57599999999999996</v>
      </c>
    </row>
    <row r="356" spans="1:10" hidden="1">
      <c r="B356" s="6">
        <v>3520.4679999999998</v>
      </c>
      <c r="C356">
        <v>-12.564</v>
      </c>
      <c r="D356">
        <v>-30.146000000000001</v>
      </c>
      <c r="E356">
        <v>17.582000000000001</v>
      </c>
      <c r="F356">
        <v>14.27</v>
      </c>
      <c r="G356">
        <v>7.0000000000000001E-3</v>
      </c>
      <c r="H356">
        <v>0.42099999999999999</v>
      </c>
      <c r="I356">
        <v>0.57599999999999996</v>
      </c>
    </row>
    <row r="357" spans="1:10" hidden="1">
      <c r="B357" s="6">
        <v>3530.4679999999998</v>
      </c>
      <c r="C357">
        <v>-12.532999999999999</v>
      </c>
      <c r="D357">
        <v>-30.135999999999999</v>
      </c>
      <c r="E357">
        <v>17.602</v>
      </c>
      <c r="F357">
        <v>14.33</v>
      </c>
      <c r="G357">
        <v>6.0000000000000001E-3</v>
      </c>
      <c r="H357">
        <v>0.36099999999999999</v>
      </c>
      <c r="I357">
        <v>0.63600000000000001</v>
      </c>
    </row>
    <row r="358" spans="1:10" hidden="1">
      <c r="B358" s="6">
        <v>3540.4690000000001</v>
      </c>
      <c r="C358">
        <v>-12.523</v>
      </c>
      <c r="D358">
        <v>-30.084</v>
      </c>
      <c r="E358">
        <v>17.561</v>
      </c>
      <c r="F358">
        <v>14.39</v>
      </c>
      <c r="G358">
        <v>6.0000000000000001E-3</v>
      </c>
      <c r="H358">
        <v>0.36099999999999999</v>
      </c>
      <c r="I358">
        <v>0.63600000000000001</v>
      </c>
    </row>
    <row r="359" spans="1:10" hidden="1">
      <c r="B359" s="6">
        <v>3550.4679999999998</v>
      </c>
      <c r="C359">
        <v>-12.532999999999999</v>
      </c>
      <c r="D359">
        <v>-30.140999999999998</v>
      </c>
      <c r="E359">
        <v>17.606999999999999</v>
      </c>
      <c r="F359">
        <v>14.43</v>
      </c>
      <c r="G359">
        <v>4.0000000000000001E-3</v>
      </c>
      <c r="H359">
        <v>0.24099999999999999</v>
      </c>
      <c r="I359">
        <v>0.75600000000000001</v>
      </c>
    </row>
    <row r="360" spans="1:10" hidden="1">
      <c r="B360" s="6">
        <v>3560.4679999999998</v>
      </c>
      <c r="C360">
        <v>-12.472</v>
      </c>
      <c r="D360">
        <v>-30.166</v>
      </c>
      <c r="E360">
        <v>17.693999999999999</v>
      </c>
      <c r="F360">
        <v>14.51</v>
      </c>
      <c r="G360">
        <v>8.0000000000000002E-3</v>
      </c>
      <c r="H360">
        <v>0.48099999999999998</v>
      </c>
      <c r="I360">
        <v>0.51600000000000001</v>
      </c>
    </row>
    <row r="361" spans="1:10" hidden="1">
      <c r="B361" s="6">
        <v>3570.4679999999998</v>
      </c>
      <c r="C361">
        <v>-12.492000000000001</v>
      </c>
      <c r="D361">
        <v>-30.196999999999999</v>
      </c>
      <c r="E361">
        <v>17.704999999999998</v>
      </c>
      <c r="F361">
        <v>14.56</v>
      </c>
      <c r="G361">
        <v>5.0000000000000001E-3</v>
      </c>
      <c r="H361">
        <v>0.30099999999999999</v>
      </c>
      <c r="I361">
        <v>0.69599999999999995</v>
      </c>
    </row>
    <row r="362" spans="1:10" hidden="1">
      <c r="B362" s="6">
        <v>3580.4679999999998</v>
      </c>
      <c r="C362">
        <v>-12.513</v>
      </c>
      <c r="D362">
        <v>-30.146000000000001</v>
      </c>
      <c r="E362">
        <v>17.632999999999999</v>
      </c>
      <c r="F362">
        <v>14.61</v>
      </c>
      <c r="G362">
        <v>5.0000000000000001E-3</v>
      </c>
      <c r="H362">
        <v>0.30099999999999999</v>
      </c>
      <c r="I362">
        <v>0.69599999999999995</v>
      </c>
    </row>
    <row r="363" spans="1:10" hidden="1">
      <c r="B363" s="6">
        <v>3590.4679999999998</v>
      </c>
      <c r="C363">
        <v>-12.41</v>
      </c>
      <c r="D363">
        <v>-30.151</v>
      </c>
      <c r="E363">
        <v>17.741</v>
      </c>
      <c r="F363">
        <v>14.67</v>
      </c>
      <c r="G363">
        <v>6.0000000000000001E-3</v>
      </c>
      <c r="H363">
        <v>0.36099999999999999</v>
      </c>
      <c r="I363">
        <v>0.63600000000000001</v>
      </c>
    </row>
    <row r="364" spans="1:10">
      <c r="A364">
        <v>17</v>
      </c>
      <c r="B364" s="6">
        <v>3600.4679999999998</v>
      </c>
      <c r="C364">
        <v>-12.441000000000001</v>
      </c>
      <c r="D364">
        <v>-30.166</v>
      </c>
      <c r="E364">
        <v>17.725000000000001</v>
      </c>
      <c r="F364">
        <v>14.73</v>
      </c>
      <c r="G364">
        <v>6.0000000000000001E-3</v>
      </c>
      <c r="H364">
        <v>0.36099999999999999</v>
      </c>
      <c r="I364">
        <v>0.63600000000000001</v>
      </c>
      <c r="J364" s="5">
        <f>AVERAGE(E366:E373)</f>
        <v>17.183125</v>
      </c>
    </row>
    <row r="365" spans="1:10" hidden="1">
      <c r="B365" s="6">
        <v>3610.4690000000001</v>
      </c>
      <c r="C365">
        <v>-12.759</v>
      </c>
      <c r="D365">
        <v>-30.155999999999999</v>
      </c>
      <c r="E365">
        <v>17.398</v>
      </c>
      <c r="F365">
        <v>14.79</v>
      </c>
      <c r="G365">
        <v>6.0000000000000001E-3</v>
      </c>
      <c r="H365">
        <v>0.36099999999999999</v>
      </c>
      <c r="I365">
        <v>0.63600000000000001</v>
      </c>
    </row>
    <row r="366" spans="1:10" hidden="1">
      <c r="B366" s="6">
        <v>3620.4679999999998</v>
      </c>
      <c r="C366">
        <v>-13.086</v>
      </c>
      <c r="D366">
        <v>-30.222999999999999</v>
      </c>
      <c r="E366">
        <v>17.137</v>
      </c>
      <c r="F366">
        <v>14.85</v>
      </c>
      <c r="G366">
        <v>6.0000000000000001E-3</v>
      </c>
      <c r="H366">
        <v>0.36099999999999999</v>
      </c>
      <c r="I366">
        <v>0.63600000000000001</v>
      </c>
    </row>
    <row r="367" spans="1:10" hidden="1">
      <c r="B367" s="6">
        <v>3630.4679999999998</v>
      </c>
      <c r="C367">
        <v>-13.086</v>
      </c>
      <c r="D367">
        <v>-30.238</v>
      </c>
      <c r="E367">
        <v>17.152000000000001</v>
      </c>
      <c r="F367">
        <v>14.89</v>
      </c>
      <c r="G367">
        <v>4.0000000000000001E-3</v>
      </c>
      <c r="H367">
        <v>0.24099999999999999</v>
      </c>
      <c r="I367">
        <v>0.75600000000000001</v>
      </c>
    </row>
    <row r="368" spans="1:10" hidden="1">
      <c r="B368" s="6">
        <v>3640.4679999999998</v>
      </c>
      <c r="C368">
        <v>-12.974</v>
      </c>
      <c r="D368">
        <v>-30.146000000000001</v>
      </c>
      <c r="E368">
        <v>17.172000000000001</v>
      </c>
      <c r="F368">
        <v>14.95</v>
      </c>
      <c r="G368">
        <v>6.0000000000000001E-3</v>
      </c>
      <c r="H368">
        <v>0.36099999999999999</v>
      </c>
      <c r="I368">
        <v>0.63600000000000001</v>
      </c>
    </row>
    <row r="369" spans="1:10" hidden="1">
      <c r="B369" s="6">
        <v>3650.4679999999998</v>
      </c>
      <c r="C369">
        <v>-12.933</v>
      </c>
      <c r="D369">
        <v>-30.151</v>
      </c>
      <c r="E369">
        <v>17.218</v>
      </c>
      <c r="F369">
        <v>14.95</v>
      </c>
      <c r="G369">
        <v>0</v>
      </c>
      <c r="H369">
        <v>0</v>
      </c>
      <c r="I369">
        <v>0.997</v>
      </c>
    </row>
    <row r="370" spans="1:10" hidden="1">
      <c r="B370" s="6">
        <v>3660.4679999999998</v>
      </c>
      <c r="C370">
        <v>-12.943</v>
      </c>
      <c r="D370">
        <v>-30.196999999999999</v>
      </c>
      <c r="E370">
        <v>17.254000000000001</v>
      </c>
      <c r="F370">
        <v>15.02</v>
      </c>
      <c r="G370">
        <v>7.0000000000000001E-3</v>
      </c>
      <c r="H370">
        <v>0.42099999999999999</v>
      </c>
      <c r="I370">
        <v>0.57599999999999996</v>
      </c>
    </row>
    <row r="371" spans="1:10" hidden="1">
      <c r="B371" s="6">
        <v>3670.4679999999998</v>
      </c>
      <c r="C371">
        <v>-12.943</v>
      </c>
      <c r="D371">
        <v>-30.155999999999999</v>
      </c>
      <c r="E371">
        <v>17.213000000000001</v>
      </c>
      <c r="F371">
        <v>15.08</v>
      </c>
      <c r="G371">
        <v>6.0000000000000001E-3</v>
      </c>
      <c r="H371">
        <v>0.36099999999999999</v>
      </c>
      <c r="I371">
        <v>0.63600000000000001</v>
      </c>
    </row>
    <row r="372" spans="1:10" hidden="1">
      <c r="B372" s="6">
        <v>3680.4690000000001</v>
      </c>
      <c r="C372">
        <v>-12.952999999999999</v>
      </c>
      <c r="D372">
        <v>-30.146000000000001</v>
      </c>
      <c r="E372">
        <v>17.193000000000001</v>
      </c>
      <c r="F372">
        <v>15.13</v>
      </c>
      <c r="G372">
        <v>5.0000000000000001E-3</v>
      </c>
      <c r="H372">
        <v>0.30099999999999999</v>
      </c>
      <c r="I372">
        <v>0.69599999999999995</v>
      </c>
    </row>
    <row r="373" spans="1:10" hidden="1">
      <c r="B373" s="6">
        <v>3690.4679999999998</v>
      </c>
      <c r="C373">
        <v>-13.035</v>
      </c>
      <c r="D373">
        <v>-30.161000000000001</v>
      </c>
      <c r="E373">
        <v>17.126000000000001</v>
      </c>
      <c r="F373">
        <v>15.19</v>
      </c>
      <c r="G373">
        <v>6.0000000000000001E-3</v>
      </c>
      <c r="H373">
        <v>0.36099999999999999</v>
      </c>
      <c r="I373">
        <v>0.63600000000000001</v>
      </c>
    </row>
    <row r="374" spans="1:10">
      <c r="A374">
        <v>15</v>
      </c>
      <c r="B374" s="6">
        <v>3700.4679999999998</v>
      </c>
      <c r="C374">
        <v>-12.974</v>
      </c>
      <c r="D374">
        <v>-30.140999999999998</v>
      </c>
      <c r="E374">
        <v>17.167000000000002</v>
      </c>
      <c r="F374">
        <v>15.23</v>
      </c>
      <c r="G374">
        <v>4.0000000000000001E-3</v>
      </c>
      <c r="H374">
        <v>0.24099999999999999</v>
      </c>
      <c r="I374">
        <v>0.75600000000000001</v>
      </c>
      <c r="J374" s="5">
        <f>AVERAGE(E376:E383)</f>
        <v>16.612375</v>
      </c>
    </row>
    <row r="375" spans="1:10" hidden="1">
      <c r="B375" s="6">
        <v>3710.4679999999998</v>
      </c>
      <c r="C375">
        <v>-13.321999999999999</v>
      </c>
      <c r="D375">
        <v>-30.155999999999999</v>
      </c>
      <c r="E375">
        <v>16.834</v>
      </c>
      <c r="F375">
        <v>15.3</v>
      </c>
      <c r="G375">
        <v>7.0000000000000001E-3</v>
      </c>
      <c r="H375">
        <v>0.42099999999999999</v>
      </c>
      <c r="I375">
        <v>0.57599999999999996</v>
      </c>
    </row>
    <row r="376" spans="1:10" hidden="1">
      <c r="B376" s="6">
        <v>3720.4679999999998</v>
      </c>
      <c r="C376">
        <v>-13.577999999999999</v>
      </c>
      <c r="D376">
        <v>-30.177</v>
      </c>
      <c r="E376">
        <v>16.599</v>
      </c>
      <c r="F376">
        <v>15.34</v>
      </c>
      <c r="G376">
        <v>4.0000000000000001E-3</v>
      </c>
      <c r="H376">
        <v>0.24099999999999999</v>
      </c>
      <c r="I376">
        <v>0.75600000000000001</v>
      </c>
    </row>
    <row r="377" spans="1:10" hidden="1">
      <c r="B377" s="6">
        <v>3730.4679999999998</v>
      </c>
      <c r="C377">
        <v>-13.557</v>
      </c>
      <c r="D377">
        <v>-30.151</v>
      </c>
      <c r="E377">
        <v>16.594000000000001</v>
      </c>
      <c r="F377">
        <v>15.4</v>
      </c>
      <c r="G377">
        <v>6.0000000000000001E-3</v>
      </c>
      <c r="H377">
        <v>0.36099999999999999</v>
      </c>
      <c r="I377">
        <v>0.63600000000000001</v>
      </c>
    </row>
    <row r="378" spans="1:10" hidden="1">
      <c r="B378" s="6">
        <v>3740.4679999999998</v>
      </c>
      <c r="C378">
        <v>-13.557</v>
      </c>
      <c r="D378">
        <v>-30.170999999999999</v>
      </c>
      <c r="E378">
        <v>16.614000000000001</v>
      </c>
      <c r="F378">
        <v>15.45</v>
      </c>
      <c r="G378">
        <v>5.0000000000000001E-3</v>
      </c>
      <c r="H378">
        <v>0.30099999999999999</v>
      </c>
      <c r="I378">
        <v>0.69599999999999995</v>
      </c>
    </row>
    <row r="379" spans="1:10" hidden="1">
      <c r="B379" s="6">
        <v>3750.4690000000001</v>
      </c>
      <c r="C379">
        <v>-13.557</v>
      </c>
      <c r="D379">
        <v>-30.161000000000001</v>
      </c>
      <c r="E379">
        <v>16.603999999999999</v>
      </c>
      <c r="F379">
        <v>15.5</v>
      </c>
      <c r="G379">
        <v>5.0000000000000001E-3</v>
      </c>
      <c r="H379">
        <v>0.30099999999999999</v>
      </c>
      <c r="I379">
        <v>0.69599999999999995</v>
      </c>
    </row>
    <row r="380" spans="1:10" hidden="1">
      <c r="B380" s="6">
        <v>3760.4679999999998</v>
      </c>
      <c r="C380">
        <v>-13.557</v>
      </c>
      <c r="D380">
        <v>-30.146000000000001</v>
      </c>
      <c r="E380">
        <v>16.588999999999999</v>
      </c>
      <c r="F380">
        <v>15.54</v>
      </c>
      <c r="G380">
        <v>4.0000000000000001E-3</v>
      </c>
      <c r="H380">
        <v>0.24099999999999999</v>
      </c>
      <c r="I380">
        <v>0.75600000000000001</v>
      </c>
    </row>
    <row r="381" spans="1:10" hidden="1">
      <c r="B381" s="6">
        <v>3770.4679999999998</v>
      </c>
      <c r="C381">
        <v>-13.557</v>
      </c>
      <c r="D381">
        <v>-30.146000000000001</v>
      </c>
      <c r="E381">
        <v>16.588999999999999</v>
      </c>
      <c r="F381">
        <v>15.58</v>
      </c>
      <c r="G381">
        <v>4.0000000000000001E-3</v>
      </c>
      <c r="H381">
        <v>0.24099999999999999</v>
      </c>
      <c r="I381">
        <v>0.75600000000000001</v>
      </c>
    </row>
    <row r="382" spans="1:10" hidden="1">
      <c r="B382" s="6">
        <v>3780.4679999999998</v>
      </c>
      <c r="C382">
        <v>-13.526</v>
      </c>
      <c r="D382">
        <v>-30.146000000000001</v>
      </c>
      <c r="E382">
        <v>16.619</v>
      </c>
      <c r="F382">
        <v>15.63</v>
      </c>
      <c r="G382">
        <v>5.0000000000000001E-3</v>
      </c>
      <c r="H382">
        <v>0.30099999999999999</v>
      </c>
      <c r="I382">
        <v>0.69599999999999995</v>
      </c>
    </row>
    <row r="383" spans="1:10" hidden="1">
      <c r="B383" s="6">
        <v>3790.4679999999998</v>
      </c>
      <c r="C383">
        <v>-13.455</v>
      </c>
      <c r="D383">
        <v>-30.146000000000001</v>
      </c>
      <c r="E383">
        <v>16.690999999999999</v>
      </c>
      <c r="F383">
        <v>15.68</v>
      </c>
      <c r="G383">
        <v>5.0000000000000001E-3</v>
      </c>
      <c r="H383">
        <v>0.30099999999999999</v>
      </c>
      <c r="I383">
        <v>0.69599999999999995</v>
      </c>
    </row>
    <row r="384" spans="1:10">
      <c r="A384">
        <v>13</v>
      </c>
      <c r="B384" s="6">
        <v>3800.4679999999998</v>
      </c>
      <c r="C384">
        <v>-13.547000000000001</v>
      </c>
      <c r="D384">
        <v>-30.13</v>
      </c>
      <c r="E384">
        <v>16.584</v>
      </c>
      <c r="F384">
        <v>15.72</v>
      </c>
      <c r="G384">
        <v>4.0000000000000001E-3</v>
      </c>
      <c r="H384">
        <v>0.24099999999999999</v>
      </c>
      <c r="I384">
        <v>0.75600000000000001</v>
      </c>
      <c r="J384" s="5">
        <f>AVERAGE(E386:E393)</f>
        <v>15.995374999999999</v>
      </c>
    </row>
    <row r="385" spans="1:10" hidden="1">
      <c r="B385" s="6">
        <v>3810.4679999999998</v>
      </c>
      <c r="C385">
        <v>-13.813000000000001</v>
      </c>
      <c r="D385">
        <v>-30.146000000000001</v>
      </c>
      <c r="E385">
        <v>16.332999999999998</v>
      </c>
      <c r="F385">
        <v>15.76</v>
      </c>
      <c r="G385">
        <v>4.0000000000000001E-3</v>
      </c>
      <c r="H385">
        <v>0.24099999999999999</v>
      </c>
      <c r="I385">
        <v>0.75600000000000001</v>
      </c>
    </row>
    <row r="386" spans="1:10" hidden="1">
      <c r="B386" s="6">
        <v>3820.4690000000001</v>
      </c>
      <c r="C386">
        <v>-14.170999999999999</v>
      </c>
      <c r="D386">
        <v>-30.166</v>
      </c>
      <c r="E386">
        <v>15.994999999999999</v>
      </c>
      <c r="F386">
        <v>15.82</v>
      </c>
      <c r="G386">
        <v>6.0000000000000001E-3</v>
      </c>
      <c r="H386">
        <v>0.36099999999999999</v>
      </c>
      <c r="I386">
        <v>0.63600000000000001</v>
      </c>
    </row>
    <row r="387" spans="1:10" hidden="1">
      <c r="B387" s="6">
        <v>3830.4679999999998</v>
      </c>
      <c r="C387">
        <v>-14.170999999999999</v>
      </c>
      <c r="D387">
        <v>-30.146000000000001</v>
      </c>
      <c r="E387">
        <v>15.974</v>
      </c>
      <c r="F387">
        <v>15.86</v>
      </c>
      <c r="G387">
        <v>4.0000000000000001E-3</v>
      </c>
      <c r="H387">
        <v>0.24099999999999999</v>
      </c>
      <c r="I387">
        <v>0.75600000000000001</v>
      </c>
    </row>
    <row r="388" spans="1:10" hidden="1">
      <c r="B388" s="6">
        <v>3840.4679999999998</v>
      </c>
      <c r="C388">
        <v>-14.170999999999999</v>
      </c>
      <c r="D388">
        <v>-30.146000000000001</v>
      </c>
      <c r="E388">
        <v>15.974</v>
      </c>
      <c r="F388">
        <v>15.9</v>
      </c>
      <c r="G388">
        <v>4.0000000000000001E-3</v>
      </c>
      <c r="H388">
        <v>0.24099999999999999</v>
      </c>
      <c r="I388">
        <v>0.75600000000000001</v>
      </c>
    </row>
    <row r="389" spans="1:10" hidden="1">
      <c r="B389" s="6">
        <v>3850.4679999999998</v>
      </c>
      <c r="C389">
        <v>-14.170999999999999</v>
      </c>
      <c r="D389">
        <v>-30.155999999999999</v>
      </c>
      <c r="E389">
        <v>15.984999999999999</v>
      </c>
      <c r="F389">
        <v>15.95</v>
      </c>
      <c r="G389">
        <v>5.0000000000000001E-3</v>
      </c>
      <c r="H389">
        <v>0.30099999999999999</v>
      </c>
      <c r="I389">
        <v>0.69599999999999995</v>
      </c>
    </row>
    <row r="390" spans="1:10" hidden="1">
      <c r="B390" s="6">
        <v>3860.4679999999998</v>
      </c>
      <c r="C390">
        <v>-14.170999999999999</v>
      </c>
      <c r="D390">
        <v>-30.135999999999999</v>
      </c>
      <c r="E390">
        <v>15.964</v>
      </c>
      <c r="F390">
        <v>16</v>
      </c>
      <c r="G390">
        <v>5.0000000000000001E-3</v>
      </c>
      <c r="H390">
        <v>0.30099999999999999</v>
      </c>
      <c r="I390">
        <v>0.69599999999999995</v>
      </c>
    </row>
    <row r="391" spans="1:10" hidden="1">
      <c r="B391" s="6">
        <v>3870.4679999999998</v>
      </c>
      <c r="C391">
        <v>-14.161</v>
      </c>
      <c r="D391">
        <v>-30.135999999999999</v>
      </c>
      <c r="E391">
        <v>15.974</v>
      </c>
      <c r="F391">
        <v>16.04</v>
      </c>
      <c r="G391">
        <v>4.0000000000000001E-3</v>
      </c>
      <c r="H391">
        <v>0.24099999999999999</v>
      </c>
      <c r="I391">
        <v>0.75600000000000001</v>
      </c>
    </row>
    <row r="392" spans="1:10" hidden="1">
      <c r="B392" s="6">
        <v>3880.4679999999998</v>
      </c>
      <c r="C392">
        <v>-14.079000000000001</v>
      </c>
      <c r="D392">
        <v>-30.114999999999998</v>
      </c>
      <c r="E392">
        <v>16.036000000000001</v>
      </c>
      <c r="F392">
        <v>16.079999999999998</v>
      </c>
      <c r="G392">
        <v>4.0000000000000001E-3</v>
      </c>
      <c r="H392">
        <v>0.24099999999999999</v>
      </c>
      <c r="I392">
        <v>0.75600000000000001</v>
      </c>
    </row>
    <row r="393" spans="1:10" hidden="1">
      <c r="B393" s="6">
        <v>3890.4690000000001</v>
      </c>
      <c r="C393">
        <v>-14.048999999999999</v>
      </c>
      <c r="D393">
        <v>-30.11</v>
      </c>
      <c r="E393">
        <v>16.061</v>
      </c>
      <c r="F393">
        <v>16.13</v>
      </c>
      <c r="G393">
        <v>5.0000000000000001E-3</v>
      </c>
      <c r="H393">
        <v>0.30099999999999999</v>
      </c>
      <c r="I393">
        <v>0.69599999999999995</v>
      </c>
    </row>
    <row r="394" spans="1:10">
      <c r="A394">
        <v>11</v>
      </c>
      <c r="B394" s="6">
        <v>3900.4679999999998</v>
      </c>
      <c r="C394">
        <v>-14.048999999999999</v>
      </c>
      <c r="D394">
        <v>-30.11</v>
      </c>
      <c r="E394">
        <v>16.061</v>
      </c>
      <c r="F394">
        <v>16.149999999999999</v>
      </c>
      <c r="G394">
        <v>2E-3</v>
      </c>
      <c r="H394">
        <v>0.12</v>
      </c>
      <c r="I394">
        <v>0.877</v>
      </c>
      <c r="J394" s="5">
        <f>AVERAGE(E396:E403)</f>
        <v>15.488625000000001</v>
      </c>
    </row>
    <row r="395" spans="1:10" hidden="1">
      <c r="B395" s="6">
        <v>3910.4679999999998</v>
      </c>
      <c r="C395">
        <v>-14.356</v>
      </c>
      <c r="D395">
        <v>-30.11</v>
      </c>
      <c r="E395">
        <v>15.754</v>
      </c>
      <c r="F395">
        <v>16.2</v>
      </c>
      <c r="G395">
        <v>5.0000000000000001E-3</v>
      </c>
      <c r="H395">
        <v>0.30099999999999999</v>
      </c>
      <c r="I395">
        <v>0.69599999999999995</v>
      </c>
    </row>
    <row r="396" spans="1:10" hidden="1">
      <c r="B396" s="6">
        <v>3920.4679999999998</v>
      </c>
      <c r="C396">
        <v>-14.673</v>
      </c>
      <c r="D396">
        <v>-30.146000000000001</v>
      </c>
      <c r="E396">
        <v>15.473000000000001</v>
      </c>
      <c r="F396">
        <v>16.239999999999998</v>
      </c>
      <c r="G396">
        <v>4.0000000000000001E-3</v>
      </c>
      <c r="H396">
        <v>0.24099999999999999</v>
      </c>
      <c r="I396">
        <v>0.75600000000000001</v>
      </c>
    </row>
    <row r="397" spans="1:10" hidden="1">
      <c r="B397" s="6">
        <v>3930.4679999999998</v>
      </c>
      <c r="C397">
        <v>-14.714</v>
      </c>
      <c r="D397">
        <v>-30.146000000000001</v>
      </c>
      <c r="E397">
        <v>15.432</v>
      </c>
      <c r="F397">
        <v>16.28</v>
      </c>
      <c r="G397">
        <v>4.0000000000000001E-3</v>
      </c>
      <c r="H397">
        <v>0.24099999999999999</v>
      </c>
      <c r="I397">
        <v>0.75600000000000001</v>
      </c>
    </row>
    <row r="398" spans="1:10" hidden="1">
      <c r="B398" s="6">
        <v>3940.4679999999998</v>
      </c>
      <c r="C398">
        <v>-14.612</v>
      </c>
      <c r="D398">
        <v>-30.146000000000001</v>
      </c>
      <c r="E398">
        <v>15.534000000000001</v>
      </c>
      <c r="F398">
        <v>16.32</v>
      </c>
      <c r="G398">
        <v>4.0000000000000001E-3</v>
      </c>
      <c r="H398">
        <v>0.24099999999999999</v>
      </c>
      <c r="I398">
        <v>0.75600000000000001</v>
      </c>
    </row>
    <row r="399" spans="1:10" hidden="1">
      <c r="B399" s="6">
        <v>3950.4679999999998</v>
      </c>
      <c r="C399">
        <v>-14.590999999999999</v>
      </c>
      <c r="D399">
        <v>-30.12</v>
      </c>
      <c r="E399">
        <v>15.529</v>
      </c>
      <c r="F399">
        <v>16.34</v>
      </c>
      <c r="G399">
        <v>2E-3</v>
      </c>
      <c r="H399">
        <v>0.12</v>
      </c>
      <c r="I399">
        <v>0.877</v>
      </c>
    </row>
    <row r="400" spans="1:10" hidden="1">
      <c r="B400" s="6">
        <v>3960.4690000000001</v>
      </c>
      <c r="C400">
        <v>-14.590999999999999</v>
      </c>
      <c r="D400">
        <v>-30.13</v>
      </c>
      <c r="E400">
        <v>15.539</v>
      </c>
      <c r="F400">
        <v>16.39</v>
      </c>
      <c r="G400">
        <v>5.0000000000000001E-3</v>
      </c>
      <c r="H400">
        <v>0.30099999999999999</v>
      </c>
      <c r="I400">
        <v>0.69599999999999995</v>
      </c>
    </row>
    <row r="401" spans="1:10" hidden="1">
      <c r="B401" s="6">
        <v>3970.4679999999998</v>
      </c>
      <c r="C401">
        <v>-14.641999999999999</v>
      </c>
      <c r="D401">
        <v>-30.135999999999999</v>
      </c>
      <c r="E401">
        <v>15.493</v>
      </c>
      <c r="F401">
        <v>16.43</v>
      </c>
      <c r="G401">
        <v>4.0000000000000001E-3</v>
      </c>
      <c r="H401">
        <v>0.24099999999999999</v>
      </c>
      <c r="I401">
        <v>0.75600000000000001</v>
      </c>
    </row>
    <row r="402" spans="1:10" hidden="1">
      <c r="B402" s="6">
        <v>3980.4679999999998</v>
      </c>
      <c r="C402">
        <v>-14.714</v>
      </c>
      <c r="D402">
        <v>-30.125</v>
      </c>
      <c r="E402">
        <v>15.411</v>
      </c>
      <c r="F402">
        <v>16.47</v>
      </c>
      <c r="G402">
        <v>4.0000000000000001E-3</v>
      </c>
      <c r="H402">
        <v>0.24099999999999999</v>
      </c>
      <c r="I402">
        <v>0.75600000000000001</v>
      </c>
    </row>
    <row r="403" spans="1:10" hidden="1">
      <c r="B403" s="6">
        <v>3990.4679999999998</v>
      </c>
      <c r="C403">
        <v>-14.581</v>
      </c>
      <c r="D403">
        <v>-30.079000000000001</v>
      </c>
      <c r="E403">
        <v>15.497999999999999</v>
      </c>
      <c r="F403">
        <v>16.510000000000002</v>
      </c>
      <c r="G403">
        <v>4.0000000000000001E-3</v>
      </c>
      <c r="H403">
        <v>0.24099999999999999</v>
      </c>
      <c r="I403">
        <v>0.75600000000000001</v>
      </c>
    </row>
    <row r="404" spans="1:10">
      <c r="A404">
        <v>9</v>
      </c>
      <c r="B404" s="6">
        <v>4000.4679999999998</v>
      </c>
      <c r="C404">
        <v>-14.590999999999999</v>
      </c>
      <c r="D404">
        <v>-30.094999999999999</v>
      </c>
      <c r="E404">
        <v>15.503</v>
      </c>
      <c r="F404">
        <v>16.53</v>
      </c>
      <c r="G404">
        <v>2E-3</v>
      </c>
      <c r="H404">
        <v>0.12</v>
      </c>
      <c r="I404">
        <v>0.877</v>
      </c>
      <c r="J404" s="5">
        <f>AVERAGE(E406:E413)</f>
        <v>14.919874999999999</v>
      </c>
    </row>
    <row r="405" spans="1:10" hidden="1">
      <c r="B405" s="6">
        <v>4010.4679999999998</v>
      </c>
      <c r="C405">
        <v>-14.939</v>
      </c>
      <c r="D405">
        <v>-30.1</v>
      </c>
      <c r="E405">
        <v>15.16</v>
      </c>
      <c r="F405">
        <v>16.579999999999998</v>
      </c>
      <c r="G405">
        <v>5.0000000000000001E-3</v>
      </c>
      <c r="H405">
        <v>0.30099999999999999</v>
      </c>
      <c r="I405">
        <v>0.69599999999999995</v>
      </c>
    </row>
    <row r="406" spans="1:10" hidden="1">
      <c r="B406" s="6">
        <v>4020.4679999999998</v>
      </c>
      <c r="C406">
        <v>-15.205</v>
      </c>
      <c r="D406">
        <v>-30.146000000000001</v>
      </c>
      <c r="E406">
        <v>14.94</v>
      </c>
      <c r="F406">
        <v>16.61</v>
      </c>
      <c r="G406">
        <v>3.0000000000000001E-3</v>
      </c>
      <c r="H406">
        <v>0.18099999999999999</v>
      </c>
      <c r="I406">
        <v>0.81599999999999995</v>
      </c>
    </row>
    <row r="407" spans="1:10" hidden="1">
      <c r="B407" s="6">
        <v>4030.4690000000001</v>
      </c>
      <c r="C407">
        <v>-15.236000000000001</v>
      </c>
      <c r="D407">
        <v>-30.140999999999998</v>
      </c>
      <c r="E407">
        <v>14.904999999999999</v>
      </c>
      <c r="F407">
        <v>16.63</v>
      </c>
      <c r="G407">
        <v>2E-3</v>
      </c>
      <c r="H407">
        <v>0.12</v>
      </c>
      <c r="I407">
        <v>0.877</v>
      </c>
    </row>
    <row r="408" spans="1:10" hidden="1">
      <c r="B408" s="6">
        <v>4040.4679999999998</v>
      </c>
      <c r="C408">
        <v>-15.195</v>
      </c>
      <c r="D408">
        <v>-30.146000000000001</v>
      </c>
      <c r="E408">
        <v>14.951000000000001</v>
      </c>
      <c r="F408">
        <v>16.690000000000001</v>
      </c>
      <c r="G408">
        <v>6.0000000000000001E-3</v>
      </c>
      <c r="H408">
        <v>0.36099999999999999</v>
      </c>
      <c r="I408">
        <v>0.63600000000000001</v>
      </c>
    </row>
    <row r="409" spans="1:10" hidden="1">
      <c r="B409" s="6">
        <v>4050.4679999999998</v>
      </c>
      <c r="C409">
        <v>-15.226000000000001</v>
      </c>
      <c r="D409">
        <v>-30.125</v>
      </c>
      <c r="E409">
        <v>14.898999999999999</v>
      </c>
      <c r="F409">
        <v>16.7</v>
      </c>
      <c r="G409">
        <v>1E-3</v>
      </c>
      <c r="H409">
        <v>0.06</v>
      </c>
      <c r="I409">
        <v>0.93700000000000006</v>
      </c>
    </row>
    <row r="410" spans="1:10" hidden="1">
      <c r="B410" s="6">
        <v>4060.4679999999998</v>
      </c>
      <c r="C410">
        <v>-15.195</v>
      </c>
      <c r="D410">
        <v>-30.094999999999999</v>
      </c>
      <c r="E410">
        <v>14.898999999999999</v>
      </c>
      <c r="F410">
        <v>16.75</v>
      </c>
      <c r="G410">
        <v>5.0000000000000001E-3</v>
      </c>
      <c r="H410">
        <v>0.30099999999999999</v>
      </c>
      <c r="I410">
        <v>0.69599999999999995</v>
      </c>
    </row>
    <row r="411" spans="1:10" hidden="1">
      <c r="B411" s="6">
        <v>4070.4679999999998</v>
      </c>
      <c r="C411">
        <v>-15.195</v>
      </c>
      <c r="D411">
        <v>-30.105</v>
      </c>
      <c r="E411">
        <v>14.91</v>
      </c>
      <c r="F411">
        <v>16.77</v>
      </c>
      <c r="G411">
        <v>2E-3</v>
      </c>
      <c r="H411">
        <v>0.12</v>
      </c>
      <c r="I411">
        <v>0.877</v>
      </c>
    </row>
    <row r="412" spans="1:10" hidden="1">
      <c r="B412" s="6">
        <v>4080.4679999999998</v>
      </c>
      <c r="C412">
        <v>-15.175000000000001</v>
      </c>
      <c r="D412">
        <v>-30.094999999999999</v>
      </c>
      <c r="E412">
        <v>14.92</v>
      </c>
      <c r="F412">
        <v>16.809999999999999</v>
      </c>
      <c r="G412">
        <v>4.0000000000000001E-3</v>
      </c>
      <c r="H412">
        <v>0.24099999999999999</v>
      </c>
      <c r="I412">
        <v>0.75600000000000001</v>
      </c>
    </row>
    <row r="413" spans="1:10" hidden="1">
      <c r="B413" s="6">
        <v>4090.4679999999998</v>
      </c>
      <c r="C413">
        <v>-15.144</v>
      </c>
      <c r="D413">
        <v>-30.079000000000001</v>
      </c>
      <c r="E413">
        <v>14.935</v>
      </c>
      <c r="F413">
        <v>16.850000000000001</v>
      </c>
      <c r="G413">
        <v>4.0000000000000001E-3</v>
      </c>
      <c r="H413">
        <v>0.24099999999999999</v>
      </c>
      <c r="I413">
        <v>0.75600000000000001</v>
      </c>
    </row>
    <row r="414" spans="1:10">
      <c r="A414">
        <v>7</v>
      </c>
      <c r="B414" s="6">
        <v>4100.4690000000001</v>
      </c>
      <c r="C414">
        <v>-15.113</v>
      </c>
      <c r="D414">
        <v>-30.047999999999998</v>
      </c>
      <c r="E414">
        <v>14.935</v>
      </c>
      <c r="F414">
        <v>16.88</v>
      </c>
      <c r="G414">
        <v>3.0000000000000001E-3</v>
      </c>
      <c r="H414">
        <v>0.18099999999999999</v>
      </c>
      <c r="I414">
        <v>0.81599999999999995</v>
      </c>
      <c r="J414" s="5">
        <f>AVERAGE(E416:E423)</f>
        <v>14.394499999999997</v>
      </c>
    </row>
    <row r="415" spans="1:10" hidden="1">
      <c r="B415" s="6">
        <v>4110.4679999999998</v>
      </c>
      <c r="C415">
        <v>-15.4</v>
      </c>
      <c r="D415">
        <v>-30.074000000000002</v>
      </c>
      <c r="E415">
        <v>14.673999999999999</v>
      </c>
      <c r="F415">
        <v>16.91</v>
      </c>
      <c r="G415">
        <v>3.0000000000000001E-3</v>
      </c>
      <c r="H415">
        <v>0.18099999999999999</v>
      </c>
      <c r="I415">
        <v>0.81599999999999995</v>
      </c>
    </row>
    <row r="416" spans="1:10" hidden="1">
      <c r="B416" s="6">
        <v>4120.4679999999998</v>
      </c>
      <c r="C416">
        <v>-15.646000000000001</v>
      </c>
      <c r="D416">
        <v>-30.135999999999999</v>
      </c>
      <c r="E416">
        <v>14.49</v>
      </c>
      <c r="F416">
        <v>16.920000000000002</v>
      </c>
      <c r="G416">
        <v>1E-3</v>
      </c>
      <c r="H416">
        <v>0.06</v>
      </c>
      <c r="I416">
        <v>0.93700000000000006</v>
      </c>
    </row>
    <row r="417" spans="1:10" hidden="1">
      <c r="B417" s="6">
        <v>4130.4679999999998</v>
      </c>
      <c r="C417">
        <v>-15.768000000000001</v>
      </c>
      <c r="D417">
        <v>-30.146000000000001</v>
      </c>
      <c r="E417">
        <v>14.377000000000001</v>
      </c>
      <c r="F417">
        <v>16.97</v>
      </c>
      <c r="G417">
        <v>5.0000000000000001E-3</v>
      </c>
      <c r="H417">
        <v>0.30099999999999999</v>
      </c>
      <c r="I417">
        <v>0.69599999999999995</v>
      </c>
    </row>
    <row r="418" spans="1:10" hidden="1">
      <c r="B418" s="6">
        <v>4140.4679999999998</v>
      </c>
      <c r="C418">
        <v>-15.808999999999999</v>
      </c>
      <c r="D418">
        <v>-30.140999999999998</v>
      </c>
      <c r="E418">
        <v>14.331</v>
      </c>
      <c r="F418">
        <v>16.989999999999998</v>
      </c>
      <c r="G418">
        <v>2E-3</v>
      </c>
      <c r="H418">
        <v>0.12</v>
      </c>
      <c r="I418">
        <v>0.877</v>
      </c>
    </row>
    <row r="419" spans="1:10" hidden="1">
      <c r="B419" s="6">
        <v>4150.4679999999998</v>
      </c>
      <c r="C419">
        <v>-15.808999999999999</v>
      </c>
      <c r="D419">
        <v>-30.1</v>
      </c>
      <c r="E419">
        <v>14.29</v>
      </c>
      <c r="F419">
        <v>17.010000000000002</v>
      </c>
      <c r="G419">
        <v>2E-3</v>
      </c>
      <c r="H419">
        <v>0.12</v>
      </c>
      <c r="I419">
        <v>0.877</v>
      </c>
    </row>
    <row r="420" spans="1:10" hidden="1">
      <c r="B420" s="6">
        <v>4160.4679999999998</v>
      </c>
      <c r="C420">
        <v>-15.747999999999999</v>
      </c>
      <c r="D420">
        <v>-30.094999999999999</v>
      </c>
      <c r="E420">
        <v>14.347</v>
      </c>
      <c r="F420">
        <v>17.04</v>
      </c>
      <c r="G420">
        <v>3.0000000000000001E-3</v>
      </c>
      <c r="H420">
        <v>0.18099999999999999</v>
      </c>
      <c r="I420">
        <v>0.81599999999999995</v>
      </c>
    </row>
    <row r="421" spans="1:10" hidden="1">
      <c r="B421" s="6">
        <v>4170.4690000000001</v>
      </c>
      <c r="C421">
        <v>-15.615</v>
      </c>
      <c r="D421">
        <v>-30.064</v>
      </c>
      <c r="E421">
        <v>14.449</v>
      </c>
      <c r="F421">
        <v>17.059999999999999</v>
      </c>
      <c r="G421">
        <v>2E-3</v>
      </c>
      <c r="H421">
        <v>0.12</v>
      </c>
      <c r="I421">
        <v>0.877</v>
      </c>
    </row>
    <row r="422" spans="1:10" hidden="1">
      <c r="B422" s="6">
        <v>4180.4679999999998</v>
      </c>
      <c r="C422">
        <v>-15.635</v>
      </c>
      <c r="D422">
        <v>-30.068999999999999</v>
      </c>
      <c r="E422">
        <v>14.433</v>
      </c>
      <c r="F422">
        <v>17.09</v>
      </c>
      <c r="G422">
        <v>3.0000000000000001E-3</v>
      </c>
      <c r="H422">
        <v>0.18099999999999999</v>
      </c>
      <c r="I422">
        <v>0.81599999999999995</v>
      </c>
    </row>
    <row r="423" spans="1:10" hidden="1">
      <c r="B423" s="6">
        <v>4190.4679999999998</v>
      </c>
      <c r="C423">
        <v>-15.615</v>
      </c>
      <c r="D423">
        <v>-30.053000000000001</v>
      </c>
      <c r="E423">
        <v>14.439</v>
      </c>
      <c r="F423">
        <v>17.13</v>
      </c>
      <c r="G423">
        <v>4.0000000000000001E-3</v>
      </c>
      <c r="H423">
        <v>0.24099999999999999</v>
      </c>
      <c r="I423">
        <v>0.75600000000000001</v>
      </c>
    </row>
    <row r="424" spans="1:10">
      <c r="A424">
        <v>5</v>
      </c>
      <c r="B424" s="6">
        <v>4200.4679999999998</v>
      </c>
      <c r="C424">
        <v>-15.605</v>
      </c>
      <c r="D424">
        <v>-30.053000000000001</v>
      </c>
      <c r="E424">
        <v>14.449</v>
      </c>
      <c r="F424">
        <v>17.12</v>
      </c>
      <c r="G424">
        <v>-1E-3</v>
      </c>
      <c r="H424">
        <v>-0.06</v>
      </c>
      <c r="I424">
        <v>1.0569999999999999</v>
      </c>
      <c r="J424" s="5">
        <f>AVERAGE(E426:E433)</f>
        <v>13.624125000000001</v>
      </c>
    </row>
    <row r="425" spans="1:10" hidden="1">
      <c r="B425" s="6">
        <v>4210.4679999999998</v>
      </c>
      <c r="C425">
        <v>-15.994</v>
      </c>
      <c r="D425">
        <v>-30.079000000000001</v>
      </c>
      <c r="E425">
        <v>14.085000000000001</v>
      </c>
      <c r="F425">
        <v>17.170000000000002</v>
      </c>
      <c r="G425">
        <v>5.0000000000000001E-3</v>
      </c>
      <c r="H425">
        <v>0.30099999999999999</v>
      </c>
      <c r="I425">
        <v>0.69599999999999995</v>
      </c>
    </row>
    <row r="426" spans="1:10" hidden="1">
      <c r="B426" s="6">
        <v>4220.4679999999998</v>
      </c>
      <c r="C426">
        <v>-16.413</v>
      </c>
      <c r="D426">
        <v>-30.146000000000001</v>
      </c>
      <c r="E426">
        <v>13.731999999999999</v>
      </c>
      <c r="F426">
        <v>17.170000000000002</v>
      </c>
      <c r="G426">
        <v>0</v>
      </c>
      <c r="H426">
        <v>0</v>
      </c>
      <c r="I426">
        <v>0.997</v>
      </c>
    </row>
    <row r="427" spans="1:10" hidden="1">
      <c r="B427" s="6">
        <v>4230.4679999999998</v>
      </c>
      <c r="C427">
        <v>-16.495000000000001</v>
      </c>
      <c r="D427">
        <v>-30.135999999999999</v>
      </c>
      <c r="E427">
        <v>13.64</v>
      </c>
      <c r="F427">
        <v>17.2</v>
      </c>
      <c r="G427">
        <v>3.0000000000000001E-3</v>
      </c>
      <c r="H427">
        <v>0.18099999999999999</v>
      </c>
      <c r="I427">
        <v>0.81599999999999995</v>
      </c>
    </row>
    <row r="428" spans="1:10" hidden="1">
      <c r="B428" s="6">
        <v>4240.4690000000001</v>
      </c>
      <c r="C428">
        <v>-16.526</v>
      </c>
      <c r="D428">
        <v>-30.151</v>
      </c>
      <c r="E428">
        <v>13.625</v>
      </c>
      <c r="F428">
        <v>17.23</v>
      </c>
      <c r="G428">
        <v>3.0000000000000001E-3</v>
      </c>
      <c r="H428">
        <v>0.18099999999999999</v>
      </c>
      <c r="I428">
        <v>0.81599999999999995</v>
      </c>
    </row>
    <row r="429" spans="1:10" hidden="1">
      <c r="B429" s="6">
        <v>4250.4679999999998</v>
      </c>
      <c r="C429">
        <v>-16.556999999999999</v>
      </c>
      <c r="D429">
        <v>-30.125</v>
      </c>
      <c r="E429">
        <v>13.569000000000001</v>
      </c>
      <c r="F429">
        <v>17.25</v>
      </c>
      <c r="G429">
        <v>2E-3</v>
      </c>
      <c r="H429">
        <v>0.12</v>
      </c>
      <c r="I429">
        <v>0.877</v>
      </c>
    </row>
    <row r="430" spans="1:10" hidden="1">
      <c r="B430" s="6">
        <v>4260.4679999999998</v>
      </c>
      <c r="C430">
        <v>-16.577000000000002</v>
      </c>
      <c r="D430">
        <v>-30.114999999999998</v>
      </c>
      <c r="E430">
        <v>13.538</v>
      </c>
      <c r="F430">
        <v>17.27</v>
      </c>
      <c r="G430">
        <v>2E-3</v>
      </c>
      <c r="H430">
        <v>0.12</v>
      </c>
      <c r="I430">
        <v>0.877</v>
      </c>
    </row>
    <row r="431" spans="1:10" hidden="1">
      <c r="B431" s="6">
        <v>4270.4679999999998</v>
      </c>
      <c r="C431">
        <v>-16.484999999999999</v>
      </c>
      <c r="D431">
        <v>-30.125</v>
      </c>
      <c r="E431">
        <v>13.64</v>
      </c>
      <c r="F431">
        <v>17.29</v>
      </c>
      <c r="G431">
        <v>2E-3</v>
      </c>
      <c r="H431">
        <v>0.12</v>
      </c>
      <c r="I431">
        <v>0.877</v>
      </c>
    </row>
    <row r="432" spans="1:10" hidden="1">
      <c r="B432" s="6">
        <v>4280.4679999999998</v>
      </c>
      <c r="C432">
        <v>-16.465</v>
      </c>
      <c r="D432">
        <v>-30.114999999999998</v>
      </c>
      <c r="E432">
        <v>13.65</v>
      </c>
      <c r="F432">
        <v>17.32</v>
      </c>
      <c r="G432">
        <v>3.0000000000000001E-3</v>
      </c>
      <c r="H432">
        <v>0.18099999999999999</v>
      </c>
      <c r="I432">
        <v>0.81599999999999995</v>
      </c>
    </row>
    <row r="433" spans="1:10" hidden="1">
      <c r="B433" s="6">
        <v>4290.4679999999998</v>
      </c>
      <c r="C433">
        <v>-16.506</v>
      </c>
      <c r="D433">
        <v>-30.105</v>
      </c>
      <c r="E433">
        <v>13.599</v>
      </c>
      <c r="F433">
        <v>17.34</v>
      </c>
      <c r="G433">
        <v>2E-3</v>
      </c>
      <c r="H433">
        <v>0.12</v>
      </c>
      <c r="I433">
        <v>0.877</v>
      </c>
    </row>
    <row r="434" spans="1:10">
      <c r="A434">
        <v>4</v>
      </c>
      <c r="B434" s="6">
        <v>4300.4679999999998</v>
      </c>
      <c r="C434">
        <v>-16.628</v>
      </c>
      <c r="D434">
        <v>-30.084</v>
      </c>
      <c r="E434">
        <v>13.456</v>
      </c>
      <c r="F434">
        <v>17.350000000000001</v>
      </c>
      <c r="G434">
        <v>1E-3</v>
      </c>
      <c r="H434">
        <v>0.06</v>
      </c>
      <c r="I434">
        <v>0.93700000000000006</v>
      </c>
      <c r="J434" s="5">
        <f>AVERAGE(E436:E443)</f>
        <v>13.182500000000001</v>
      </c>
    </row>
    <row r="435" spans="1:10" hidden="1">
      <c r="B435" s="6">
        <v>4310.4690000000001</v>
      </c>
      <c r="C435">
        <v>-16.690000000000001</v>
      </c>
      <c r="D435">
        <v>-30.059000000000001</v>
      </c>
      <c r="E435">
        <v>13.369</v>
      </c>
      <c r="F435">
        <v>17.37</v>
      </c>
      <c r="G435">
        <v>2E-3</v>
      </c>
      <c r="H435">
        <v>0.12</v>
      </c>
      <c r="I435">
        <v>0.877</v>
      </c>
    </row>
    <row r="436" spans="1:10" hidden="1">
      <c r="B436" s="6">
        <v>4320.4679999999998</v>
      </c>
      <c r="C436">
        <v>-16.895</v>
      </c>
      <c r="D436">
        <v>-30.13</v>
      </c>
      <c r="E436">
        <v>13.236000000000001</v>
      </c>
      <c r="F436">
        <v>17.41</v>
      </c>
      <c r="G436">
        <v>4.0000000000000001E-3</v>
      </c>
      <c r="H436">
        <v>0.24099999999999999</v>
      </c>
      <c r="I436">
        <v>0.75600000000000001</v>
      </c>
    </row>
    <row r="437" spans="1:10" hidden="1">
      <c r="B437" s="6">
        <v>4330.4679999999998</v>
      </c>
      <c r="C437">
        <v>-17.038</v>
      </c>
      <c r="D437">
        <v>-30.105</v>
      </c>
      <c r="E437">
        <v>13.067</v>
      </c>
      <c r="F437">
        <v>17.420000000000002</v>
      </c>
      <c r="G437">
        <v>1E-3</v>
      </c>
      <c r="H437">
        <v>0.06</v>
      </c>
      <c r="I437">
        <v>0.93700000000000006</v>
      </c>
    </row>
    <row r="438" spans="1:10" hidden="1">
      <c r="B438" s="6">
        <v>4340.4679999999998</v>
      </c>
      <c r="C438">
        <v>-17.038</v>
      </c>
      <c r="D438">
        <v>-30.084</v>
      </c>
      <c r="E438">
        <v>13.045999999999999</v>
      </c>
      <c r="F438">
        <v>17.43</v>
      </c>
      <c r="G438">
        <v>1E-3</v>
      </c>
      <c r="H438">
        <v>0.06</v>
      </c>
      <c r="I438">
        <v>0.93700000000000006</v>
      </c>
    </row>
    <row r="439" spans="1:10" hidden="1">
      <c r="B439" s="6">
        <v>4350.4679999999998</v>
      </c>
      <c r="C439">
        <v>-16.905000000000001</v>
      </c>
      <c r="D439">
        <v>-30.12</v>
      </c>
      <c r="E439">
        <v>13.215</v>
      </c>
      <c r="F439">
        <v>17.45</v>
      </c>
      <c r="G439">
        <v>2E-3</v>
      </c>
      <c r="H439">
        <v>0.12</v>
      </c>
      <c r="I439">
        <v>0.877</v>
      </c>
    </row>
    <row r="440" spans="1:10" hidden="1">
      <c r="B440" s="6">
        <v>4360.4679999999998</v>
      </c>
      <c r="C440">
        <v>-16.843</v>
      </c>
      <c r="D440">
        <v>-30.094999999999999</v>
      </c>
      <c r="E440">
        <v>13.250999999999999</v>
      </c>
      <c r="F440">
        <v>17.46</v>
      </c>
      <c r="G440">
        <v>1E-3</v>
      </c>
      <c r="H440">
        <v>0.06</v>
      </c>
      <c r="I440">
        <v>0.93700000000000006</v>
      </c>
    </row>
    <row r="441" spans="1:10" hidden="1">
      <c r="B441" s="6">
        <v>4370.4679999999998</v>
      </c>
      <c r="C441">
        <v>-16.864000000000001</v>
      </c>
      <c r="D441">
        <v>-30.064</v>
      </c>
      <c r="E441">
        <v>13.2</v>
      </c>
      <c r="F441">
        <v>17.5</v>
      </c>
      <c r="G441">
        <v>4.0000000000000001E-3</v>
      </c>
      <c r="H441">
        <v>0.24099999999999999</v>
      </c>
      <c r="I441">
        <v>0.75600000000000001</v>
      </c>
    </row>
    <row r="442" spans="1:10" hidden="1">
      <c r="B442" s="6">
        <v>4380.4690000000001</v>
      </c>
      <c r="C442">
        <v>-16.832999999999998</v>
      </c>
      <c r="D442">
        <v>-30.053000000000001</v>
      </c>
      <c r="E442">
        <v>13.22</v>
      </c>
      <c r="F442">
        <v>17.510000000000002</v>
      </c>
      <c r="G442">
        <v>1E-3</v>
      </c>
      <c r="H442">
        <v>0.06</v>
      </c>
      <c r="I442">
        <v>0.93700000000000006</v>
      </c>
    </row>
    <row r="443" spans="1:10" hidden="1">
      <c r="B443" s="6">
        <v>4390.4679999999998</v>
      </c>
      <c r="C443">
        <v>-16.832999999999998</v>
      </c>
      <c r="D443">
        <v>-30.059000000000001</v>
      </c>
      <c r="E443">
        <v>13.225</v>
      </c>
      <c r="F443">
        <v>17.53</v>
      </c>
      <c r="G443">
        <v>2E-3</v>
      </c>
      <c r="H443">
        <v>0.12</v>
      </c>
      <c r="I443">
        <v>0.877</v>
      </c>
    </row>
    <row r="444" spans="1:10">
      <c r="A444">
        <v>2</v>
      </c>
      <c r="B444" s="6">
        <v>4400.4679999999998</v>
      </c>
      <c r="C444">
        <v>-16.832999999999998</v>
      </c>
      <c r="D444">
        <v>-30.059000000000001</v>
      </c>
      <c r="E444">
        <v>13.225</v>
      </c>
      <c r="F444">
        <v>17.54</v>
      </c>
      <c r="G444">
        <v>1E-3</v>
      </c>
      <c r="H444">
        <v>0.06</v>
      </c>
      <c r="I444">
        <v>0.93700000000000006</v>
      </c>
      <c r="J444" s="5">
        <f>AVERAGE(E446:E453)</f>
        <v>12.507624999999997</v>
      </c>
    </row>
    <row r="445" spans="1:10" hidden="1">
      <c r="B445" s="6">
        <v>4410.4679999999998</v>
      </c>
      <c r="C445">
        <v>-17.088999999999999</v>
      </c>
      <c r="D445">
        <v>-30.125</v>
      </c>
      <c r="E445">
        <v>13.036</v>
      </c>
      <c r="F445">
        <v>17.55</v>
      </c>
      <c r="G445">
        <v>1E-3</v>
      </c>
      <c r="H445">
        <v>0.06</v>
      </c>
      <c r="I445">
        <v>0.93700000000000006</v>
      </c>
    </row>
    <row r="446" spans="1:10" hidden="1">
      <c r="B446" s="6">
        <v>4420.4679999999998</v>
      </c>
      <c r="C446">
        <v>-17.437000000000001</v>
      </c>
      <c r="D446">
        <v>-30.13</v>
      </c>
      <c r="E446">
        <v>12.693</v>
      </c>
      <c r="F446">
        <v>17.579999999999998</v>
      </c>
      <c r="G446">
        <v>3.0000000000000001E-3</v>
      </c>
      <c r="H446">
        <v>0.18099999999999999</v>
      </c>
      <c r="I446">
        <v>0.81599999999999995</v>
      </c>
    </row>
    <row r="447" spans="1:10" hidden="1">
      <c r="B447" s="6">
        <v>4430.4679999999998</v>
      </c>
      <c r="C447">
        <v>-17.529</v>
      </c>
      <c r="D447">
        <v>-30.135999999999999</v>
      </c>
      <c r="E447">
        <v>12.606</v>
      </c>
      <c r="F447">
        <v>17.59</v>
      </c>
      <c r="G447">
        <v>1E-3</v>
      </c>
      <c r="H447">
        <v>0.06</v>
      </c>
      <c r="I447">
        <v>0.93700000000000006</v>
      </c>
    </row>
    <row r="448" spans="1:10" hidden="1">
      <c r="B448" s="6">
        <v>4440.4679999999998</v>
      </c>
      <c r="C448">
        <v>-17.641999999999999</v>
      </c>
      <c r="D448">
        <v>-30.146000000000001</v>
      </c>
      <c r="E448">
        <v>12.504</v>
      </c>
      <c r="F448">
        <v>17.600000000000001</v>
      </c>
      <c r="G448">
        <v>1E-3</v>
      </c>
      <c r="H448">
        <v>0.06</v>
      </c>
      <c r="I448">
        <v>0.93700000000000006</v>
      </c>
    </row>
    <row r="449" spans="1:10" hidden="1">
      <c r="B449" s="6">
        <v>4450.4690000000001</v>
      </c>
      <c r="C449">
        <v>-17.713999999999999</v>
      </c>
      <c r="D449">
        <v>-30.140999999999998</v>
      </c>
      <c r="E449">
        <v>12.427</v>
      </c>
      <c r="F449">
        <v>17.600000000000001</v>
      </c>
      <c r="G449">
        <v>0</v>
      </c>
      <c r="H449">
        <v>0</v>
      </c>
      <c r="I449">
        <v>0.997</v>
      </c>
    </row>
    <row r="450" spans="1:10" hidden="1">
      <c r="B450" s="6">
        <v>4460.4679999999998</v>
      </c>
      <c r="C450">
        <v>-17.693000000000001</v>
      </c>
      <c r="D450">
        <v>-30.146000000000001</v>
      </c>
      <c r="E450">
        <v>12.452999999999999</v>
      </c>
      <c r="F450">
        <v>17.63</v>
      </c>
      <c r="G450">
        <v>3.0000000000000001E-3</v>
      </c>
      <c r="H450">
        <v>0.18099999999999999</v>
      </c>
      <c r="I450">
        <v>0.81599999999999995</v>
      </c>
    </row>
    <row r="451" spans="1:10" hidden="1">
      <c r="B451" s="6">
        <v>4470.4679999999998</v>
      </c>
      <c r="C451">
        <v>-17.683</v>
      </c>
      <c r="D451">
        <v>-30.146000000000001</v>
      </c>
      <c r="E451">
        <v>12.462999999999999</v>
      </c>
      <c r="F451">
        <v>17.64</v>
      </c>
      <c r="G451">
        <v>1E-3</v>
      </c>
      <c r="H451">
        <v>0.06</v>
      </c>
      <c r="I451">
        <v>0.93700000000000006</v>
      </c>
    </row>
    <row r="452" spans="1:10" hidden="1">
      <c r="B452" s="6">
        <v>4480.4679999999998</v>
      </c>
      <c r="C452">
        <v>-17.661999999999999</v>
      </c>
      <c r="D452">
        <v>-30.088999999999999</v>
      </c>
      <c r="E452">
        <v>12.427</v>
      </c>
      <c r="F452">
        <v>17.66</v>
      </c>
      <c r="G452">
        <v>2E-3</v>
      </c>
      <c r="H452">
        <v>0.12</v>
      </c>
      <c r="I452">
        <v>0.877</v>
      </c>
    </row>
    <row r="453" spans="1:10" hidden="1">
      <c r="B453" s="6">
        <v>4490.4679999999998</v>
      </c>
      <c r="C453">
        <v>-17.652000000000001</v>
      </c>
      <c r="D453">
        <v>-30.140999999999998</v>
      </c>
      <c r="E453">
        <v>12.488</v>
      </c>
      <c r="F453">
        <v>17.66</v>
      </c>
      <c r="G453">
        <v>0</v>
      </c>
      <c r="H453">
        <v>0</v>
      </c>
      <c r="I453">
        <v>0.997</v>
      </c>
    </row>
    <row r="454" spans="1:10">
      <c r="A454">
        <v>1</v>
      </c>
      <c r="B454" s="6">
        <v>4500.4679999999998</v>
      </c>
      <c r="C454">
        <v>-17.652000000000001</v>
      </c>
      <c r="D454">
        <v>-30.135999999999999</v>
      </c>
      <c r="E454">
        <v>12.483000000000001</v>
      </c>
      <c r="F454">
        <v>17.68</v>
      </c>
      <c r="G454">
        <v>2E-3</v>
      </c>
      <c r="H454">
        <v>0.12</v>
      </c>
      <c r="I454">
        <v>0.877</v>
      </c>
      <c r="J454" s="5">
        <f>AVERAGE(E456:E463)</f>
        <v>12.341125</v>
      </c>
    </row>
    <row r="455" spans="1:10" hidden="1">
      <c r="B455" s="6">
        <v>4510.4679999999998</v>
      </c>
      <c r="C455">
        <v>-17.672999999999998</v>
      </c>
      <c r="D455">
        <v>-30.094999999999999</v>
      </c>
      <c r="E455">
        <v>12.422000000000001</v>
      </c>
      <c r="F455">
        <v>17.68</v>
      </c>
      <c r="G455">
        <v>0</v>
      </c>
      <c r="H455">
        <v>0</v>
      </c>
      <c r="I455">
        <v>0.997</v>
      </c>
    </row>
    <row r="456" spans="1:10" hidden="1">
      <c r="B456" s="6">
        <v>4520.4690000000001</v>
      </c>
      <c r="C456">
        <v>-17.661999999999999</v>
      </c>
      <c r="D456">
        <v>-30.140999999999998</v>
      </c>
      <c r="E456">
        <v>12.478</v>
      </c>
      <c r="F456">
        <v>17.7</v>
      </c>
      <c r="G456">
        <v>2E-3</v>
      </c>
      <c r="H456">
        <v>0.12</v>
      </c>
      <c r="I456">
        <v>0.877</v>
      </c>
    </row>
    <row r="457" spans="1:10" hidden="1">
      <c r="B457" s="6">
        <v>4530.4679999999998</v>
      </c>
      <c r="C457">
        <v>-17.847000000000001</v>
      </c>
      <c r="D457">
        <v>-30.146000000000001</v>
      </c>
      <c r="E457">
        <v>12.298999999999999</v>
      </c>
      <c r="F457">
        <v>17.72</v>
      </c>
      <c r="G457">
        <v>2E-3</v>
      </c>
      <c r="H457">
        <v>0.12</v>
      </c>
      <c r="I457">
        <v>0.877</v>
      </c>
    </row>
    <row r="458" spans="1:10" hidden="1">
      <c r="B458" s="6">
        <v>4540.4679999999998</v>
      </c>
      <c r="C458">
        <v>-17.837</v>
      </c>
      <c r="D458">
        <v>-30.114999999999998</v>
      </c>
      <c r="E458">
        <v>12.279</v>
      </c>
      <c r="F458">
        <v>17.72</v>
      </c>
      <c r="G458">
        <v>0</v>
      </c>
      <c r="H458">
        <v>0</v>
      </c>
      <c r="I458">
        <v>0.997</v>
      </c>
    </row>
    <row r="459" spans="1:10" hidden="1">
      <c r="B459" s="6">
        <v>4550.4679999999998</v>
      </c>
      <c r="C459">
        <v>-17.856999999999999</v>
      </c>
      <c r="D459">
        <v>-30.13</v>
      </c>
      <c r="E459">
        <v>12.273</v>
      </c>
      <c r="F459">
        <v>17.73</v>
      </c>
      <c r="G459">
        <v>1E-3</v>
      </c>
      <c r="H459">
        <v>0.06</v>
      </c>
      <c r="I459">
        <v>0.93700000000000006</v>
      </c>
    </row>
    <row r="460" spans="1:10" hidden="1">
      <c r="B460" s="6">
        <v>4560.4679999999998</v>
      </c>
      <c r="C460">
        <v>-17.856999999999999</v>
      </c>
      <c r="D460">
        <v>-30.13</v>
      </c>
      <c r="E460">
        <v>12.273</v>
      </c>
      <c r="F460">
        <v>17.72</v>
      </c>
      <c r="G460">
        <v>-1E-3</v>
      </c>
      <c r="H460">
        <v>-0.06</v>
      </c>
      <c r="I460">
        <v>1.0569999999999999</v>
      </c>
    </row>
    <row r="461" spans="1:10" hidden="1">
      <c r="B461" s="6">
        <v>4570.4679999999998</v>
      </c>
      <c r="C461">
        <v>-17.837</v>
      </c>
      <c r="D461">
        <v>-30.105</v>
      </c>
      <c r="E461">
        <v>12.268000000000001</v>
      </c>
      <c r="F461">
        <v>17.739999999999998</v>
      </c>
      <c r="G461">
        <v>2E-3</v>
      </c>
      <c r="H461">
        <v>0.12</v>
      </c>
      <c r="I461">
        <v>0.877</v>
      </c>
    </row>
    <row r="462" spans="1:10" hidden="1">
      <c r="B462" s="6">
        <v>4580.4679999999998</v>
      </c>
      <c r="C462">
        <v>-17.713999999999999</v>
      </c>
      <c r="D462">
        <v>-30.140999999999998</v>
      </c>
      <c r="E462">
        <v>12.427</v>
      </c>
      <c r="F462">
        <v>17.75</v>
      </c>
      <c r="G462">
        <v>1E-3</v>
      </c>
      <c r="H462">
        <v>0.06</v>
      </c>
      <c r="I462">
        <v>0.93700000000000006</v>
      </c>
    </row>
    <row r="463" spans="1:10" hidden="1">
      <c r="B463" s="6">
        <v>4590.4690000000001</v>
      </c>
      <c r="C463">
        <v>-17.693000000000001</v>
      </c>
      <c r="D463">
        <v>-30.125</v>
      </c>
      <c r="E463">
        <v>12.432</v>
      </c>
      <c r="F463">
        <v>17.75</v>
      </c>
      <c r="G463">
        <v>0</v>
      </c>
      <c r="H463">
        <v>0</v>
      </c>
      <c r="I463">
        <v>0.997</v>
      </c>
    </row>
    <row r="464" spans="1:10">
      <c r="A464">
        <v>0</v>
      </c>
      <c r="B464" s="6">
        <v>4600.4679999999998</v>
      </c>
      <c r="C464">
        <v>-17.795999999999999</v>
      </c>
      <c r="D464">
        <v>-30.059000000000001</v>
      </c>
      <c r="E464">
        <v>12.263</v>
      </c>
      <c r="F464">
        <v>17.760000000000002</v>
      </c>
      <c r="G464">
        <v>1E-3</v>
      </c>
      <c r="H464">
        <v>0.06</v>
      </c>
      <c r="I464">
        <v>0.93700000000000006</v>
      </c>
      <c r="J464" s="5">
        <f>AVERAGE(E466:E473)</f>
        <v>11.851125</v>
      </c>
    </row>
    <row r="465" spans="2:9" hidden="1">
      <c r="B465" s="6">
        <v>4610.4679999999998</v>
      </c>
      <c r="C465">
        <v>-17.856999999999999</v>
      </c>
      <c r="D465">
        <v>-30.059000000000001</v>
      </c>
      <c r="E465">
        <v>12.202</v>
      </c>
      <c r="F465">
        <v>17.77</v>
      </c>
      <c r="G465">
        <v>1E-3</v>
      </c>
      <c r="H465">
        <v>0.06</v>
      </c>
      <c r="I465">
        <v>0.93700000000000006</v>
      </c>
    </row>
    <row r="466" spans="2:9" hidden="1">
      <c r="B466" s="6">
        <v>4620.4679999999998</v>
      </c>
      <c r="C466">
        <v>-18.052</v>
      </c>
      <c r="D466">
        <v>-30.114999999999998</v>
      </c>
      <c r="E466">
        <v>12.064</v>
      </c>
      <c r="F466">
        <v>17.79</v>
      </c>
      <c r="G466">
        <v>2E-3</v>
      </c>
      <c r="H466">
        <v>0.12</v>
      </c>
      <c r="I466">
        <v>0.877</v>
      </c>
    </row>
    <row r="467" spans="2:9" hidden="1">
      <c r="B467" s="6">
        <v>4630.4679999999998</v>
      </c>
      <c r="C467">
        <v>-18.225999999999999</v>
      </c>
      <c r="D467">
        <v>-30.12</v>
      </c>
      <c r="E467">
        <v>11.895</v>
      </c>
      <c r="F467">
        <v>17.79</v>
      </c>
      <c r="G467">
        <v>0</v>
      </c>
      <c r="H467">
        <v>0</v>
      </c>
      <c r="I467">
        <v>0.997</v>
      </c>
    </row>
    <row r="468" spans="2:9" hidden="1">
      <c r="B468" s="6">
        <v>4640.4679999999998</v>
      </c>
      <c r="C468">
        <v>-18.277000000000001</v>
      </c>
      <c r="D468">
        <v>-30.094999999999999</v>
      </c>
      <c r="E468">
        <v>11.818</v>
      </c>
      <c r="F468">
        <v>17.8</v>
      </c>
      <c r="G468">
        <v>1E-3</v>
      </c>
      <c r="H468">
        <v>0.06</v>
      </c>
      <c r="I468">
        <v>0.93700000000000006</v>
      </c>
    </row>
    <row r="469" spans="2:9" hidden="1">
      <c r="B469" s="6">
        <v>4650.4679999999998</v>
      </c>
      <c r="C469">
        <v>-18.306999999999999</v>
      </c>
      <c r="D469">
        <v>-30.146000000000001</v>
      </c>
      <c r="E469">
        <v>11.837999999999999</v>
      </c>
      <c r="F469">
        <v>17.82</v>
      </c>
      <c r="G469">
        <v>2E-3</v>
      </c>
      <c r="H469">
        <v>0.12</v>
      </c>
      <c r="I469">
        <v>0.877</v>
      </c>
    </row>
    <row r="470" spans="2:9" hidden="1">
      <c r="B470" s="6">
        <v>4660.4690000000001</v>
      </c>
      <c r="C470">
        <v>-18.43</v>
      </c>
      <c r="D470">
        <v>-30.125</v>
      </c>
      <c r="E470">
        <v>11.695</v>
      </c>
      <c r="F470">
        <v>17.809999999999999</v>
      </c>
      <c r="G470">
        <v>-1E-3</v>
      </c>
      <c r="H470">
        <v>-0.06</v>
      </c>
      <c r="I470">
        <v>1.0569999999999999</v>
      </c>
    </row>
    <row r="471" spans="2:9" hidden="1">
      <c r="B471" s="6">
        <v>4670.4679999999998</v>
      </c>
      <c r="C471">
        <v>-18.318000000000001</v>
      </c>
      <c r="D471">
        <v>-30.079000000000001</v>
      </c>
      <c r="E471">
        <v>11.760999999999999</v>
      </c>
      <c r="F471">
        <v>17.809999999999999</v>
      </c>
      <c r="G471">
        <v>0</v>
      </c>
      <c r="H471">
        <v>0</v>
      </c>
      <c r="I471">
        <v>0.997</v>
      </c>
    </row>
    <row r="472" spans="2:9" hidden="1">
      <c r="B472" s="6">
        <v>4680.4679999999998</v>
      </c>
      <c r="C472">
        <v>-18.266999999999999</v>
      </c>
      <c r="D472">
        <v>-30.135999999999999</v>
      </c>
      <c r="E472">
        <v>11.869</v>
      </c>
      <c r="F472">
        <v>17.829999999999998</v>
      </c>
      <c r="G472">
        <v>2E-3</v>
      </c>
      <c r="H472">
        <v>0.12</v>
      </c>
      <c r="I472">
        <v>0.877</v>
      </c>
    </row>
    <row r="473" spans="2:9" hidden="1">
      <c r="B473" s="6">
        <v>4690.4679999999998</v>
      </c>
      <c r="C473">
        <v>-18.256</v>
      </c>
      <c r="D473">
        <v>-30.125</v>
      </c>
      <c r="E473">
        <v>11.869</v>
      </c>
      <c r="F473">
        <v>17.84</v>
      </c>
      <c r="G473">
        <v>1E-3</v>
      </c>
      <c r="H473">
        <v>0.06</v>
      </c>
      <c r="I473">
        <v>0.93700000000000006</v>
      </c>
    </row>
    <row r="474" spans="2:9" hidden="1">
      <c r="B474" s="6">
        <v>4700.4679999999998</v>
      </c>
      <c r="C474">
        <v>-18.215</v>
      </c>
      <c r="D474">
        <v>-30.047999999999998</v>
      </c>
      <c r="E474">
        <v>11.833</v>
      </c>
      <c r="F474">
        <v>17.84</v>
      </c>
      <c r="G474">
        <v>0</v>
      </c>
      <c r="H474">
        <v>0</v>
      </c>
      <c r="I474">
        <v>0.997</v>
      </c>
    </row>
    <row r="475" spans="2:9" hidden="1">
      <c r="B475" s="6">
        <v>4710.4679999999998</v>
      </c>
      <c r="C475">
        <v>-18.091999999999999</v>
      </c>
      <c r="D475">
        <v>-30.068999999999999</v>
      </c>
      <c r="E475">
        <v>11.976000000000001</v>
      </c>
      <c r="F475">
        <v>17.850000000000001</v>
      </c>
      <c r="G475">
        <v>1E-3</v>
      </c>
      <c r="H475">
        <v>0.06</v>
      </c>
      <c r="I475">
        <v>0.93700000000000006</v>
      </c>
    </row>
    <row r="476" spans="2:9" hidden="1">
      <c r="B476" s="6">
        <v>4720.4679999999998</v>
      </c>
      <c r="C476">
        <v>-18.062000000000001</v>
      </c>
      <c r="D476">
        <v>-30.1</v>
      </c>
      <c r="E476">
        <v>12.038</v>
      </c>
      <c r="F476">
        <v>17.850000000000001</v>
      </c>
      <c r="G476">
        <v>0</v>
      </c>
      <c r="H476">
        <v>0</v>
      </c>
      <c r="I476">
        <v>0.997</v>
      </c>
    </row>
    <row r="477" spans="2:9" hidden="1">
      <c r="B477" s="6">
        <v>4730.4690000000001</v>
      </c>
      <c r="C477">
        <v>-18.010999999999999</v>
      </c>
      <c r="D477">
        <v>-30.064</v>
      </c>
      <c r="E477">
        <v>12.053000000000001</v>
      </c>
      <c r="F477">
        <v>17.86</v>
      </c>
      <c r="G477">
        <v>1E-3</v>
      </c>
      <c r="H477">
        <v>0.06</v>
      </c>
      <c r="I477">
        <v>0.93700000000000006</v>
      </c>
    </row>
    <row r="478" spans="2:9" hidden="1">
      <c r="B478" s="6">
        <v>4740.4679999999998</v>
      </c>
      <c r="C478">
        <v>-17.917999999999999</v>
      </c>
      <c r="D478">
        <v>-30.042999999999999</v>
      </c>
      <c r="E478">
        <v>12.125</v>
      </c>
      <c r="F478">
        <v>17.86</v>
      </c>
      <c r="G478">
        <v>0</v>
      </c>
      <c r="H478">
        <v>0</v>
      </c>
      <c r="I478">
        <v>0.997</v>
      </c>
    </row>
    <row r="479" spans="2:9" hidden="1">
      <c r="B479" s="6">
        <v>4750.4679999999998</v>
      </c>
      <c r="C479">
        <v>-17.888000000000002</v>
      </c>
      <c r="D479">
        <v>-30.047999999999998</v>
      </c>
      <c r="E479">
        <v>12.161</v>
      </c>
      <c r="F479">
        <v>17.87</v>
      </c>
      <c r="G479">
        <v>1E-3</v>
      </c>
      <c r="H479">
        <v>0.06</v>
      </c>
      <c r="I479">
        <v>0.93700000000000006</v>
      </c>
    </row>
    <row r="480" spans="2:9" hidden="1">
      <c r="B480" s="6">
        <v>4760.4679999999998</v>
      </c>
      <c r="C480">
        <v>-17.856999999999999</v>
      </c>
      <c r="D480">
        <v>-30.042999999999999</v>
      </c>
      <c r="E480">
        <v>12.186</v>
      </c>
      <c r="F480">
        <v>17.88</v>
      </c>
      <c r="G480">
        <v>1E-3</v>
      </c>
      <c r="H480">
        <v>0.06</v>
      </c>
      <c r="I480">
        <v>0.93700000000000006</v>
      </c>
    </row>
    <row r="481" spans="1:9" hidden="1">
      <c r="B481" s="6">
        <v>4770.4679999999998</v>
      </c>
      <c r="C481">
        <v>-17.856999999999999</v>
      </c>
      <c r="D481">
        <v>-30.042999999999999</v>
      </c>
      <c r="E481">
        <v>12.186</v>
      </c>
      <c r="F481">
        <v>17.88</v>
      </c>
      <c r="G481">
        <v>0</v>
      </c>
      <c r="H481">
        <v>0</v>
      </c>
      <c r="I481">
        <v>0.997</v>
      </c>
    </row>
    <row r="482" spans="1:9" hidden="1">
      <c r="B482" s="6">
        <v>4780.4679999999998</v>
      </c>
      <c r="C482">
        <v>-17.847000000000001</v>
      </c>
      <c r="D482">
        <v>-30.042999999999999</v>
      </c>
      <c r="E482">
        <v>12.196</v>
      </c>
      <c r="F482">
        <v>17.88</v>
      </c>
      <c r="G482">
        <v>0</v>
      </c>
      <c r="H482">
        <v>0</v>
      </c>
      <c r="I482">
        <v>0.997</v>
      </c>
    </row>
    <row r="483" spans="1:9" hidden="1">
      <c r="B483" s="6">
        <v>4790.4679999999998</v>
      </c>
      <c r="C483">
        <v>-17.847000000000001</v>
      </c>
      <c r="D483">
        <v>-30.042999999999999</v>
      </c>
      <c r="E483">
        <v>12.196</v>
      </c>
      <c r="F483">
        <v>17.89</v>
      </c>
      <c r="G483">
        <v>1E-3</v>
      </c>
      <c r="H483">
        <v>0.06</v>
      </c>
      <c r="I483">
        <v>0.93700000000000006</v>
      </c>
    </row>
    <row r="484" spans="1:9" hidden="1">
      <c r="B484" s="6">
        <v>4800.4690000000001</v>
      </c>
      <c r="C484">
        <v>-17.837</v>
      </c>
      <c r="D484">
        <v>-30.033000000000001</v>
      </c>
      <c r="E484">
        <v>12.196</v>
      </c>
      <c r="F484">
        <v>17.89</v>
      </c>
      <c r="G484">
        <v>0</v>
      </c>
      <c r="H484">
        <v>0</v>
      </c>
      <c r="I484">
        <v>0.997</v>
      </c>
    </row>
    <row r="485" spans="1:9" hidden="1">
      <c r="B485" s="6">
        <v>4810.4679999999998</v>
      </c>
      <c r="C485">
        <v>-17.785</v>
      </c>
      <c r="D485">
        <v>-30.023</v>
      </c>
      <c r="E485">
        <v>12.237</v>
      </c>
      <c r="F485">
        <v>18.14</v>
      </c>
      <c r="G485">
        <v>2.5000000000000001E-2</v>
      </c>
      <c r="H485">
        <v>1.5049999999999999</v>
      </c>
      <c r="I485">
        <v>-0.50800000000000001</v>
      </c>
    </row>
    <row r="486" spans="1:9" hidden="1">
      <c r="B486" s="6">
        <v>4820.4679999999998</v>
      </c>
      <c r="C486">
        <v>-17.928999999999998</v>
      </c>
      <c r="D486">
        <v>-30.105</v>
      </c>
      <c r="E486">
        <v>12.176</v>
      </c>
      <c r="F486">
        <v>18.12</v>
      </c>
      <c r="G486">
        <v>-2E-3</v>
      </c>
      <c r="H486">
        <v>-0.12</v>
      </c>
      <c r="I486">
        <v>1.117</v>
      </c>
    </row>
    <row r="487" spans="1:9" hidden="1">
      <c r="B487" s="6">
        <v>4830.4679999999998</v>
      </c>
      <c r="C487">
        <v>-18.338000000000001</v>
      </c>
      <c r="D487">
        <v>-30.242999999999999</v>
      </c>
      <c r="E487">
        <v>11.904999999999999</v>
      </c>
      <c r="F487">
        <v>18</v>
      </c>
      <c r="G487">
        <v>-1.2E-2</v>
      </c>
      <c r="H487">
        <v>-0.72199999999999998</v>
      </c>
      <c r="I487">
        <v>1.7190000000000001</v>
      </c>
    </row>
    <row r="488" spans="1:9" hidden="1">
      <c r="B488" s="6">
        <v>4840.4679999999998</v>
      </c>
      <c r="C488">
        <v>-18.481999999999999</v>
      </c>
      <c r="D488">
        <v>-30.289000000000001</v>
      </c>
      <c r="E488">
        <v>11.808</v>
      </c>
      <c r="F488">
        <v>17.920000000000002</v>
      </c>
      <c r="G488">
        <v>-8.0000000000000002E-3</v>
      </c>
      <c r="H488">
        <v>-0.48099999999999998</v>
      </c>
      <c r="I488">
        <v>1.478</v>
      </c>
    </row>
    <row r="489" spans="1:9" hidden="1">
      <c r="B489" s="6">
        <v>4850.4679999999998</v>
      </c>
      <c r="C489">
        <v>-6.2060000000000004</v>
      </c>
      <c r="D489">
        <v>-29.474</v>
      </c>
      <c r="E489">
        <v>23.266999999999999</v>
      </c>
      <c r="F489">
        <v>17.86</v>
      </c>
      <c r="G489">
        <v>-6.0000000000000001E-3</v>
      </c>
      <c r="H489">
        <v>-0.36099999999999999</v>
      </c>
      <c r="I489">
        <v>1.3580000000000001</v>
      </c>
    </row>
    <row r="490" spans="1:9" hidden="1">
      <c r="B490" s="6">
        <v>4860.4679999999998</v>
      </c>
      <c r="C490">
        <v>37.182000000000002</v>
      </c>
      <c r="D490">
        <v>-28.012</v>
      </c>
      <c r="E490">
        <v>65.194000000000003</v>
      </c>
      <c r="F490">
        <v>17.89</v>
      </c>
      <c r="G490">
        <v>3.0000000000000001E-3</v>
      </c>
      <c r="H490">
        <v>0.18099999999999999</v>
      </c>
      <c r="I490">
        <v>0.81599999999999995</v>
      </c>
    </row>
    <row r="491" spans="1:9" hidden="1">
      <c r="B491" s="6">
        <v>4870.4690000000001</v>
      </c>
      <c r="C491">
        <v>59.47</v>
      </c>
      <c r="D491">
        <v>-25.611000000000001</v>
      </c>
      <c r="E491">
        <v>85.08</v>
      </c>
      <c r="F491">
        <v>18.100000000000001</v>
      </c>
      <c r="G491">
        <v>2.1000000000000001E-2</v>
      </c>
      <c r="H491">
        <v>1.264</v>
      </c>
      <c r="I491">
        <v>-0.26700000000000002</v>
      </c>
    </row>
    <row r="492" spans="1:9" hidden="1">
      <c r="B492" s="6">
        <v>4880.4679999999998</v>
      </c>
      <c r="C492">
        <v>55.436</v>
      </c>
      <c r="D492">
        <v>-22.742999999999999</v>
      </c>
      <c r="E492">
        <v>78.179000000000002</v>
      </c>
      <c r="F492">
        <v>18.399999999999999</v>
      </c>
      <c r="G492">
        <v>0.03</v>
      </c>
      <c r="H492">
        <v>1.8049999999999999</v>
      </c>
      <c r="I492">
        <v>-0.80800000000000005</v>
      </c>
    </row>
    <row r="493" spans="1:9" hidden="1">
      <c r="B493" s="6">
        <v>4890.4679999999998</v>
      </c>
      <c r="C493">
        <v>11.454000000000001</v>
      </c>
      <c r="D493">
        <v>-28.242000000000001</v>
      </c>
      <c r="E493">
        <v>39.697000000000003</v>
      </c>
      <c r="F493">
        <v>18.54</v>
      </c>
      <c r="G493">
        <v>1.4E-2</v>
      </c>
      <c r="H493">
        <v>0.84299999999999997</v>
      </c>
      <c r="I493">
        <v>0.154</v>
      </c>
    </row>
    <row r="494" spans="1:9" hidden="1">
      <c r="A494" s="35"/>
      <c r="B494" s="21">
        <v>0.47299999999999998</v>
      </c>
      <c r="C494" s="20">
        <v>17.157</v>
      </c>
      <c r="D494" s="20">
        <v>-14.96</v>
      </c>
      <c r="E494" s="20">
        <v>32.116999999999997</v>
      </c>
      <c r="F494" s="20">
        <v>22.93</v>
      </c>
      <c r="G494">
        <v>2.2930000000000001</v>
      </c>
      <c r="H494">
        <v>137.994</v>
      </c>
      <c r="I494">
        <v>-136.99700000000001</v>
      </c>
    </row>
    <row r="495" spans="1:9" hidden="1">
      <c r="B495" s="6">
        <v>10.474</v>
      </c>
      <c r="C495">
        <v>49.959000000000003</v>
      </c>
      <c r="D495">
        <v>-9.9990000000000006</v>
      </c>
      <c r="E495">
        <v>59.957999999999998</v>
      </c>
      <c r="F495">
        <v>22.95</v>
      </c>
      <c r="G495">
        <v>2E-3</v>
      </c>
      <c r="H495">
        <v>0.12</v>
      </c>
      <c r="I495">
        <v>0.877</v>
      </c>
    </row>
    <row r="496" spans="1:9" hidden="1">
      <c r="B496" s="6">
        <v>20.472999999999999</v>
      </c>
      <c r="C496">
        <v>354.803</v>
      </c>
      <c r="D496">
        <v>8.67</v>
      </c>
      <c r="E496">
        <v>346.13299999999998</v>
      </c>
      <c r="F496">
        <v>25.68</v>
      </c>
      <c r="G496">
        <v>0.27300000000000002</v>
      </c>
      <c r="H496">
        <v>16.428999999999998</v>
      </c>
      <c r="I496">
        <v>-15.432</v>
      </c>
    </row>
    <row r="497" spans="1:9" hidden="1">
      <c r="B497" s="6">
        <v>30.474</v>
      </c>
      <c r="C497">
        <v>20.248000000000001</v>
      </c>
      <c r="D497">
        <v>-25.169</v>
      </c>
      <c r="E497">
        <v>45.417999999999999</v>
      </c>
      <c r="F497">
        <v>26.12</v>
      </c>
      <c r="G497">
        <v>4.3999999999999997E-2</v>
      </c>
      <c r="H497">
        <v>2.6480000000000001</v>
      </c>
      <c r="I497">
        <v>-1.651</v>
      </c>
    </row>
    <row r="498" spans="1:9" hidden="1">
      <c r="B498" s="6">
        <v>40.472999999999999</v>
      </c>
      <c r="C498">
        <v>-10.834</v>
      </c>
      <c r="D498">
        <v>-28.443000000000001</v>
      </c>
      <c r="E498">
        <v>17.609000000000002</v>
      </c>
      <c r="F498">
        <v>26.18</v>
      </c>
      <c r="G498">
        <v>6.0000000000000001E-3</v>
      </c>
      <c r="H498">
        <v>0.36099999999999999</v>
      </c>
      <c r="I498">
        <v>0.63600000000000001</v>
      </c>
    </row>
    <row r="499" spans="1:9" hidden="1">
      <c r="B499" s="6">
        <v>50.472999999999999</v>
      </c>
      <c r="C499">
        <v>-15.747999999999999</v>
      </c>
      <c r="D499">
        <v>-28.997</v>
      </c>
      <c r="E499">
        <v>13.249000000000001</v>
      </c>
      <c r="F499">
        <v>26.26</v>
      </c>
      <c r="G499">
        <v>8.0000000000000002E-3</v>
      </c>
      <c r="H499">
        <v>0.48099999999999998</v>
      </c>
      <c r="I499">
        <v>0.51600000000000001</v>
      </c>
    </row>
    <row r="500" spans="1:9" hidden="1">
      <c r="B500" s="6">
        <v>60.472999999999999</v>
      </c>
      <c r="C500">
        <v>-17.016999999999999</v>
      </c>
      <c r="D500">
        <v>-29.155999999999999</v>
      </c>
      <c r="E500">
        <v>12.138</v>
      </c>
      <c r="F500">
        <v>26.4</v>
      </c>
      <c r="G500">
        <v>1.4E-2</v>
      </c>
      <c r="H500">
        <v>0.84299999999999997</v>
      </c>
      <c r="I500">
        <v>0.154</v>
      </c>
    </row>
    <row r="501" spans="1:9" hidden="1">
      <c r="B501" s="6">
        <v>70.472999999999999</v>
      </c>
      <c r="C501">
        <v>-17.518999999999998</v>
      </c>
      <c r="D501">
        <v>-29.248000000000001</v>
      </c>
      <c r="E501">
        <v>11.728999999999999</v>
      </c>
      <c r="F501">
        <v>26.47</v>
      </c>
      <c r="G501">
        <v>7.0000000000000001E-3</v>
      </c>
      <c r="H501">
        <v>0.42099999999999999</v>
      </c>
      <c r="I501">
        <v>0.57599999999999996</v>
      </c>
    </row>
    <row r="502" spans="1:9" hidden="1">
      <c r="B502" s="6">
        <v>80.474000000000004</v>
      </c>
      <c r="C502">
        <v>-17.837</v>
      </c>
      <c r="D502">
        <v>-29.294</v>
      </c>
      <c r="E502">
        <v>11.458</v>
      </c>
      <c r="F502">
        <v>26.5</v>
      </c>
      <c r="G502">
        <v>3.0000000000000001E-3</v>
      </c>
      <c r="H502">
        <v>0.18099999999999999</v>
      </c>
      <c r="I502">
        <v>0.81599999999999995</v>
      </c>
    </row>
    <row r="503" spans="1:9" hidden="1">
      <c r="B503" s="6">
        <v>90.472999999999999</v>
      </c>
      <c r="C503">
        <v>-18</v>
      </c>
      <c r="D503">
        <v>-29.324999999999999</v>
      </c>
      <c r="E503">
        <v>11.324999999999999</v>
      </c>
      <c r="F503">
        <v>26.57</v>
      </c>
      <c r="G503">
        <v>7.0000000000000001E-3</v>
      </c>
      <c r="H503">
        <v>0.42099999999999999</v>
      </c>
      <c r="I503">
        <v>0.57599999999999996</v>
      </c>
    </row>
    <row r="504" spans="1:9" hidden="1">
      <c r="A504" s="19"/>
      <c r="B504" s="6">
        <v>100.474</v>
      </c>
      <c r="C504">
        <v>-18.154</v>
      </c>
      <c r="D504">
        <v>-29.34</v>
      </c>
      <c r="E504">
        <v>11.186</v>
      </c>
      <c r="F504">
        <v>26.61</v>
      </c>
      <c r="G504">
        <v>4.0000000000000001E-3</v>
      </c>
      <c r="H504">
        <v>0.24099999999999999</v>
      </c>
      <c r="I504">
        <v>0.75600000000000001</v>
      </c>
    </row>
    <row r="505" spans="1:9" hidden="1">
      <c r="B505" s="6">
        <v>110.473</v>
      </c>
      <c r="C505">
        <v>-18.215</v>
      </c>
      <c r="D505">
        <v>-29.33</v>
      </c>
      <c r="E505">
        <v>11.115</v>
      </c>
      <c r="F505">
        <v>26.63</v>
      </c>
      <c r="G505">
        <v>2E-3</v>
      </c>
      <c r="H505">
        <v>0.12</v>
      </c>
      <c r="I505">
        <v>0.877</v>
      </c>
    </row>
    <row r="506" spans="1:9" hidden="1">
      <c r="B506" s="6">
        <v>120.473</v>
      </c>
      <c r="C506">
        <v>-18.286999999999999</v>
      </c>
      <c r="D506">
        <v>-29.370999999999999</v>
      </c>
      <c r="E506">
        <v>11.084</v>
      </c>
      <c r="F506">
        <v>26.66</v>
      </c>
      <c r="G506">
        <v>3.0000000000000001E-3</v>
      </c>
      <c r="H506">
        <v>0.18099999999999999</v>
      </c>
      <c r="I506">
        <v>0.81599999999999995</v>
      </c>
    </row>
    <row r="507" spans="1:9" hidden="1">
      <c r="B507" s="6">
        <v>130.47300000000001</v>
      </c>
      <c r="C507">
        <v>-18.369</v>
      </c>
      <c r="D507">
        <v>-29.402000000000001</v>
      </c>
      <c r="E507">
        <v>11.032999999999999</v>
      </c>
      <c r="F507">
        <v>26.67</v>
      </c>
      <c r="G507">
        <v>1E-3</v>
      </c>
      <c r="H507">
        <v>0.06</v>
      </c>
      <c r="I507">
        <v>0.93700000000000006</v>
      </c>
    </row>
    <row r="508" spans="1:9" hidden="1">
      <c r="B508" s="6">
        <v>140.47300000000001</v>
      </c>
      <c r="C508">
        <v>-18.43</v>
      </c>
      <c r="D508">
        <v>-29.428000000000001</v>
      </c>
      <c r="E508">
        <v>10.997</v>
      </c>
      <c r="F508">
        <v>26.73</v>
      </c>
      <c r="G508">
        <v>6.0000000000000001E-3</v>
      </c>
      <c r="H508">
        <v>0.36099999999999999</v>
      </c>
      <c r="I508">
        <v>0.63600000000000001</v>
      </c>
    </row>
    <row r="509" spans="1:9" hidden="1">
      <c r="B509" s="6">
        <v>150.47399999999999</v>
      </c>
      <c r="C509">
        <v>-18.481999999999999</v>
      </c>
      <c r="D509">
        <v>-29.433</v>
      </c>
      <c r="E509">
        <v>10.951000000000001</v>
      </c>
      <c r="F509">
        <v>26.74</v>
      </c>
      <c r="G509">
        <v>1E-3</v>
      </c>
      <c r="H509">
        <v>0.06</v>
      </c>
      <c r="I509">
        <v>0.93700000000000006</v>
      </c>
    </row>
    <row r="510" spans="1:9" hidden="1">
      <c r="B510" s="6">
        <v>160.47300000000001</v>
      </c>
      <c r="C510">
        <v>-18.388999999999999</v>
      </c>
      <c r="D510">
        <v>-29.433</v>
      </c>
      <c r="E510">
        <v>11.042999999999999</v>
      </c>
      <c r="F510">
        <v>26.86</v>
      </c>
      <c r="G510">
        <v>1.2E-2</v>
      </c>
      <c r="H510">
        <v>0.72199999999999998</v>
      </c>
      <c r="I510">
        <v>0.27500000000000002</v>
      </c>
    </row>
    <row r="511" spans="1:9" hidden="1">
      <c r="B511" s="6">
        <v>170.47399999999999</v>
      </c>
      <c r="C511">
        <v>-10.301</v>
      </c>
      <c r="D511">
        <v>-28.581</v>
      </c>
      <c r="E511">
        <v>18.28</v>
      </c>
      <c r="F511">
        <v>26.49</v>
      </c>
      <c r="G511">
        <v>-3.6999999999999998E-2</v>
      </c>
      <c r="H511">
        <v>-2.2269999999999999</v>
      </c>
      <c r="I511">
        <v>3.2240000000000002</v>
      </c>
    </row>
    <row r="512" spans="1:9" hidden="1">
      <c r="B512" s="6">
        <v>180.47300000000001</v>
      </c>
      <c r="C512">
        <v>-2.879</v>
      </c>
      <c r="D512">
        <v>-27.791</v>
      </c>
      <c r="E512">
        <v>24.911999999999999</v>
      </c>
      <c r="F512">
        <v>26.63</v>
      </c>
      <c r="G512">
        <v>1.4E-2</v>
      </c>
      <c r="H512">
        <v>0.84299999999999997</v>
      </c>
      <c r="I512">
        <v>0.154</v>
      </c>
    </row>
    <row r="513" spans="1:9" hidden="1">
      <c r="B513" s="6">
        <v>190.47300000000001</v>
      </c>
      <c r="C513">
        <v>-2.1520000000000001</v>
      </c>
      <c r="D513">
        <v>-27.683</v>
      </c>
      <c r="E513">
        <v>25.530999999999999</v>
      </c>
      <c r="F513">
        <v>26.81</v>
      </c>
      <c r="G513">
        <v>1.7999999999999999E-2</v>
      </c>
      <c r="H513">
        <v>1.083</v>
      </c>
      <c r="I513">
        <v>-8.5999999999999993E-2</v>
      </c>
    </row>
    <row r="514" spans="1:9" hidden="1">
      <c r="A514" s="19"/>
      <c r="B514" s="6">
        <v>200.47300000000001</v>
      </c>
      <c r="C514">
        <v>-2.2440000000000002</v>
      </c>
      <c r="D514">
        <v>-27.687999999999999</v>
      </c>
      <c r="E514">
        <v>25.443999999999999</v>
      </c>
      <c r="F514">
        <v>26.98</v>
      </c>
      <c r="G514">
        <v>1.7000000000000001E-2</v>
      </c>
      <c r="H514">
        <v>1.0229999999999999</v>
      </c>
      <c r="I514">
        <v>-2.5999999999999999E-2</v>
      </c>
    </row>
    <row r="515" spans="1:9" hidden="1">
      <c r="B515" s="6">
        <v>210.47300000000001</v>
      </c>
      <c r="C515">
        <v>-2.234</v>
      </c>
      <c r="D515">
        <v>-27.663</v>
      </c>
      <c r="E515">
        <v>25.428999999999998</v>
      </c>
      <c r="F515">
        <v>27.15</v>
      </c>
      <c r="G515">
        <v>1.7000000000000001E-2</v>
      </c>
      <c r="H515">
        <v>1.0229999999999999</v>
      </c>
      <c r="I515">
        <v>-2.5999999999999999E-2</v>
      </c>
    </row>
    <row r="516" spans="1:9" hidden="1">
      <c r="B516" s="6">
        <v>220.47399999999999</v>
      </c>
      <c r="C516">
        <v>-2.1110000000000002</v>
      </c>
      <c r="D516">
        <v>-27.478000000000002</v>
      </c>
      <c r="E516">
        <v>25.367000000000001</v>
      </c>
      <c r="F516">
        <v>27.31</v>
      </c>
      <c r="G516">
        <v>1.6E-2</v>
      </c>
      <c r="H516">
        <v>0.96299999999999997</v>
      </c>
      <c r="I516">
        <v>3.4000000000000002E-2</v>
      </c>
    </row>
    <row r="517" spans="1:9" hidden="1">
      <c r="B517" s="6">
        <v>230.47300000000001</v>
      </c>
      <c r="C517">
        <v>-1.732</v>
      </c>
      <c r="D517">
        <v>-27.472999999999999</v>
      </c>
      <c r="E517">
        <v>25.741</v>
      </c>
      <c r="F517">
        <v>27.47</v>
      </c>
      <c r="G517">
        <v>1.6E-2</v>
      </c>
      <c r="H517">
        <v>0.96299999999999997</v>
      </c>
      <c r="I517">
        <v>3.4000000000000002E-2</v>
      </c>
    </row>
    <row r="518" spans="1:9" hidden="1">
      <c r="B518" s="6">
        <v>240.47399999999999</v>
      </c>
      <c r="C518">
        <v>-1.3939999999999999</v>
      </c>
      <c r="D518">
        <v>-26.795999999999999</v>
      </c>
      <c r="E518">
        <v>25.401</v>
      </c>
      <c r="F518">
        <v>27.62</v>
      </c>
      <c r="G518">
        <v>1.4999999999999999E-2</v>
      </c>
      <c r="H518">
        <v>0.90300000000000002</v>
      </c>
      <c r="I518">
        <v>9.4E-2</v>
      </c>
    </row>
    <row r="519" spans="1:9" hidden="1">
      <c r="B519" s="6">
        <v>250.47300000000001</v>
      </c>
      <c r="C519">
        <v>1.974</v>
      </c>
      <c r="D519">
        <v>-22.353000000000002</v>
      </c>
      <c r="E519">
        <v>24.327000000000002</v>
      </c>
      <c r="F519">
        <v>27.73</v>
      </c>
      <c r="G519">
        <v>1.0999999999999999E-2</v>
      </c>
      <c r="H519">
        <v>0.66200000000000003</v>
      </c>
      <c r="I519">
        <v>0.33500000000000002</v>
      </c>
    </row>
    <row r="520" spans="1:9" hidden="1">
      <c r="B520" s="6">
        <v>260.47300000000001</v>
      </c>
      <c r="C520">
        <v>4.2060000000000004</v>
      </c>
      <c r="D520">
        <v>-21.491</v>
      </c>
      <c r="E520">
        <v>25.696999999999999</v>
      </c>
      <c r="F520">
        <v>27.87</v>
      </c>
      <c r="G520">
        <v>1.4E-2</v>
      </c>
      <c r="H520">
        <v>0.84299999999999997</v>
      </c>
      <c r="I520">
        <v>0.154</v>
      </c>
    </row>
    <row r="521" spans="1:9" hidden="1">
      <c r="B521" s="6">
        <v>270.47300000000001</v>
      </c>
      <c r="C521">
        <v>3.161</v>
      </c>
      <c r="D521">
        <v>-24.59</v>
      </c>
      <c r="E521">
        <v>27.751000000000001</v>
      </c>
      <c r="F521">
        <v>28.05</v>
      </c>
      <c r="G521">
        <v>1.7999999999999999E-2</v>
      </c>
      <c r="H521">
        <v>1.083</v>
      </c>
      <c r="I521">
        <v>-8.5999999999999993E-2</v>
      </c>
    </row>
    <row r="522" spans="1:9" hidden="1">
      <c r="B522" s="6">
        <v>280.47300000000001</v>
      </c>
      <c r="C522">
        <v>-0.872</v>
      </c>
      <c r="D522">
        <v>-27.488</v>
      </c>
      <c r="E522">
        <v>26.616</v>
      </c>
      <c r="F522">
        <v>28.22</v>
      </c>
      <c r="G522">
        <v>1.7000000000000001E-2</v>
      </c>
      <c r="H522">
        <v>1.0229999999999999</v>
      </c>
      <c r="I522">
        <v>-2.5999999999999999E-2</v>
      </c>
    </row>
    <row r="523" spans="1:9" hidden="1">
      <c r="B523" s="6">
        <v>290.47399999999999</v>
      </c>
      <c r="C523">
        <v>-1.62</v>
      </c>
      <c r="D523">
        <v>-27.581</v>
      </c>
      <c r="E523">
        <v>25.960999999999999</v>
      </c>
      <c r="F523">
        <v>28.38</v>
      </c>
      <c r="G523">
        <v>1.6E-2</v>
      </c>
      <c r="H523">
        <v>0.96299999999999997</v>
      </c>
      <c r="I523">
        <v>3.4000000000000002E-2</v>
      </c>
    </row>
    <row r="524" spans="1:9" hidden="1">
      <c r="A524" s="24"/>
      <c r="B524" s="6">
        <v>300.47300000000001</v>
      </c>
      <c r="C524">
        <v>-1.62</v>
      </c>
      <c r="D524">
        <v>-27.617000000000001</v>
      </c>
      <c r="E524">
        <v>25.997</v>
      </c>
      <c r="F524">
        <v>28.51</v>
      </c>
      <c r="G524">
        <v>1.2999999999999999E-2</v>
      </c>
      <c r="H524">
        <v>0.78200000000000003</v>
      </c>
      <c r="I524">
        <v>0.215</v>
      </c>
    </row>
    <row r="525" spans="1:9" hidden="1">
      <c r="A525" s="2"/>
      <c r="B525" s="6">
        <v>310.47399999999999</v>
      </c>
      <c r="C525">
        <v>-1.548</v>
      </c>
      <c r="D525">
        <v>-27.622</v>
      </c>
      <c r="E525">
        <v>26.074000000000002</v>
      </c>
      <c r="F525">
        <v>28.68</v>
      </c>
      <c r="G525">
        <v>1.7000000000000001E-2</v>
      </c>
      <c r="H525">
        <v>1.0229999999999999</v>
      </c>
      <c r="I525">
        <v>-2.5999999999999999E-2</v>
      </c>
    </row>
    <row r="526" spans="1:9" hidden="1">
      <c r="B526" s="6">
        <v>320.47300000000001</v>
      </c>
      <c r="C526">
        <v>-1.476</v>
      </c>
      <c r="D526">
        <v>-27.626999999999999</v>
      </c>
      <c r="E526">
        <v>26.15</v>
      </c>
      <c r="F526">
        <v>28.83</v>
      </c>
      <c r="G526">
        <v>1.4999999999999999E-2</v>
      </c>
      <c r="H526">
        <v>0.90300000000000002</v>
      </c>
      <c r="I526">
        <v>9.4E-2</v>
      </c>
    </row>
    <row r="527" spans="1:9" hidden="1">
      <c r="B527" s="6">
        <v>330.47300000000001</v>
      </c>
      <c r="C527">
        <v>-1.64</v>
      </c>
      <c r="D527">
        <v>-27.667999999999999</v>
      </c>
      <c r="E527">
        <v>26.027999999999999</v>
      </c>
      <c r="F527">
        <v>28.98</v>
      </c>
      <c r="G527">
        <v>1.4999999999999999E-2</v>
      </c>
      <c r="H527">
        <v>0.90300000000000002</v>
      </c>
      <c r="I527">
        <v>9.4E-2</v>
      </c>
    </row>
    <row r="528" spans="1:9" hidden="1">
      <c r="B528" s="6">
        <v>340.47300000000001</v>
      </c>
      <c r="C528">
        <v>-1.609</v>
      </c>
      <c r="D528">
        <v>-27.667999999999999</v>
      </c>
      <c r="E528">
        <v>26.058</v>
      </c>
      <c r="F528">
        <v>29.12</v>
      </c>
      <c r="G528">
        <v>1.4E-2</v>
      </c>
      <c r="H528">
        <v>0.84299999999999997</v>
      </c>
      <c r="I528">
        <v>0.154</v>
      </c>
    </row>
    <row r="529" spans="1:10" hidden="1">
      <c r="B529" s="6">
        <v>350.47300000000001</v>
      </c>
      <c r="C529">
        <v>-1.4970000000000001</v>
      </c>
      <c r="D529">
        <v>-27.672999999999998</v>
      </c>
      <c r="E529">
        <v>26.175999999999998</v>
      </c>
      <c r="F529">
        <v>29.28</v>
      </c>
      <c r="G529">
        <v>1.6E-2</v>
      </c>
      <c r="H529">
        <v>0.96299999999999997</v>
      </c>
      <c r="I529">
        <v>3.4000000000000002E-2</v>
      </c>
    </row>
    <row r="530" spans="1:10" hidden="1">
      <c r="B530" s="6">
        <v>360.47399999999999</v>
      </c>
      <c r="C530">
        <v>-1.4350000000000001</v>
      </c>
      <c r="D530">
        <v>-27.667999999999999</v>
      </c>
      <c r="E530">
        <v>26.231999999999999</v>
      </c>
      <c r="F530">
        <v>29.41</v>
      </c>
      <c r="G530">
        <v>1.2999999999999999E-2</v>
      </c>
      <c r="H530">
        <v>0.78200000000000003</v>
      </c>
      <c r="I530">
        <v>0.215</v>
      </c>
    </row>
    <row r="531" spans="1:10" hidden="1">
      <c r="B531" s="6">
        <v>370.47300000000001</v>
      </c>
      <c r="C531">
        <v>-1.5580000000000001</v>
      </c>
      <c r="D531">
        <v>-27.683</v>
      </c>
      <c r="E531">
        <v>26.125</v>
      </c>
      <c r="F531">
        <v>29.56</v>
      </c>
      <c r="G531">
        <v>1.4999999999999999E-2</v>
      </c>
      <c r="H531">
        <v>0.90300000000000002</v>
      </c>
      <c r="I531">
        <v>9.4E-2</v>
      </c>
    </row>
    <row r="532" spans="1:10" hidden="1">
      <c r="B532" s="6">
        <v>380.47399999999999</v>
      </c>
      <c r="C532">
        <v>-1.579</v>
      </c>
      <c r="D532">
        <v>-27.683</v>
      </c>
      <c r="E532">
        <v>26.105</v>
      </c>
      <c r="F532">
        <v>29.72</v>
      </c>
      <c r="G532">
        <v>1.6E-2</v>
      </c>
      <c r="H532">
        <v>0.96299999999999997</v>
      </c>
      <c r="I532">
        <v>3.4000000000000002E-2</v>
      </c>
    </row>
    <row r="533" spans="1:10" hidden="1">
      <c r="A533" s="8"/>
      <c r="B533" s="6">
        <v>390.47300000000001</v>
      </c>
      <c r="C533">
        <v>-1.5169999999999999</v>
      </c>
      <c r="D533">
        <v>-27.683</v>
      </c>
      <c r="E533">
        <v>26.166</v>
      </c>
      <c r="F533">
        <v>29.87</v>
      </c>
      <c r="G533">
        <v>1.4999999999999999E-2</v>
      </c>
      <c r="H533">
        <v>0.90300000000000002</v>
      </c>
      <c r="I533">
        <v>9.4E-2</v>
      </c>
    </row>
    <row r="534" spans="1:10">
      <c r="A534" s="20">
        <v>50</v>
      </c>
      <c r="B534" s="6">
        <v>400.47300000000001</v>
      </c>
      <c r="C534">
        <v>-1.456</v>
      </c>
      <c r="D534">
        <v>-27.683</v>
      </c>
      <c r="E534">
        <v>26.227</v>
      </c>
      <c r="F534">
        <v>30.01</v>
      </c>
      <c r="G534">
        <v>1.4E-2</v>
      </c>
      <c r="H534">
        <v>0.84299999999999997</v>
      </c>
      <c r="I534">
        <v>0.154</v>
      </c>
      <c r="J534" s="5">
        <f>AVERAGE(E536:E543)</f>
        <v>26.381875000000001</v>
      </c>
    </row>
    <row r="535" spans="1:10" hidden="1">
      <c r="B535" s="6">
        <v>410.47300000000001</v>
      </c>
      <c r="C535">
        <v>-1.425</v>
      </c>
      <c r="D535">
        <v>-27.687999999999999</v>
      </c>
      <c r="E535">
        <v>26.263000000000002</v>
      </c>
      <c r="F535">
        <v>30.16</v>
      </c>
      <c r="G535">
        <v>1.4999999999999999E-2</v>
      </c>
      <c r="H535">
        <v>0.90300000000000002</v>
      </c>
      <c r="I535">
        <v>9.4E-2</v>
      </c>
    </row>
    <row r="536" spans="1:10" hidden="1">
      <c r="B536" s="6">
        <v>420.47300000000001</v>
      </c>
      <c r="C536">
        <v>-1.4350000000000001</v>
      </c>
      <c r="D536">
        <v>-27.683</v>
      </c>
      <c r="E536">
        <v>26.248000000000001</v>
      </c>
      <c r="F536">
        <v>30.31</v>
      </c>
      <c r="G536">
        <v>1.4999999999999999E-2</v>
      </c>
      <c r="H536">
        <v>0.90300000000000002</v>
      </c>
      <c r="I536">
        <v>9.4E-2</v>
      </c>
    </row>
    <row r="537" spans="1:10" hidden="1">
      <c r="B537" s="6">
        <v>430.47399999999999</v>
      </c>
      <c r="C537">
        <v>-1.456</v>
      </c>
      <c r="D537">
        <v>-27.687999999999999</v>
      </c>
      <c r="E537">
        <v>26.233000000000001</v>
      </c>
      <c r="F537">
        <v>30.43</v>
      </c>
      <c r="G537">
        <v>1.2E-2</v>
      </c>
      <c r="H537">
        <v>0.72199999999999998</v>
      </c>
      <c r="I537">
        <v>0.27500000000000002</v>
      </c>
    </row>
    <row r="538" spans="1:10" hidden="1">
      <c r="B538" s="6">
        <v>440.47300000000001</v>
      </c>
      <c r="C538">
        <v>-1.302</v>
      </c>
      <c r="D538">
        <v>-27.672999999999998</v>
      </c>
      <c r="E538">
        <v>26.370999999999999</v>
      </c>
      <c r="F538">
        <v>30.59</v>
      </c>
      <c r="G538">
        <v>1.6E-2</v>
      </c>
      <c r="H538">
        <v>0.96299999999999997</v>
      </c>
      <c r="I538">
        <v>3.4000000000000002E-2</v>
      </c>
    </row>
    <row r="539" spans="1:10" hidden="1">
      <c r="B539" s="6">
        <v>450.47399999999999</v>
      </c>
      <c r="C539">
        <v>-1.272</v>
      </c>
      <c r="D539">
        <v>-27.683</v>
      </c>
      <c r="E539">
        <v>26.411999999999999</v>
      </c>
      <c r="F539">
        <v>30.75</v>
      </c>
      <c r="G539">
        <v>1.6E-2</v>
      </c>
      <c r="H539">
        <v>0.96299999999999997</v>
      </c>
      <c r="I539">
        <v>3.4000000000000002E-2</v>
      </c>
    </row>
    <row r="540" spans="1:10" hidden="1">
      <c r="B540" s="6">
        <v>460.47300000000001</v>
      </c>
      <c r="C540">
        <v>-1.3129999999999999</v>
      </c>
      <c r="D540">
        <v>-27.683</v>
      </c>
      <c r="E540">
        <v>26.370999999999999</v>
      </c>
      <c r="F540">
        <v>30.88</v>
      </c>
      <c r="G540">
        <v>1.2999999999999999E-2</v>
      </c>
      <c r="H540">
        <v>0.78200000000000003</v>
      </c>
      <c r="I540">
        <v>0.215</v>
      </c>
    </row>
    <row r="541" spans="1:10" hidden="1">
      <c r="B541" s="6">
        <v>470.47300000000001</v>
      </c>
      <c r="C541">
        <v>-1.272</v>
      </c>
      <c r="D541">
        <v>-27.683</v>
      </c>
      <c r="E541">
        <v>26.411999999999999</v>
      </c>
      <c r="F541">
        <v>31.04</v>
      </c>
      <c r="G541">
        <v>1.6E-2</v>
      </c>
      <c r="H541">
        <v>0.96299999999999997</v>
      </c>
      <c r="I541">
        <v>3.4000000000000002E-2</v>
      </c>
    </row>
    <row r="542" spans="1:10" hidden="1">
      <c r="B542" s="6">
        <v>480.47300000000001</v>
      </c>
      <c r="C542">
        <v>-1.179</v>
      </c>
      <c r="D542">
        <v>-27.683</v>
      </c>
      <c r="E542">
        <v>26.504000000000001</v>
      </c>
      <c r="F542">
        <v>31.31</v>
      </c>
      <c r="G542">
        <v>2.7E-2</v>
      </c>
      <c r="H542">
        <v>1.625</v>
      </c>
      <c r="I542">
        <v>-0.628</v>
      </c>
    </row>
    <row r="543" spans="1:10" hidden="1">
      <c r="B543" s="6">
        <v>490.47300000000001</v>
      </c>
      <c r="C543">
        <v>-1.179</v>
      </c>
      <c r="D543">
        <v>-27.683</v>
      </c>
      <c r="E543">
        <v>26.504000000000001</v>
      </c>
      <c r="F543">
        <v>31.38</v>
      </c>
      <c r="G543">
        <v>7.0000000000000001E-3</v>
      </c>
      <c r="H543">
        <v>0.42099999999999999</v>
      </c>
      <c r="I543">
        <v>0.57599999999999996</v>
      </c>
    </row>
    <row r="544" spans="1:10">
      <c r="A544" s="20">
        <v>25</v>
      </c>
      <c r="B544" s="6">
        <v>500.47399999999999</v>
      </c>
      <c r="C544">
        <v>-8.4179999999999993</v>
      </c>
      <c r="D544">
        <v>-28.314</v>
      </c>
      <c r="E544">
        <v>19.896999999999998</v>
      </c>
      <c r="F544">
        <v>31.39</v>
      </c>
      <c r="G544">
        <v>1E-3</v>
      </c>
      <c r="H544">
        <v>0.06</v>
      </c>
      <c r="I544">
        <v>0.93700000000000006</v>
      </c>
      <c r="J544" s="5">
        <f>AVERAGE(E553:E573)</f>
        <v>19.086380952380953</v>
      </c>
    </row>
    <row r="545" spans="2:9" hidden="1">
      <c r="B545" s="6">
        <v>510.47300000000001</v>
      </c>
      <c r="C545">
        <v>-13.547000000000001</v>
      </c>
      <c r="D545">
        <v>-28.821999999999999</v>
      </c>
      <c r="E545">
        <v>15.275</v>
      </c>
      <c r="F545">
        <v>31.4</v>
      </c>
      <c r="G545">
        <v>1E-3</v>
      </c>
      <c r="H545">
        <v>0.06</v>
      </c>
      <c r="I545">
        <v>0.93700000000000006</v>
      </c>
    </row>
    <row r="546" spans="2:9" hidden="1">
      <c r="B546" s="6">
        <v>520.47400000000005</v>
      </c>
      <c r="C546">
        <v>-10.69</v>
      </c>
      <c r="D546">
        <v>-28.53</v>
      </c>
      <c r="E546">
        <v>17.838999999999999</v>
      </c>
      <c r="F546">
        <v>31.44</v>
      </c>
      <c r="G546">
        <v>4.0000000000000001E-3</v>
      </c>
      <c r="H546">
        <v>0.24099999999999999</v>
      </c>
      <c r="I546">
        <v>0.75600000000000001</v>
      </c>
    </row>
    <row r="547" spans="2:9" hidden="1">
      <c r="B547" s="6">
        <v>530.47299999999996</v>
      </c>
      <c r="C547">
        <v>-9.8510000000000009</v>
      </c>
      <c r="D547">
        <v>-28.411999999999999</v>
      </c>
      <c r="E547">
        <v>18.561</v>
      </c>
      <c r="F547">
        <v>31.51</v>
      </c>
      <c r="G547">
        <v>7.0000000000000001E-3</v>
      </c>
      <c r="H547">
        <v>0.42099999999999999</v>
      </c>
      <c r="I547">
        <v>0.57599999999999996</v>
      </c>
    </row>
    <row r="548" spans="2:9" hidden="1">
      <c r="B548" s="6">
        <v>540.47299999999996</v>
      </c>
      <c r="C548">
        <v>-9.6669999999999998</v>
      </c>
      <c r="D548">
        <v>-28.407</v>
      </c>
      <c r="E548">
        <v>18.739999999999998</v>
      </c>
      <c r="F548">
        <v>31.6</v>
      </c>
      <c r="G548">
        <v>8.9999999999999993E-3</v>
      </c>
      <c r="H548">
        <v>0.54200000000000004</v>
      </c>
      <c r="I548">
        <v>0.45500000000000002</v>
      </c>
    </row>
    <row r="549" spans="2:9" hidden="1">
      <c r="B549" s="6">
        <v>550.47299999999996</v>
      </c>
      <c r="C549">
        <v>-9.6560000000000006</v>
      </c>
      <c r="D549">
        <v>-28.402000000000001</v>
      </c>
      <c r="E549">
        <v>18.745000000000001</v>
      </c>
      <c r="F549">
        <v>31.71</v>
      </c>
      <c r="G549">
        <v>1.0999999999999999E-2</v>
      </c>
      <c r="H549">
        <v>0.66200000000000003</v>
      </c>
      <c r="I549">
        <v>0.33500000000000002</v>
      </c>
    </row>
    <row r="550" spans="2:9" hidden="1">
      <c r="B550" s="6">
        <v>560.47299999999996</v>
      </c>
      <c r="C550">
        <v>-9.5129999999999999</v>
      </c>
      <c r="D550">
        <v>-28.407</v>
      </c>
      <c r="E550">
        <v>18.893999999999998</v>
      </c>
      <c r="F550">
        <v>31.81</v>
      </c>
      <c r="G550">
        <v>0.01</v>
      </c>
      <c r="H550">
        <v>0.60199999999999998</v>
      </c>
      <c r="I550">
        <v>0.39500000000000002</v>
      </c>
    </row>
    <row r="551" spans="2:9" hidden="1">
      <c r="B551" s="6">
        <v>570.47400000000005</v>
      </c>
      <c r="C551">
        <v>-9.4619999999999997</v>
      </c>
      <c r="D551">
        <v>-28.402000000000001</v>
      </c>
      <c r="E551">
        <v>18.940000000000001</v>
      </c>
      <c r="F551">
        <v>31.89</v>
      </c>
      <c r="G551">
        <v>8.0000000000000002E-3</v>
      </c>
      <c r="H551">
        <v>0.48099999999999998</v>
      </c>
      <c r="I551">
        <v>0.51600000000000001</v>
      </c>
    </row>
    <row r="552" spans="2:9" hidden="1">
      <c r="B552" s="6">
        <v>580.47299999999996</v>
      </c>
      <c r="C552">
        <v>-9.4819999999999993</v>
      </c>
      <c r="D552">
        <v>-28.402000000000001</v>
      </c>
      <c r="E552">
        <v>18.919</v>
      </c>
      <c r="F552">
        <v>31.98</v>
      </c>
      <c r="G552">
        <v>8.9999999999999993E-3</v>
      </c>
      <c r="H552">
        <v>0.54200000000000004</v>
      </c>
      <c r="I552">
        <v>0.45500000000000002</v>
      </c>
    </row>
    <row r="553" spans="2:9" hidden="1">
      <c r="B553" s="6">
        <v>590.47400000000005</v>
      </c>
      <c r="C553">
        <v>-9.5340000000000007</v>
      </c>
      <c r="D553">
        <v>-28.417000000000002</v>
      </c>
      <c r="E553">
        <v>18.882999999999999</v>
      </c>
      <c r="F553">
        <v>32.08</v>
      </c>
      <c r="G553">
        <v>0.01</v>
      </c>
      <c r="H553">
        <v>0.60199999999999998</v>
      </c>
      <c r="I553">
        <v>0.39500000000000002</v>
      </c>
    </row>
    <row r="554" spans="2:9" hidden="1">
      <c r="B554" s="6">
        <v>600.47299999999996</v>
      </c>
      <c r="C554">
        <v>-9.5030000000000001</v>
      </c>
      <c r="D554">
        <v>-28.431999999999999</v>
      </c>
      <c r="E554">
        <v>18.928999999999998</v>
      </c>
      <c r="F554">
        <v>32.159999999999997</v>
      </c>
      <c r="G554">
        <v>8.0000000000000002E-3</v>
      </c>
      <c r="H554">
        <v>0.48099999999999998</v>
      </c>
      <c r="I554">
        <v>0.51600000000000001</v>
      </c>
    </row>
    <row r="555" spans="2:9" hidden="1">
      <c r="B555" s="6">
        <v>610.47299999999996</v>
      </c>
      <c r="C555">
        <v>-9.4619999999999997</v>
      </c>
      <c r="D555">
        <v>-28.437000000000001</v>
      </c>
      <c r="E555">
        <v>18.975999999999999</v>
      </c>
      <c r="F555">
        <v>32.229999999999997</v>
      </c>
      <c r="G555">
        <v>7.0000000000000001E-3</v>
      </c>
      <c r="H555">
        <v>0.42099999999999999</v>
      </c>
      <c r="I555">
        <v>0.57599999999999996</v>
      </c>
    </row>
    <row r="556" spans="2:9" hidden="1">
      <c r="B556" s="6">
        <v>620.47299999999996</v>
      </c>
      <c r="C556">
        <v>-9.4619999999999997</v>
      </c>
      <c r="D556">
        <v>-28.411999999999999</v>
      </c>
      <c r="E556">
        <v>18.95</v>
      </c>
      <c r="F556">
        <v>32.32</v>
      </c>
      <c r="G556">
        <v>8.9999999999999993E-3</v>
      </c>
      <c r="H556">
        <v>0.54200000000000004</v>
      </c>
      <c r="I556">
        <v>0.45500000000000002</v>
      </c>
    </row>
    <row r="557" spans="2:9" hidden="1">
      <c r="B557" s="6">
        <v>630.47299999999996</v>
      </c>
      <c r="C557">
        <v>-9.452</v>
      </c>
      <c r="D557">
        <v>-28.411999999999999</v>
      </c>
      <c r="E557">
        <v>18.96</v>
      </c>
      <c r="F557">
        <v>32.409999999999997</v>
      </c>
      <c r="G557">
        <v>8.9999999999999993E-3</v>
      </c>
      <c r="H557">
        <v>0.54200000000000004</v>
      </c>
      <c r="I557">
        <v>0.45500000000000002</v>
      </c>
    </row>
    <row r="558" spans="2:9" hidden="1">
      <c r="B558" s="6">
        <v>640.47400000000005</v>
      </c>
      <c r="C558">
        <v>-9.452</v>
      </c>
      <c r="D558">
        <v>-28.431999999999999</v>
      </c>
      <c r="E558">
        <v>18.981000000000002</v>
      </c>
      <c r="F558">
        <v>32.49</v>
      </c>
      <c r="G558">
        <v>8.0000000000000002E-3</v>
      </c>
      <c r="H558">
        <v>0.48099999999999998</v>
      </c>
      <c r="I558">
        <v>0.51600000000000001</v>
      </c>
    </row>
    <row r="559" spans="2:9" hidden="1">
      <c r="B559" s="6">
        <v>650.47299999999996</v>
      </c>
      <c r="C559">
        <v>-9.298</v>
      </c>
      <c r="D559">
        <v>-28.411999999999999</v>
      </c>
      <c r="E559">
        <v>19.114000000000001</v>
      </c>
      <c r="F559">
        <v>32.56</v>
      </c>
      <c r="G559">
        <v>7.0000000000000001E-3</v>
      </c>
      <c r="H559">
        <v>0.42099999999999999</v>
      </c>
      <c r="I559">
        <v>0.57599999999999996</v>
      </c>
    </row>
    <row r="560" spans="2:9" hidden="1">
      <c r="B560" s="6">
        <v>660.47400000000005</v>
      </c>
      <c r="C560">
        <v>-9.4009999999999998</v>
      </c>
      <c r="D560">
        <v>-28.427</v>
      </c>
      <c r="E560">
        <v>19.027000000000001</v>
      </c>
      <c r="F560">
        <v>32.65</v>
      </c>
      <c r="G560">
        <v>8.9999999999999993E-3</v>
      </c>
      <c r="H560">
        <v>0.54200000000000004</v>
      </c>
      <c r="I560">
        <v>0.45500000000000002</v>
      </c>
    </row>
    <row r="561" spans="1:10" hidden="1">
      <c r="B561" s="6">
        <v>670.47299999999996</v>
      </c>
      <c r="C561">
        <v>-9.3290000000000006</v>
      </c>
      <c r="D561">
        <v>-28.422000000000001</v>
      </c>
      <c r="E561">
        <v>19.093</v>
      </c>
      <c r="F561">
        <v>32.72</v>
      </c>
      <c r="G561">
        <v>7.0000000000000001E-3</v>
      </c>
      <c r="H561">
        <v>0.42099999999999999</v>
      </c>
      <c r="I561">
        <v>0.57599999999999996</v>
      </c>
    </row>
    <row r="562" spans="1:10" hidden="1">
      <c r="B562" s="6">
        <v>680.47299999999996</v>
      </c>
      <c r="C562">
        <v>-9.4619999999999997</v>
      </c>
      <c r="D562">
        <v>-28.463000000000001</v>
      </c>
      <c r="E562">
        <v>19.001000000000001</v>
      </c>
      <c r="F562">
        <v>32.79</v>
      </c>
      <c r="G562">
        <v>7.0000000000000001E-3</v>
      </c>
      <c r="H562">
        <v>0.42099999999999999</v>
      </c>
      <c r="I562">
        <v>0.57599999999999996</v>
      </c>
    </row>
    <row r="563" spans="1:10" hidden="1">
      <c r="B563" s="6">
        <v>690.47299999999996</v>
      </c>
      <c r="C563">
        <v>-9.452</v>
      </c>
      <c r="D563">
        <v>-28.422000000000001</v>
      </c>
      <c r="E563">
        <v>18.97</v>
      </c>
      <c r="F563">
        <v>32.869999999999997</v>
      </c>
      <c r="G563">
        <v>8.0000000000000002E-3</v>
      </c>
      <c r="H563">
        <v>0.48099999999999998</v>
      </c>
      <c r="I563">
        <v>0.51600000000000001</v>
      </c>
    </row>
    <row r="564" spans="1:10" hidden="1">
      <c r="B564" s="6">
        <v>700.47299999999996</v>
      </c>
      <c r="C564">
        <v>-9.4410000000000007</v>
      </c>
      <c r="D564">
        <v>-28.457999999999998</v>
      </c>
      <c r="E564">
        <v>19.016999999999999</v>
      </c>
      <c r="F564">
        <v>32.94</v>
      </c>
      <c r="G564">
        <v>7.0000000000000001E-3</v>
      </c>
      <c r="H564">
        <v>0.42099999999999999</v>
      </c>
      <c r="I564">
        <v>0.57599999999999996</v>
      </c>
    </row>
    <row r="565" spans="1:10" hidden="1">
      <c r="B565" s="6">
        <v>710.47400000000005</v>
      </c>
      <c r="C565">
        <v>-9.4109999999999996</v>
      </c>
      <c r="D565">
        <v>-28.417000000000002</v>
      </c>
      <c r="E565">
        <v>19.006</v>
      </c>
      <c r="F565">
        <v>33</v>
      </c>
      <c r="G565">
        <v>6.0000000000000001E-3</v>
      </c>
      <c r="H565">
        <v>0.36099999999999999</v>
      </c>
      <c r="I565">
        <v>0.63600000000000001</v>
      </c>
    </row>
    <row r="566" spans="1:10" hidden="1">
      <c r="B566" s="6">
        <v>720.47299999999996</v>
      </c>
      <c r="C566">
        <v>-9.3079999999999998</v>
      </c>
      <c r="D566">
        <v>-28.431999999999999</v>
      </c>
      <c r="E566">
        <v>19.123999999999999</v>
      </c>
      <c r="F566">
        <v>33.07</v>
      </c>
      <c r="G566">
        <v>7.0000000000000001E-3</v>
      </c>
      <c r="H566">
        <v>0.42099999999999999</v>
      </c>
      <c r="I566">
        <v>0.57599999999999996</v>
      </c>
    </row>
    <row r="567" spans="1:10" hidden="1">
      <c r="B567" s="6">
        <v>730.47400000000005</v>
      </c>
      <c r="C567">
        <v>-9.2260000000000009</v>
      </c>
      <c r="D567">
        <v>-28.407</v>
      </c>
      <c r="E567">
        <v>19.18</v>
      </c>
      <c r="F567">
        <v>33.159999999999997</v>
      </c>
      <c r="G567">
        <v>8.9999999999999993E-3</v>
      </c>
      <c r="H567">
        <v>0.54200000000000004</v>
      </c>
      <c r="I567">
        <v>0.45500000000000002</v>
      </c>
    </row>
    <row r="568" spans="1:10" hidden="1">
      <c r="B568" s="6">
        <v>740.47299999999996</v>
      </c>
      <c r="C568">
        <v>-9.1750000000000007</v>
      </c>
      <c r="D568">
        <v>-28.366</v>
      </c>
      <c r="E568">
        <v>19.190000000000001</v>
      </c>
      <c r="F568">
        <v>33.21</v>
      </c>
      <c r="G568">
        <v>5.0000000000000001E-3</v>
      </c>
      <c r="H568">
        <v>0.30099999999999999</v>
      </c>
      <c r="I568">
        <v>0.69599999999999995</v>
      </c>
    </row>
    <row r="569" spans="1:10" hidden="1">
      <c r="B569" s="6">
        <v>750.47299999999996</v>
      </c>
      <c r="C569">
        <v>-9.0730000000000004</v>
      </c>
      <c r="D569">
        <v>-28.370999999999999</v>
      </c>
      <c r="E569">
        <v>19.297999999999998</v>
      </c>
      <c r="F569">
        <v>33.29</v>
      </c>
      <c r="G569">
        <v>8.0000000000000002E-3</v>
      </c>
      <c r="H569">
        <v>0.48099999999999998</v>
      </c>
      <c r="I569">
        <v>0.51600000000000001</v>
      </c>
    </row>
    <row r="570" spans="1:10" hidden="1">
      <c r="B570" s="6">
        <v>760.47299999999996</v>
      </c>
      <c r="C570">
        <v>-9.0630000000000006</v>
      </c>
      <c r="D570">
        <v>-28.366</v>
      </c>
      <c r="E570">
        <v>19.303000000000001</v>
      </c>
      <c r="F570">
        <v>33.35</v>
      </c>
      <c r="G570">
        <v>6.0000000000000001E-3</v>
      </c>
      <c r="H570">
        <v>0.36099999999999999</v>
      </c>
      <c r="I570">
        <v>0.63600000000000001</v>
      </c>
    </row>
    <row r="571" spans="1:10" hidden="1">
      <c r="B571" s="6">
        <v>770.47299999999996</v>
      </c>
      <c r="C571">
        <v>-9.0630000000000006</v>
      </c>
      <c r="D571">
        <v>-28.355</v>
      </c>
      <c r="E571">
        <v>19.292999999999999</v>
      </c>
      <c r="F571">
        <v>33.42</v>
      </c>
      <c r="G571">
        <v>7.0000000000000001E-3</v>
      </c>
      <c r="H571">
        <v>0.42099999999999999</v>
      </c>
      <c r="I571">
        <v>0.57599999999999996</v>
      </c>
    </row>
    <row r="572" spans="1:10" hidden="1">
      <c r="B572" s="6">
        <v>780.47400000000005</v>
      </c>
      <c r="C572">
        <v>-9.0519999999999996</v>
      </c>
      <c r="D572">
        <v>-28.309000000000001</v>
      </c>
      <c r="E572">
        <v>19.257000000000001</v>
      </c>
      <c r="F572">
        <v>33.5</v>
      </c>
      <c r="G572">
        <v>8.0000000000000002E-3</v>
      </c>
      <c r="H572">
        <v>0.48099999999999998</v>
      </c>
      <c r="I572">
        <v>0.51600000000000001</v>
      </c>
    </row>
    <row r="573" spans="1:10" hidden="1">
      <c r="B573" s="6">
        <v>790.47299999999996</v>
      </c>
      <c r="C573">
        <v>-9.0419999999999998</v>
      </c>
      <c r="D573">
        <v>-28.303999999999998</v>
      </c>
      <c r="E573">
        <v>19.262</v>
      </c>
      <c r="F573">
        <v>33.549999999999997</v>
      </c>
      <c r="G573">
        <v>5.0000000000000001E-3</v>
      </c>
      <c r="H573">
        <v>0.30099999999999999</v>
      </c>
      <c r="I573">
        <v>0.69599999999999995</v>
      </c>
    </row>
    <row r="574" spans="1:10">
      <c r="A574" s="2">
        <v>23</v>
      </c>
      <c r="B574" s="6">
        <v>800.47400000000005</v>
      </c>
      <c r="C574">
        <v>-8.93</v>
      </c>
      <c r="D574">
        <v>-28.303999999999998</v>
      </c>
      <c r="E574">
        <v>19.373999999999999</v>
      </c>
      <c r="F574">
        <v>33.630000000000003</v>
      </c>
      <c r="G574">
        <v>8.0000000000000002E-3</v>
      </c>
      <c r="H574">
        <v>0.48099999999999998</v>
      </c>
      <c r="I574">
        <v>0.51600000000000001</v>
      </c>
      <c r="J574" s="5">
        <f>AVERAGE(E576:E583)</f>
        <v>18.947875</v>
      </c>
    </row>
    <row r="575" spans="1:10" hidden="1">
      <c r="B575" s="6">
        <v>810.47299999999996</v>
      </c>
      <c r="C575">
        <v>-9.1039999999999992</v>
      </c>
      <c r="D575">
        <v>-28.309000000000001</v>
      </c>
      <c r="E575">
        <v>19.206</v>
      </c>
      <c r="F575">
        <v>33.67</v>
      </c>
      <c r="G575">
        <v>4.0000000000000001E-3</v>
      </c>
      <c r="H575">
        <v>0.24099999999999999</v>
      </c>
      <c r="I575">
        <v>0.75600000000000001</v>
      </c>
    </row>
    <row r="576" spans="1:10" hidden="1">
      <c r="B576" s="6">
        <v>820.47299999999996</v>
      </c>
      <c r="C576">
        <v>-9.3190000000000008</v>
      </c>
      <c r="D576">
        <v>-28.335000000000001</v>
      </c>
      <c r="E576">
        <v>19.015999999999998</v>
      </c>
      <c r="F576">
        <v>33.75</v>
      </c>
      <c r="G576">
        <v>8.0000000000000002E-3</v>
      </c>
      <c r="H576">
        <v>0.48099999999999998</v>
      </c>
      <c r="I576">
        <v>0.51600000000000001</v>
      </c>
    </row>
    <row r="577" spans="1:10" hidden="1">
      <c r="B577" s="6">
        <v>830.47400000000005</v>
      </c>
      <c r="C577">
        <v>-9.39</v>
      </c>
      <c r="D577">
        <v>-28.309000000000001</v>
      </c>
      <c r="E577">
        <v>18.919</v>
      </c>
      <c r="F577">
        <v>33.799999999999997</v>
      </c>
      <c r="G577">
        <v>5.0000000000000001E-3</v>
      </c>
      <c r="H577">
        <v>0.30099999999999999</v>
      </c>
      <c r="I577">
        <v>0.69599999999999995</v>
      </c>
    </row>
    <row r="578" spans="1:10" hidden="1">
      <c r="B578" s="6">
        <v>840.47299999999996</v>
      </c>
      <c r="C578">
        <v>-9.452</v>
      </c>
      <c r="D578">
        <v>-28.34</v>
      </c>
      <c r="E578">
        <v>18.888000000000002</v>
      </c>
      <c r="F578">
        <v>33.86</v>
      </c>
      <c r="G578">
        <v>6.0000000000000001E-3</v>
      </c>
      <c r="H578">
        <v>0.36099999999999999</v>
      </c>
      <c r="I578">
        <v>0.63600000000000001</v>
      </c>
    </row>
    <row r="579" spans="1:10" hidden="1">
      <c r="B579" s="6">
        <v>850.47400000000005</v>
      </c>
      <c r="C579">
        <v>-9.4619999999999997</v>
      </c>
      <c r="D579">
        <v>-28.385999999999999</v>
      </c>
      <c r="E579">
        <v>18.923999999999999</v>
      </c>
      <c r="F579">
        <v>33.93</v>
      </c>
      <c r="G579">
        <v>7.0000000000000001E-3</v>
      </c>
      <c r="H579">
        <v>0.42099999999999999</v>
      </c>
      <c r="I579">
        <v>0.57599999999999996</v>
      </c>
    </row>
    <row r="580" spans="1:10" hidden="1">
      <c r="B580" s="6">
        <v>860.47299999999996</v>
      </c>
      <c r="C580">
        <v>-9.4619999999999997</v>
      </c>
      <c r="D580">
        <v>-28.36</v>
      </c>
      <c r="E580">
        <v>18.899000000000001</v>
      </c>
      <c r="F580">
        <v>33.97</v>
      </c>
      <c r="G580">
        <v>4.0000000000000001E-3</v>
      </c>
      <c r="H580">
        <v>0.24099999999999999</v>
      </c>
      <c r="I580">
        <v>0.75600000000000001</v>
      </c>
    </row>
    <row r="581" spans="1:10" hidden="1">
      <c r="B581" s="6">
        <v>870.47400000000005</v>
      </c>
      <c r="C581">
        <v>-9.4109999999999996</v>
      </c>
      <c r="D581">
        <v>-28.314</v>
      </c>
      <c r="E581">
        <v>18.904</v>
      </c>
      <c r="F581">
        <v>34.04</v>
      </c>
      <c r="G581">
        <v>7.0000000000000001E-3</v>
      </c>
      <c r="H581">
        <v>0.42099999999999999</v>
      </c>
      <c r="I581">
        <v>0.57599999999999996</v>
      </c>
    </row>
    <row r="582" spans="1:10" hidden="1">
      <c r="B582" s="6">
        <v>880.47299999999996</v>
      </c>
      <c r="C582">
        <v>-9.3290000000000006</v>
      </c>
      <c r="D582">
        <v>-28.318999999999999</v>
      </c>
      <c r="E582">
        <v>18.991</v>
      </c>
      <c r="F582">
        <v>34.11</v>
      </c>
      <c r="G582">
        <v>7.0000000000000001E-3</v>
      </c>
      <c r="H582">
        <v>0.42099999999999999</v>
      </c>
      <c r="I582">
        <v>0.57599999999999996</v>
      </c>
    </row>
    <row r="583" spans="1:10" hidden="1">
      <c r="B583" s="6">
        <v>890.47299999999996</v>
      </c>
      <c r="C583">
        <v>-9.2569999999999997</v>
      </c>
      <c r="D583">
        <v>-28.298999999999999</v>
      </c>
      <c r="E583">
        <v>19.042000000000002</v>
      </c>
      <c r="F583">
        <v>34.15</v>
      </c>
      <c r="G583">
        <v>4.0000000000000001E-3</v>
      </c>
      <c r="H583">
        <v>0.24099999999999999</v>
      </c>
      <c r="I583">
        <v>0.75600000000000001</v>
      </c>
    </row>
    <row r="584" spans="1:10">
      <c r="A584">
        <v>21</v>
      </c>
      <c r="B584" s="6">
        <v>900.47400000000005</v>
      </c>
      <c r="C584">
        <v>-9.2569999999999997</v>
      </c>
      <c r="D584">
        <v>-28.303999999999998</v>
      </c>
      <c r="E584">
        <v>19.047000000000001</v>
      </c>
      <c r="F584">
        <v>34.22</v>
      </c>
      <c r="G584">
        <v>7.0000000000000001E-3</v>
      </c>
      <c r="H584">
        <v>0.42099999999999999</v>
      </c>
      <c r="I584">
        <v>0.57599999999999996</v>
      </c>
      <c r="J584" s="5">
        <f>AVERAGE(E586:E593)</f>
        <v>18.5395</v>
      </c>
    </row>
    <row r="585" spans="1:10" hidden="1">
      <c r="B585" s="6">
        <v>910.47299999999996</v>
      </c>
      <c r="C585">
        <v>-9.39</v>
      </c>
      <c r="D585">
        <v>-28.298999999999999</v>
      </c>
      <c r="E585">
        <v>18.908999999999999</v>
      </c>
      <c r="F585">
        <v>34.28</v>
      </c>
      <c r="G585">
        <v>6.0000000000000001E-3</v>
      </c>
      <c r="H585">
        <v>0.36099999999999999</v>
      </c>
      <c r="I585">
        <v>0.63600000000000001</v>
      </c>
    </row>
    <row r="586" spans="1:10" hidden="1">
      <c r="B586" s="6">
        <v>920.47400000000005</v>
      </c>
      <c r="C586">
        <v>-9.6669999999999998</v>
      </c>
      <c r="D586">
        <v>-28.381</v>
      </c>
      <c r="E586">
        <v>18.713999999999999</v>
      </c>
      <c r="F586">
        <v>34.32</v>
      </c>
      <c r="G586">
        <v>4.0000000000000001E-3</v>
      </c>
      <c r="H586">
        <v>0.24099999999999999</v>
      </c>
      <c r="I586">
        <v>0.75600000000000001</v>
      </c>
    </row>
    <row r="587" spans="1:10" hidden="1">
      <c r="B587" s="6">
        <v>930.47299999999996</v>
      </c>
      <c r="C587">
        <v>-9.83</v>
      </c>
      <c r="D587">
        <v>-28.385999999999999</v>
      </c>
      <c r="E587">
        <v>18.556000000000001</v>
      </c>
      <c r="F587">
        <v>34.39</v>
      </c>
      <c r="G587">
        <v>7.0000000000000001E-3</v>
      </c>
      <c r="H587">
        <v>0.42099999999999999</v>
      </c>
      <c r="I587">
        <v>0.57599999999999996</v>
      </c>
    </row>
    <row r="588" spans="1:10" hidden="1">
      <c r="B588" s="6">
        <v>940.47400000000005</v>
      </c>
      <c r="C588">
        <v>-9.8710000000000004</v>
      </c>
      <c r="D588">
        <v>-28.34</v>
      </c>
      <c r="E588">
        <v>18.469000000000001</v>
      </c>
      <c r="F588">
        <v>34.44</v>
      </c>
      <c r="G588">
        <v>5.0000000000000001E-3</v>
      </c>
      <c r="H588">
        <v>0.30099999999999999</v>
      </c>
      <c r="I588">
        <v>0.69599999999999995</v>
      </c>
    </row>
    <row r="589" spans="1:10" hidden="1">
      <c r="B589" s="6">
        <v>950.47299999999996</v>
      </c>
      <c r="C589">
        <v>-9.8919999999999995</v>
      </c>
      <c r="D589">
        <v>-28.355</v>
      </c>
      <c r="E589">
        <v>18.463000000000001</v>
      </c>
      <c r="F589">
        <v>34.479999999999997</v>
      </c>
      <c r="G589">
        <v>4.0000000000000001E-3</v>
      </c>
      <c r="H589">
        <v>0.24099999999999999</v>
      </c>
      <c r="I589">
        <v>0.75600000000000001</v>
      </c>
    </row>
    <row r="590" spans="1:10" hidden="1">
      <c r="B590" s="6">
        <v>960.47299999999996</v>
      </c>
      <c r="C590">
        <v>-9.8819999999999997</v>
      </c>
      <c r="D590">
        <v>-28.355</v>
      </c>
      <c r="E590">
        <v>18.474</v>
      </c>
      <c r="F590">
        <v>34.53</v>
      </c>
      <c r="G590">
        <v>5.0000000000000001E-3</v>
      </c>
      <c r="H590">
        <v>0.30099999999999999</v>
      </c>
      <c r="I590">
        <v>0.69599999999999995</v>
      </c>
    </row>
    <row r="591" spans="1:10" hidden="1">
      <c r="B591" s="6">
        <v>970.47400000000005</v>
      </c>
      <c r="C591">
        <v>-9.8610000000000007</v>
      </c>
      <c r="D591">
        <v>-28.355</v>
      </c>
      <c r="E591">
        <v>18.494</v>
      </c>
      <c r="F591">
        <v>34.590000000000003</v>
      </c>
      <c r="G591">
        <v>6.0000000000000001E-3</v>
      </c>
      <c r="H591">
        <v>0.36099999999999999</v>
      </c>
      <c r="I591">
        <v>0.63600000000000001</v>
      </c>
    </row>
    <row r="592" spans="1:10" hidden="1">
      <c r="B592" s="6">
        <v>980.47299999999996</v>
      </c>
      <c r="C592">
        <v>-9.81</v>
      </c>
      <c r="D592">
        <v>-28.318999999999999</v>
      </c>
      <c r="E592">
        <v>18.509</v>
      </c>
      <c r="F592">
        <v>34.630000000000003</v>
      </c>
      <c r="G592">
        <v>4.0000000000000001E-3</v>
      </c>
      <c r="H592">
        <v>0.24099999999999999</v>
      </c>
      <c r="I592">
        <v>0.75600000000000001</v>
      </c>
    </row>
    <row r="593" spans="1:10" hidden="1">
      <c r="B593" s="6">
        <v>990.47400000000005</v>
      </c>
      <c r="C593">
        <v>-9.718</v>
      </c>
      <c r="D593">
        <v>-28.355</v>
      </c>
      <c r="E593">
        <v>18.637</v>
      </c>
      <c r="F593">
        <v>34.68</v>
      </c>
      <c r="G593">
        <v>5.0000000000000001E-3</v>
      </c>
      <c r="H593">
        <v>0.30099999999999999</v>
      </c>
      <c r="I593">
        <v>0.69599999999999995</v>
      </c>
    </row>
    <row r="594" spans="1:10">
      <c r="A594">
        <v>19</v>
      </c>
      <c r="B594" s="6">
        <v>1000.473</v>
      </c>
      <c r="C594">
        <v>-9.6669999999999998</v>
      </c>
      <c r="D594">
        <v>-28.335000000000001</v>
      </c>
      <c r="E594">
        <v>18.667999999999999</v>
      </c>
      <c r="F594">
        <v>34.74</v>
      </c>
      <c r="G594">
        <v>6.0000000000000001E-3</v>
      </c>
      <c r="H594">
        <v>0.36099999999999999</v>
      </c>
      <c r="I594">
        <v>0.63600000000000001</v>
      </c>
      <c r="J594" s="5">
        <f>AVERAGE(E596:E603)</f>
        <v>17.998750000000001</v>
      </c>
    </row>
    <row r="595" spans="1:10" hidden="1">
      <c r="B595" s="6">
        <v>1010.474</v>
      </c>
      <c r="C595">
        <v>-9.82</v>
      </c>
      <c r="D595">
        <v>-28.314</v>
      </c>
      <c r="E595">
        <v>18.494</v>
      </c>
      <c r="F595">
        <v>34.78</v>
      </c>
      <c r="G595">
        <v>4.0000000000000001E-3</v>
      </c>
      <c r="H595">
        <v>0.24099999999999999</v>
      </c>
      <c r="I595">
        <v>0.75600000000000001</v>
      </c>
    </row>
    <row r="596" spans="1:10" hidden="1">
      <c r="B596" s="6">
        <v>1020.473</v>
      </c>
      <c r="C596">
        <v>-10.179</v>
      </c>
      <c r="D596">
        <v>-28.36</v>
      </c>
      <c r="E596">
        <v>18.181999999999999</v>
      </c>
      <c r="F596">
        <v>34.840000000000003</v>
      </c>
      <c r="G596">
        <v>6.0000000000000001E-3</v>
      </c>
      <c r="H596">
        <v>0.36099999999999999</v>
      </c>
      <c r="I596">
        <v>0.63600000000000001</v>
      </c>
    </row>
    <row r="597" spans="1:10" hidden="1">
      <c r="B597" s="6">
        <v>1030.473</v>
      </c>
      <c r="C597">
        <v>-10.372999999999999</v>
      </c>
      <c r="D597">
        <v>-28.36</v>
      </c>
      <c r="E597">
        <v>17.986999999999998</v>
      </c>
      <c r="F597">
        <v>34.89</v>
      </c>
      <c r="G597">
        <v>5.0000000000000001E-3</v>
      </c>
      <c r="H597">
        <v>0.30099999999999999</v>
      </c>
      <c r="I597">
        <v>0.69599999999999995</v>
      </c>
    </row>
    <row r="598" spans="1:10" hidden="1">
      <c r="B598" s="6">
        <v>1040.4739999999999</v>
      </c>
      <c r="C598">
        <v>-10.404</v>
      </c>
      <c r="D598">
        <v>-28.335000000000001</v>
      </c>
      <c r="E598">
        <v>17.931000000000001</v>
      </c>
      <c r="F598">
        <v>34.94</v>
      </c>
      <c r="G598">
        <v>5.0000000000000001E-3</v>
      </c>
      <c r="H598">
        <v>0.30099999999999999</v>
      </c>
      <c r="I598">
        <v>0.69599999999999995</v>
      </c>
    </row>
    <row r="599" spans="1:10" hidden="1">
      <c r="B599" s="6">
        <v>1050.473</v>
      </c>
      <c r="C599">
        <v>-10.372999999999999</v>
      </c>
      <c r="D599">
        <v>-28.318999999999999</v>
      </c>
      <c r="E599">
        <v>17.946000000000002</v>
      </c>
      <c r="F599">
        <v>34.979999999999997</v>
      </c>
      <c r="G599">
        <v>4.0000000000000001E-3</v>
      </c>
      <c r="H599">
        <v>0.24099999999999999</v>
      </c>
      <c r="I599">
        <v>0.75600000000000001</v>
      </c>
    </row>
    <row r="600" spans="1:10" hidden="1">
      <c r="B600" s="6">
        <v>1060.4739999999999</v>
      </c>
      <c r="C600">
        <v>-10.445</v>
      </c>
      <c r="D600">
        <v>-28.381</v>
      </c>
      <c r="E600">
        <v>17.936</v>
      </c>
      <c r="F600">
        <v>35.03</v>
      </c>
      <c r="G600">
        <v>5.0000000000000001E-3</v>
      </c>
      <c r="H600">
        <v>0.30099999999999999</v>
      </c>
      <c r="I600">
        <v>0.69599999999999995</v>
      </c>
    </row>
    <row r="601" spans="1:10" hidden="1">
      <c r="B601" s="6">
        <v>1070.473</v>
      </c>
      <c r="C601">
        <v>-10.445</v>
      </c>
      <c r="D601">
        <v>-28.366</v>
      </c>
      <c r="E601">
        <v>17.920999999999999</v>
      </c>
      <c r="F601">
        <v>35.08</v>
      </c>
      <c r="G601">
        <v>5.0000000000000001E-3</v>
      </c>
      <c r="H601">
        <v>0.30099999999999999</v>
      </c>
      <c r="I601">
        <v>0.69599999999999995</v>
      </c>
    </row>
    <row r="602" spans="1:10" hidden="1">
      <c r="B602" s="6">
        <v>1080.4739999999999</v>
      </c>
      <c r="C602">
        <v>-10.363</v>
      </c>
      <c r="D602">
        <v>-28.335000000000001</v>
      </c>
      <c r="E602">
        <v>17.972000000000001</v>
      </c>
      <c r="F602">
        <v>35.130000000000003</v>
      </c>
      <c r="G602">
        <v>5.0000000000000001E-3</v>
      </c>
      <c r="H602">
        <v>0.30099999999999999</v>
      </c>
      <c r="I602">
        <v>0.69599999999999995</v>
      </c>
    </row>
    <row r="603" spans="1:10" hidden="1">
      <c r="B603" s="6">
        <v>1090.473</v>
      </c>
      <c r="C603">
        <v>-10.199</v>
      </c>
      <c r="D603">
        <v>-28.314</v>
      </c>
      <c r="E603">
        <v>18.114999999999998</v>
      </c>
      <c r="F603">
        <v>35.17</v>
      </c>
      <c r="G603">
        <v>4.0000000000000001E-3</v>
      </c>
      <c r="H603">
        <v>0.24099999999999999</v>
      </c>
      <c r="I603">
        <v>0.75600000000000001</v>
      </c>
    </row>
    <row r="604" spans="1:10">
      <c r="A604">
        <v>17</v>
      </c>
      <c r="B604" s="6">
        <v>1100.473</v>
      </c>
      <c r="C604">
        <v>-10.179</v>
      </c>
      <c r="D604">
        <v>-28.324999999999999</v>
      </c>
      <c r="E604">
        <v>18.146000000000001</v>
      </c>
      <c r="F604">
        <v>35.229999999999997</v>
      </c>
      <c r="G604">
        <v>6.0000000000000001E-3</v>
      </c>
      <c r="H604">
        <v>0.36099999999999999</v>
      </c>
      <c r="I604">
        <v>0.63600000000000001</v>
      </c>
      <c r="J604" s="5">
        <f>AVERAGE(E606:E613)</f>
        <v>17.470375000000001</v>
      </c>
    </row>
    <row r="605" spans="1:10" hidden="1">
      <c r="B605" s="6">
        <v>1110.4739999999999</v>
      </c>
      <c r="C605">
        <v>-10.475</v>
      </c>
      <c r="D605">
        <v>-28.344999999999999</v>
      </c>
      <c r="E605">
        <v>17.87</v>
      </c>
      <c r="F605">
        <v>35.270000000000003</v>
      </c>
      <c r="G605">
        <v>4.0000000000000001E-3</v>
      </c>
      <c r="H605">
        <v>0.24099999999999999</v>
      </c>
      <c r="I605">
        <v>0.75600000000000001</v>
      </c>
    </row>
    <row r="606" spans="1:10" hidden="1">
      <c r="B606" s="6">
        <v>1120.473</v>
      </c>
      <c r="C606">
        <v>-10.843999999999999</v>
      </c>
      <c r="D606">
        <v>-28.402000000000001</v>
      </c>
      <c r="E606">
        <v>17.556999999999999</v>
      </c>
      <c r="F606">
        <v>35.31</v>
      </c>
      <c r="G606">
        <v>4.0000000000000001E-3</v>
      </c>
      <c r="H606">
        <v>0.24099999999999999</v>
      </c>
      <c r="I606">
        <v>0.75600000000000001</v>
      </c>
    </row>
    <row r="607" spans="1:10" hidden="1">
      <c r="B607" s="6">
        <v>1130.4739999999999</v>
      </c>
      <c r="C607">
        <v>-10.885</v>
      </c>
      <c r="D607">
        <v>-28.402000000000001</v>
      </c>
      <c r="E607">
        <v>17.516999999999999</v>
      </c>
      <c r="F607">
        <v>35.369999999999997</v>
      </c>
      <c r="G607">
        <v>6.0000000000000001E-3</v>
      </c>
      <c r="H607">
        <v>0.36099999999999999</v>
      </c>
      <c r="I607">
        <v>0.63600000000000001</v>
      </c>
    </row>
    <row r="608" spans="1:10" hidden="1">
      <c r="B608" s="6">
        <v>1140.473</v>
      </c>
      <c r="C608">
        <v>-10.916</v>
      </c>
      <c r="D608">
        <v>-28.402000000000001</v>
      </c>
      <c r="E608">
        <v>17.486000000000001</v>
      </c>
      <c r="F608">
        <v>35.42</v>
      </c>
      <c r="G608">
        <v>5.0000000000000001E-3</v>
      </c>
      <c r="H608">
        <v>0.30099999999999999</v>
      </c>
      <c r="I608">
        <v>0.69599999999999995</v>
      </c>
    </row>
    <row r="609" spans="1:10" hidden="1">
      <c r="B609" s="6">
        <v>1150.4739999999999</v>
      </c>
      <c r="C609">
        <v>-10.916</v>
      </c>
      <c r="D609">
        <v>-28.381</v>
      </c>
      <c r="E609">
        <v>17.465</v>
      </c>
      <c r="F609">
        <v>35.46</v>
      </c>
      <c r="G609">
        <v>4.0000000000000001E-3</v>
      </c>
      <c r="H609">
        <v>0.24099999999999999</v>
      </c>
      <c r="I609">
        <v>0.75600000000000001</v>
      </c>
    </row>
    <row r="610" spans="1:10" hidden="1">
      <c r="B610" s="6">
        <v>1160.473</v>
      </c>
      <c r="C610">
        <v>-10.946</v>
      </c>
      <c r="D610">
        <v>-28.396000000000001</v>
      </c>
      <c r="E610">
        <v>17.45</v>
      </c>
      <c r="F610">
        <v>35.5</v>
      </c>
      <c r="G610">
        <v>4.0000000000000001E-3</v>
      </c>
      <c r="H610">
        <v>0.24099999999999999</v>
      </c>
      <c r="I610">
        <v>0.75600000000000001</v>
      </c>
    </row>
    <row r="611" spans="1:10" hidden="1">
      <c r="B611" s="6">
        <v>1170.473</v>
      </c>
      <c r="C611">
        <v>-11.058999999999999</v>
      </c>
      <c r="D611">
        <v>-28.402000000000001</v>
      </c>
      <c r="E611">
        <v>17.341999999999999</v>
      </c>
      <c r="F611">
        <v>35.56</v>
      </c>
      <c r="G611">
        <v>6.0000000000000001E-3</v>
      </c>
      <c r="H611">
        <v>0.36099999999999999</v>
      </c>
      <c r="I611">
        <v>0.63600000000000001</v>
      </c>
    </row>
    <row r="612" spans="1:10" hidden="1">
      <c r="B612" s="6">
        <v>1180.4739999999999</v>
      </c>
      <c r="C612">
        <v>-10.895</v>
      </c>
      <c r="D612">
        <v>-28.355</v>
      </c>
      <c r="E612">
        <v>17.46</v>
      </c>
      <c r="F612">
        <v>35.58</v>
      </c>
      <c r="G612">
        <v>2E-3</v>
      </c>
      <c r="H612">
        <v>0.12</v>
      </c>
      <c r="I612">
        <v>0.877</v>
      </c>
    </row>
    <row r="613" spans="1:10" hidden="1">
      <c r="B613" s="6">
        <v>1190.473</v>
      </c>
      <c r="C613">
        <v>-10.895</v>
      </c>
      <c r="D613">
        <v>-28.381</v>
      </c>
      <c r="E613">
        <v>17.486000000000001</v>
      </c>
      <c r="F613">
        <v>35.630000000000003</v>
      </c>
      <c r="G613">
        <v>5.0000000000000001E-3</v>
      </c>
      <c r="H613">
        <v>0.30099999999999999</v>
      </c>
      <c r="I613">
        <v>0.69599999999999995</v>
      </c>
    </row>
    <row r="614" spans="1:10">
      <c r="A614">
        <v>15</v>
      </c>
      <c r="B614" s="6">
        <v>1200.4739999999999</v>
      </c>
      <c r="C614">
        <v>-10.895</v>
      </c>
      <c r="D614">
        <v>-28.34</v>
      </c>
      <c r="E614">
        <v>17.445</v>
      </c>
      <c r="F614">
        <v>35.69</v>
      </c>
      <c r="G614">
        <v>6.0000000000000001E-3</v>
      </c>
      <c r="H614">
        <v>0.36099999999999999</v>
      </c>
      <c r="I614">
        <v>0.63600000000000001</v>
      </c>
      <c r="J614" s="5">
        <f>AVERAGE(E616:E623)</f>
        <v>16.897749999999998</v>
      </c>
    </row>
    <row r="615" spans="1:10" hidden="1">
      <c r="B615" s="6">
        <v>1210.473</v>
      </c>
      <c r="C615">
        <v>-11.1</v>
      </c>
      <c r="D615">
        <v>-28.355</v>
      </c>
      <c r="E615">
        <v>17.254999999999999</v>
      </c>
      <c r="F615">
        <v>35.74</v>
      </c>
      <c r="G615">
        <v>5.0000000000000001E-3</v>
      </c>
      <c r="H615">
        <v>0.30099999999999999</v>
      </c>
      <c r="I615">
        <v>0.69599999999999995</v>
      </c>
    </row>
    <row r="616" spans="1:10" hidden="1">
      <c r="B616" s="6">
        <v>1220.4739999999999</v>
      </c>
      <c r="C616">
        <v>-11.397</v>
      </c>
      <c r="D616">
        <v>-28.390999999999998</v>
      </c>
      <c r="E616">
        <v>16.994</v>
      </c>
      <c r="F616">
        <v>35.79</v>
      </c>
      <c r="G616">
        <v>5.0000000000000001E-3</v>
      </c>
      <c r="H616">
        <v>0.30099999999999999</v>
      </c>
      <c r="I616">
        <v>0.69599999999999995</v>
      </c>
    </row>
    <row r="617" spans="1:10" hidden="1">
      <c r="B617" s="6">
        <v>1230.473</v>
      </c>
      <c r="C617">
        <v>-11.51</v>
      </c>
      <c r="D617">
        <v>-28.402000000000001</v>
      </c>
      <c r="E617">
        <v>16.891999999999999</v>
      </c>
      <c r="F617">
        <v>35.83</v>
      </c>
      <c r="G617">
        <v>4.0000000000000001E-3</v>
      </c>
      <c r="H617">
        <v>0.24099999999999999</v>
      </c>
      <c r="I617">
        <v>0.75600000000000001</v>
      </c>
    </row>
    <row r="618" spans="1:10" hidden="1">
      <c r="B618" s="6">
        <v>1240.473</v>
      </c>
      <c r="C618">
        <v>-11.55</v>
      </c>
      <c r="D618">
        <v>-28.385999999999999</v>
      </c>
      <c r="E618">
        <v>16.835999999999999</v>
      </c>
      <c r="F618">
        <v>35.880000000000003</v>
      </c>
      <c r="G618">
        <v>5.0000000000000001E-3</v>
      </c>
      <c r="H618">
        <v>0.30099999999999999</v>
      </c>
      <c r="I618">
        <v>0.69599999999999995</v>
      </c>
    </row>
    <row r="619" spans="1:10" hidden="1">
      <c r="B619" s="6">
        <v>1250.4739999999999</v>
      </c>
      <c r="C619">
        <v>-11.52</v>
      </c>
      <c r="D619">
        <v>-28.355</v>
      </c>
      <c r="E619">
        <v>16.835999999999999</v>
      </c>
      <c r="F619">
        <v>35.9</v>
      </c>
      <c r="G619">
        <v>2E-3</v>
      </c>
      <c r="H619">
        <v>0.12</v>
      </c>
      <c r="I619">
        <v>0.877</v>
      </c>
    </row>
    <row r="620" spans="1:10" hidden="1">
      <c r="B620" s="6">
        <v>1260.473</v>
      </c>
      <c r="C620">
        <v>-11.407</v>
      </c>
      <c r="D620">
        <v>-28.396000000000001</v>
      </c>
      <c r="E620">
        <v>16.989000000000001</v>
      </c>
      <c r="F620">
        <v>35.950000000000003</v>
      </c>
      <c r="G620">
        <v>5.0000000000000001E-3</v>
      </c>
      <c r="H620">
        <v>0.30099999999999999</v>
      </c>
      <c r="I620">
        <v>0.69599999999999995</v>
      </c>
    </row>
    <row r="621" spans="1:10" hidden="1">
      <c r="B621" s="6">
        <v>1270.4739999999999</v>
      </c>
      <c r="C621">
        <v>-11.468999999999999</v>
      </c>
      <c r="D621">
        <v>-28.396000000000001</v>
      </c>
      <c r="E621">
        <v>16.928000000000001</v>
      </c>
      <c r="F621">
        <v>35.99</v>
      </c>
      <c r="G621">
        <v>4.0000000000000001E-3</v>
      </c>
      <c r="H621">
        <v>0.24099999999999999</v>
      </c>
      <c r="I621">
        <v>0.75600000000000001</v>
      </c>
    </row>
    <row r="622" spans="1:10" hidden="1">
      <c r="B622" s="6">
        <v>1280.473</v>
      </c>
      <c r="C622">
        <v>-11.51</v>
      </c>
      <c r="D622">
        <v>-28.396000000000001</v>
      </c>
      <c r="E622">
        <v>16.887</v>
      </c>
      <c r="F622">
        <v>36.04</v>
      </c>
      <c r="G622">
        <v>5.0000000000000001E-3</v>
      </c>
      <c r="H622">
        <v>0.30099999999999999</v>
      </c>
      <c r="I622">
        <v>0.69599999999999995</v>
      </c>
    </row>
    <row r="623" spans="1:10" hidden="1">
      <c r="B623" s="6">
        <v>1290.4739999999999</v>
      </c>
      <c r="C623">
        <v>-11.51</v>
      </c>
      <c r="D623">
        <v>-28.33</v>
      </c>
      <c r="E623">
        <v>16.82</v>
      </c>
      <c r="F623">
        <v>36.08</v>
      </c>
      <c r="G623">
        <v>4.0000000000000001E-3</v>
      </c>
      <c r="H623">
        <v>0.24099999999999999</v>
      </c>
      <c r="I623">
        <v>0.75600000000000001</v>
      </c>
    </row>
    <row r="624" spans="1:10">
      <c r="A624">
        <v>13</v>
      </c>
      <c r="B624" s="6">
        <v>1300.473</v>
      </c>
      <c r="C624">
        <v>-11.51</v>
      </c>
      <c r="D624">
        <v>-28.385999999999999</v>
      </c>
      <c r="E624">
        <v>16.876999999999999</v>
      </c>
      <c r="F624">
        <v>36.130000000000003</v>
      </c>
      <c r="G624">
        <v>5.0000000000000001E-3</v>
      </c>
      <c r="H624">
        <v>0.30099999999999999</v>
      </c>
      <c r="I624">
        <v>0.69599999999999995</v>
      </c>
      <c r="J624" s="5">
        <f>AVERAGE(E626:E633)</f>
        <v>16.9145</v>
      </c>
    </row>
    <row r="625" spans="1:10" hidden="1">
      <c r="B625" s="6">
        <v>1310.473</v>
      </c>
      <c r="C625">
        <v>-11.704000000000001</v>
      </c>
      <c r="D625">
        <v>-28.407</v>
      </c>
      <c r="E625">
        <v>16.702999999999999</v>
      </c>
      <c r="F625">
        <v>36.159999999999997</v>
      </c>
      <c r="G625">
        <v>3.0000000000000001E-3</v>
      </c>
      <c r="H625">
        <v>0.18099999999999999</v>
      </c>
      <c r="I625">
        <v>0.81599999999999995</v>
      </c>
    </row>
    <row r="626" spans="1:10" hidden="1">
      <c r="B626" s="6">
        <v>1320.4739999999999</v>
      </c>
      <c r="C626">
        <v>-11.95</v>
      </c>
      <c r="D626">
        <v>-28.407</v>
      </c>
      <c r="E626">
        <v>16.457000000000001</v>
      </c>
      <c r="F626">
        <v>36.19</v>
      </c>
      <c r="G626">
        <v>3.0000000000000001E-3</v>
      </c>
      <c r="H626">
        <v>0.18099999999999999</v>
      </c>
      <c r="I626">
        <v>0.81599999999999995</v>
      </c>
    </row>
    <row r="627" spans="1:10" hidden="1">
      <c r="B627" s="6">
        <v>1330.473</v>
      </c>
      <c r="C627">
        <v>-12.061999999999999</v>
      </c>
      <c r="D627">
        <v>-28.422000000000001</v>
      </c>
      <c r="E627">
        <v>16.36</v>
      </c>
      <c r="F627">
        <v>36.24</v>
      </c>
      <c r="G627">
        <v>5.0000000000000001E-3</v>
      </c>
      <c r="H627">
        <v>0.30099999999999999</v>
      </c>
      <c r="I627">
        <v>0.69599999999999995</v>
      </c>
    </row>
    <row r="628" spans="1:10" hidden="1">
      <c r="B628" s="6">
        <v>1340.4739999999999</v>
      </c>
      <c r="C628">
        <v>-11.734999999999999</v>
      </c>
      <c r="D628">
        <v>-28.468</v>
      </c>
      <c r="E628">
        <v>16.733000000000001</v>
      </c>
      <c r="F628">
        <v>36.26</v>
      </c>
      <c r="G628">
        <v>2E-3</v>
      </c>
      <c r="H628">
        <v>0.12</v>
      </c>
      <c r="I628">
        <v>0.877</v>
      </c>
    </row>
    <row r="629" spans="1:10" hidden="1">
      <c r="B629" s="6">
        <v>1350.473</v>
      </c>
      <c r="C629">
        <v>-11.131</v>
      </c>
      <c r="D629">
        <v>-28.431999999999999</v>
      </c>
      <c r="E629">
        <v>17.302</v>
      </c>
      <c r="F629">
        <v>36.29</v>
      </c>
      <c r="G629">
        <v>3.0000000000000001E-3</v>
      </c>
      <c r="H629">
        <v>0.18099999999999999</v>
      </c>
      <c r="I629">
        <v>0.81599999999999995</v>
      </c>
    </row>
    <row r="630" spans="1:10" hidden="1">
      <c r="B630" s="6">
        <v>1360.4739999999999</v>
      </c>
      <c r="C630">
        <v>-10.404</v>
      </c>
      <c r="D630">
        <v>-28.422000000000001</v>
      </c>
      <c r="E630">
        <v>18.018000000000001</v>
      </c>
      <c r="F630">
        <v>36.340000000000003</v>
      </c>
      <c r="G630">
        <v>5.0000000000000001E-3</v>
      </c>
      <c r="H630">
        <v>0.30099999999999999</v>
      </c>
      <c r="I630">
        <v>0.69599999999999995</v>
      </c>
    </row>
    <row r="631" spans="1:10" hidden="1">
      <c r="B631" s="6">
        <v>1370.473</v>
      </c>
      <c r="C631">
        <v>-10.987</v>
      </c>
      <c r="D631">
        <v>-28.376000000000001</v>
      </c>
      <c r="E631">
        <v>17.388000000000002</v>
      </c>
      <c r="F631">
        <v>36.369999999999997</v>
      </c>
      <c r="G631">
        <v>3.0000000000000001E-3</v>
      </c>
      <c r="H631">
        <v>0.18099999999999999</v>
      </c>
      <c r="I631">
        <v>0.81599999999999995</v>
      </c>
    </row>
    <row r="632" spans="1:10" hidden="1">
      <c r="B632" s="6">
        <v>1380.473</v>
      </c>
      <c r="C632">
        <v>-11.847</v>
      </c>
      <c r="D632">
        <v>-28.417000000000002</v>
      </c>
      <c r="E632">
        <v>16.57</v>
      </c>
      <c r="F632">
        <v>36.4</v>
      </c>
      <c r="G632">
        <v>3.0000000000000001E-3</v>
      </c>
      <c r="H632">
        <v>0.18099999999999999</v>
      </c>
      <c r="I632">
        <v>0.81599999999999995</v>
      </c>
    </row>
    <row r="633" spans="1:10" hidden="1">
      <c r="B633" s="6">
        <v>1390.4739999999999</v>
      </c>
      <c r="C633">
        <v>-11.909000000000001</v>
      </c>
      <c r="D633">
        <v>-28.396000000000001</v>
      </c>
      <c r="E633">
        <v>16.488</v>
      </c>
      <c r="F633">
        <v>36.44</v>
      </c>
      <c r="G633">
        <v>4.0000000000000001E-3</v>
      </c>
      <c r="H633">
        <v>0.24099999999999999</v>
      </c>
      <c r="I633">
        <v>0.75600000000000001</v>
      </c>
    </row>
    <row r="634" spans="1:10">
      <c r="A634">
        <v>11</v>
      </c>
      <c r="B634" s="6">
        <v>1400.473</v>
      </c>
      <c r="C634">
        <v>-11.755000000000001</v>
      </c>
      <c r="D634">
        <v>-28.402000000000001</v>
      </c>
      <c r="E634">
        <v>16.646000000000001</v>
      </c>
      <c r="F634">
        <v>36.47</v>
      </c>
      <c r="G634">
        <v>3.0000000000000001E-3</v>
      </c>
      <c r="H634">
        <v>0.18099999999999999</v>
      </c>
      <c r="I634">
        <v>0.81599999999999995</v>
      </c>
      <c r="J634" s="5">
        <f>AVERAGE(E636:E643)</f>
        <v>16.405124999999998</v>
      </c>
    </row>
    <row r="635" spans="1:10" hidden="1">
      <c r="B635" s="6">
        <v>1410.4739999999999</v>
      </c>
      <c r="C635">
        <v>-11.561</v>
      </c>
      <c r="D635">
        <v>-28.457999999999998</v>
      </c>
      <c r="E635">
        <v>16.896999999999998</v>
      </c>
      <c r="F635">
        <v>36.5</v>
      </c>
      <c r="G635">
        <v>3.0000000000000001E-3</v>
      </c>
      <c r="H635">
        <v>0.18099999999999999</v>
      </c>
      <c r="I635">
        <v>0.81599999999999995</v>
      </c>
    </row>
    <row r="636" spans="1:10" hidden="1">
      <c r="B636" s="6">
        <v>1420.473</v>
      </c>
      <c r="C636">
        <v>-11.847</v>
      </c>
      <c r="D636">
        <v>-28.484000000000002</v>
      </c>
      <c r="E636">
        <v>16.635999999999999</v>
      </c>
      <c r="F636">
        <v>36.53</v>
      </c>
      <c r="G636">
        <v>3.0000000000000001E-3</v>
      </c>
      <c r="H636">
        <v>0.18099999999999999</v>
      </c>
      <c r="I636">
        <v>0.81599999999999995</v>
      </c>
    </row>
    <row r="637" spans="1:10" hidden="1">
      <c r="B637" s="6">
        <v>1430.4739999999999</v>
      </c>
      <c r="C637">
        <v>-12.052</v>
      </c>
      <c r="D637">
        <v>-28.452999999999999</v>
      </c>
      <c r="E637">
        <v>16.401</v>
      </c>
      <c r="F637">
        <v>36.57</v>
      </c>
      <c r="G637">
        <v>4.0000000000000001E-3</v>
      </c>
      <c r="H637">
        <v>0.24099999999999999</v>
      </c>
      <c r="I637">
        <v>0.75600000000000001</v>
      </c>
    </row>
    <row r="638" spans="1:10" hidden="1">
      <c r="B638" s="6">
        <v>1440.473</v>
      </c>
      <c r="C638">
        <v>-12.124000000000001</v>
      </c>
      <c r="D638">
        <v>-28.509</v>
      </c>
      <c r="E638">
        <v>16.385000000000002</v>
      </c>
      <c r="F638">
        <v>36.61</v>
      </c>
      <c r="G638">
        <v>4.0000000000000001E-3</v>
      </c>
      <c r="H638">
        <v>0.24099999999999999</v>
      </c>
      <c r="I638">
        <v>0.75600000000000001</v>
      </c>
    </row>
    <row r="639" spans="1:10" hidden="1">
      <c r="B639" s="6">
        <v>1450.473</v>
      </c>
      <c r="C639">
        <v>-12.124000000000001</v>
      </c>
      <c r="D639">
        <v>-28.498999999999999</v>
      </c>
      <c r="E639">
        <v>16.375</v>
      </c>
      <c r="F639">
        <v>36.630000000000003</v>
      </c>
      <c r="G639">
        <v>2E-3</v>
      </c>
      <c r="H639">
        <v>0.12</v>
      </c>
      <c r="I639">
        <v>0.877</v>
      </c>
    </row>
    <row r="640" spans="1:10" hidden="1">
      <c r="B640" s="6">
        <v>1460.4739999999999</v>
      </c>
      <c r="C640">
        <v>-12.083</v>
      </c>
      <c r="D640">
        <v>-28.457999999999998</v>
      </c>
      <c r="E640">
        <v>16.375</v>
      </c>
      <c r="F640">
        <v>36.67</v>
      </c>
      <c r="G640">
        <v>4.0000000000000001E-3</v>
      </c>
      <c r="H640">
        <v>0.24099999999999999</v>
      </c>
      <c r="I640">
        <v>0.75600000000000001</v>
      </c>
    </row>
    <row r="641" spans="1:10" hidden="1">
      <c r="B641" s="6">
        <v>1470.473</v>
      </c>
      <c r="C641">
        <v>-12.114000000000001</v>
      </c>
      <c r="D641">
        <v>-28.452999999999999</v>
      </c>
      <c r="E641">
        <v>16.338999999999999</v>
      </c>
      <c r="F641">
        <v>36.700000000000003</v>
      </c>
      <c r="G641">
        <v>3.0000000000000001E-3</v>
      </c>
      <c r="H641">
        <v>0.18099999999999999</v>
      </c>
      <c r="I641">
        <v>0.81599999999999995</v>
      </c>
    </row>
    <row r="642" spans="1:10" hidden="1">
      <c r="B642" s="6">
        <v>1480.4739999999999</v>
      </c>
      <c r="C642">
        <v>-12.124000000000001</v>
      </c>
      <c r="D642">
        <v>-28.504000000000001</v>
      </c>
      <c r="E642">
        <v>16.38</v>
      </c>
      <c r="F642">
        <v>36.74</v>
      </c>
      <c r="G642">
        <v>4.0000000000000001E-3</v>
      </c>
      <c r="H642">
        <v>0.24099999999999999</v>
      </c>
      <c r="I642">
        <v>0.75600000000000001</v>
      </c>
    </row>
    <row r="643" spans="1:10" hidden="1">
      <c r="B643" s="6">
        <v>1490.473</v>
      </c>
      <c r="C643">
        <v>-12.134</v>
      </c>
      <c r="D643">
        <v>-28.484000000000002</v>
      </c>
      <c r="E643">
        <v>16.350000000000001</v>
      </c>
      <c r="F643">
        <v>36.78</v>
      </c>
      <c r="G643">
        <v>4.0000000000000001E-3</v>
      </c>
      <c r="H643">
        <v>0.24099999999999999</v>
      </c>
      <c r="I643">
        <v>0.75600000000000001</v>
      </c>
    </row>
    <row r="644" spans="1:10">
      <c r="A644">
        <v>9</v>
      </c>
      <c r="B644" s="6">
        <v>1500.4739999999999</v>
      </c>
      <c r="C644">
        <v>-12.134</v>
      </c>
      <c r="D644">
        <v>-28.407</v>
      </c>
      <c r="E644">
        <v>16.273</v>
      </c>
      <c r="F644">
        <v>36.81</v>
      </c>
      <c r="G644">
        <v>3.0000000000000001E-3</v>
      </c>
      <c r="H644">
        <v>0.18099999999999999</v>
      </c>
      <c r="I644">
        <v>0.81599999999999995</v>
      </c>
      <c r="J644" s="5">
        <f>AVERAGE(E646:E653)</f>
        <v>15.673999999999999</v>
      </c>
    </row>
    <row r="645" spans="1:10" hidden="1">
      <c r="B645" s="6">
        <v>1510.473</v>
      </c>
      <c r="C645">
        <v>-12.369</v>
      </c>
      <c r="D645">
        <v>-28.472999999999999</v>
      </c>
      <c r="E645">
        <v>16.103999999999999</v>
      </c>
      <c r="F645">
        <v>36.840000000000003</v>
      </c>
      <c r="G645">
        <v>3.0000000000000001E-3</v>
      </c>
      <c r="H645">
        <v>0.18099999999999999</v>
      </c>
      <c r="I645">
        <v>0.81599999999999995</v>
      </c>
    </row>
    <row r="646" spans="1:10" hidden="1">
      <c r="B646" s="6">
        <v>1520.473</v>
      </c>
      <c r="C646">
        <v>-12.718</v>
      </c>
      <c r="D646">
        <v>-28.509</v>
      </c>
      <c r="E646">
        <v>15.792</v>
      </c>
      <c r="F646">
        <v>36.89</v>
      </c>
      <c r="G646">
        <v>5.0000000000000001E-3</v>
      </c>
      <c r="H646">
        <v>0.30099999999999999</v>
      </c>
      <c r="I646">
        <v>0.69599999999999995</v>
      </c>
    </row>
    <row r="647" spans="1:10" hidden="1">
      <c r="B647" s="6">
        <v>1530.4739999999999</v>
      </c>
      <c r="C647">
        <v>-12.83</v>
      </c>
      <c r="D647">
        <v>-28.509</v>
      </c>
      <c r="E647">
        <v>15.679</v>
      </c>
      <c r="F647">
        <v>36.909999999999997</v>
      </c>
      <c r="G647">
        <v>2E-3</v>
      </c>
      <c r="H647">
        <v>0.12</v>
      </c>
      <c r="I647">
        <v>0.877</v>
      </c>
    </row>
    <row r="648" spans="1:10" hidden="1">
      <c r="B648" s="6">
        <v>1540.473</v>
      </c>
      <c r="C648">
        <v>-12.891999999999999</v>
      </c>
      <c r="D648">
        <v>-28.504000000000001</v>
      </c>
      <c r="E648">
        <v>15.613</v>
      </c>
      <c r="F648">
        <v>36.93</v>
      </c>
      <c r="G648">
        <v>2E-3</v>
      </c>
      <c r="H648">
        <v>0.12</v>
      </c>
      <c r="I648">
        <v>0.877</v>
      </c>
    </row>
    <row r="649" spans="1:10" hidden="1">
      <c r="B649" s="6">
        <v>1550.4739999999999</v>
      </c>
      <c r="C649">
        <v>-12.943</v>
      </c>
      <c r="D649">
        <v>-28.498999999999999</v>
      </c>
      <c r="E649">
        <v>15.555999999999999</v>
      </c>
      <c r="F649">
        <v>36.96</v>
      </c>
      <c r="G649">
        <v>3.0000000000000001E-3</v>
      </c>
      <c r="H649">
        <v>0.18099999999999999</v>
      </c>
      <c r="I649">
        <v>0.81599999999999995</v>
      </c>
    </row>
    <row r="650" spans="1:10" hidden="1">
      <c r="B650" s="6">
        <v>1560.473</v>
      </c>
      <c r="C650">
        <v>-12.84</v>
      </c>
      <c r="D650">
        <v>-28.509</v>
      </c>
      <c r="E650">
        <v>15.669</v>
      </c>
      <c r="F650">
        <v>36.99</v>
      </c>
      <c r="G650">
        <v>3.0000000000000001E-3</v>
      </c>
      <c r="H650">
        <v>0.18099999999999999</v>
      </c>
      <c r="I650">
        <v>0.81599999999999995</v>
      </c>
    </row>
    <row r="651" spans="1:10" hidden="1">
      <c r="B651" s="6">
        <v>1570.4739999999999</v>
      </c>
      <c r="C651">
        <v>-12.851000000000001</v>
      </c>
      <c r="D651">
        <v>-28.484000000000002</v>
      </c>
      <c r="E651">
        <v>15.632999999999999</v>
      </c>
      <c r="F651">
        <v>36.979999999999997</v>
      </c>
      <c r="G651">
        <v>-1E-3</v>
      </c>
      <c r="H651">
        <v>-0.06</v>
      </c>
      <c r="I651">
        <v>1.0569999999999999</v>
      </c>
    </row>
    <row r="652" spans="1:10" hidden="1">
      <c r="B652" s="6">
        <v>1580.473</v>
      </c>
      <c r="C652">
        <v>-12.779</v>
      </c>
      <c r="D652">
        <v>-28.478000000000002</v>
      </c>
      <c r="E652">
        <v>15.699</v>
      </c>
      <c r="F652">
        <v>37.04</v>
      </c>
      <c r="G652">
        <v>6.0000000000000001E-3</v>
      </c>
      <c r="H652">
        <v>0.36099999999999999</v>
      </c>
      <c r="I652">
        <v>0.63600000000000001</v>
      </c>
    </row>
    <row r="653" spans="1:10" hidden="1">
      <c r="B653" s="6">
        <v>1590.473</v>
      </c>
      <c r="C653">
        <v>-12.747999999999999</v>
      </c>
      <c r="D653">
        <v>-28.498999999999999</v>
      </c>
      <c r="E653">
        <v>15.750999999999999</v>
      </c>
      <c r="F653">
        <v>37.06</v>
      </c>
      <c r="G653">
        <v>2E-3</v>
      </c>
      <c r="H653">
        <v>0.12</v>
      </c>
      <c r="I653">
        <v>0.877</v>
      </c>
    </row>
    <row r="654" spans="1:10">
      <c r="A654">
        <v>7</v>
      </c>
      <c r="B654" s="6">
        <v>1600.4739999999999</v>
      </c>
      <c r="C654">
        <v>-12.759</v>
      </c>
      <c r="D654">
        <v>-28.498999999999999</v>
      </c>
      <c r="E654">
        <v>15.74</v>
      </c>
      <c r="F654">
        <v>37.090000000000003</v>
      </c>
      <c r="G654">
        <v>3.0000000000000001E-3</v>
      </c>
      <c r="H654">
        <v>0.18099999999999999</v>
      </c>
      <c r="I654">
        <v>0.81599999999999995</v>
      </c>
      <c r="J654" s="5">
        <f>AVERAGE(E656:E663)</f>
        <v>14.889499999999998</v>
      </c>
    </row>
    <row r="655" spans="1:10" hidden="1">
      <c r="B655" s="6">
        <v>1610.473</v>
      </c>
      <c r="C655">
        <v>-12.984</v>
      </c>
      <c r="D655">
        <v>-28.498999999999999</v>
      </c>
      <c r="E655">
        <v>15.515000000000001</v>
      </c>
      <c r="F655">
        <v>37.119999999999997</v>
      </c>
      <c r="G655">
        <v>3.0000000000000001E-3</v>
      </c>
      <c r="H655">
        <v>0.18099999999999999</v>
      </c>
      <c r="I655">
        <v>0.81599999999999995</v>
      </c>
    </row>
    <row r="656" spans="1:10" hidden="1">
      <c r="B656" s="6">
        <v>1620.4739999999999</v>
      </c>
      <c r="C656">
        <v>-13.423999999999999</v>
      </c>
      <c r="D656">
        <v>-28.513999999999999</v>
      </c>
      <c r="E656">
        <v>15.09</v>
      </c>
      <c r="F656">
        <v>37.14</v>
      </c>
      <c r="G656">
        <v>2E-3</v>
      </c>
      <c r="H656">
        <v>0.12</v>
      </c>
      <c r="I656">
        <v>0.877</v>
      </c>
    </row>
    <row r="657" spans="1:10" hidden="1">
      <c r="B657" s="6">
        <v>1630.473</v>
      </c>
      <c r="C657">
        <v>-13.557</v>
      </c>
      <c r="D657">
        <v>-28.55</v>
      </c>
      <c r="E657">
        <v>14.993</v>
      </c>
      <c r="F657">
        <v>37.159999999999997</v>
      </c>
      <c r="G657">
        <v>2E-3</v>
      </c>
      <c r="H657">
        <v>0.12</v>
      </c>
      <c r="I657">
        <v>0.877</v>
      </c>
    </row>
    <row r="658" spans="1:10" hidden="1">
      <c r="B658" s="6">
        <v>1640.4739999999999</v>
      </c>
      <c r="C658">
        <v>-13.67</v>
      </c>
      <c r="D658">
        <v>-28.576000000000001</v>
      </c>
      <c r="E658">
        <v>14.906000000000001</v>
      </c>
      <c r="F658">
        <v>37.18</v>
      </c>
      <c r="G658">
        <v>2E-3</v>
      </c>
      <c r="H658">
        <v>0.12</v>
      </c>
      <c r="I658">
        <v>0.877</v>
      </c>
    </row>
    <row r="659" spans="1:10" hidden="1">
      <c r="B659" s="6">
        <v>1650.473</v>
      </c>
      <c r="C659">
        <v>-13.67</v>
      </c>
      <c r="D659">
        <v>-28.524999999999999</v>
      </c>
      <c r="E659">
        <v>14.855</v>
      </c>
      <c r="F659">
        <v>37.21</v>
      </c>
      <c r="G659">
        <v>3.0000000000000001E-3</v>
      </c>
      <c r="H659">
        <v>0.18099999999999999</v>
      </c>
      <c r="I659">
        <v>0.81599999999999995</v>
      </c>
    </row>
    <row r="660" spans="1:10" hidden="1">
      <c r="B660" s="6">
        <v>1660.473</v>
      </c>
      <c r="C660">
        <v>-13.752000000000001</v>
      </c>
      <c r="D660">
        <v>-28.52</v>
      </c>
      <c r="E660">
        <v>14.768000000000001</v>
      </c>
      <c r="F660">
        <v>37.22</v>
      </c>
      <c r="G660">
        <v>1E-3</v>
      </c>
      <c r="H660">
        <v>0.06</v>
      </c>
      <c r="I660">
        <v>0.93700000000000006</v>
      </c>
    </row>
    <row r="661" spans="1:10" hidden="1">
      <c r="B661" s="6">
        <v>1670.4739999999999</v>
      </c>
      <c r="C661">
        <v>-13.721</v>
      </c>
      <c r="D661">
        <v>-28.54</v>
      </c>
      <c r="E661">
        <v>14.819000000000001</v>
      </c>
      <c r="F661">
        <v>37.24</v>
      </c>
      <c r="G661">
        <v>2E-3</v>
      </c>
      <c r="H661">
        <v>0.12</v>
      </c>
      <c r="I661">
        <v>0.877</v>
      </c>
    </row>
    <row r="662" spans="1:10" hidden="1">
      <c r="B662" s="6">
        <v>1680.473</v>
      </c>
      <c r="C662">
        <v>-13.711</v>
      </c>
      <c r="D662">
        <v>-28.509</v>
      </c>
      <c r="E662">
        <v>14.798999999999999</v>
      </c>
      <c r="F662">
        <v>37.270000000000003</v>
      </c>
      <c r="G662">
        <v>3.0000000000000001E-3</v>
      </c>
      <c r="H662">
        <v>0.18099999999999999</v>
      </c>
      <c r="I662">
        <v>0.81599999999999995</v>
      </c>
    </row>
    <row r="663" spans="1:10" hidden="1">
      <c r="B663" s="6">
        <v>1690.4739999999999</v>
      </c>
      <c r="C663">
        <v>-13.619</v>
      </c>
      <c r="D663">
        <v>-28.504000000000001</v>
      </c>
      <c r="E663">
        <v>14.885999999999999</v>
      </c>
      <c r="F663">
        <v>37.28</v>
      </c>
      <c r="G663">
        <v>1E-3</v>
      </c>
      <c r="H663">
        <v>0.06</v>
      </c>
      <c r="I663">
        <v>0.93700000000000006</v>
      </c>
    </row>
    <row r="664" spans="1:10">
      <c r="A664">
        <v>5</v>
      </c>
      <c r="B664" s="6">
        <v>1700.473</v>
      </c>
      <c r="C664">
        <v>-13.598000000000001</v>
      </c>
      <c r="D664">
        <v>-28.504000000000001</v>
      </c>
      <c r="E664">
        <v>14.906000000000001</v>
      </c>
      <c r="F664">
        <v>37.299999999999997</v>
      </c>
      <c r="G664">
        <v>2E-3</v>
      </c>
      <c r="H664">
        <v>0.12</v>
      </c>
      <c r="I664">
        <v>0.877</v>
      </c>
      <c r="J664" s="5">
        <f>AVERAGE(E666:E673)</f>
        <v>14.043124999999998</v>
      </c>
    </row>
    <row r="665" spans="1:10" hidden="1">
      <c r="B665" s="6">
        <v>1710.4739999999999</v>
      </c>
      <c r="C665">
        <v>-13.843999999999999</v>
      </c>
      <c r="D665">
        <v>-28.535</v>
      </c>
      <c r="E665">
        <v>14.691000000000001</v>
      </c>
      <c r="F665">
        <v>37.32</v>
      </c>
      <c r="G665">
        <v>2E-3</v>
      </c>
      <c r="H665">
        <v>0.12</v>
      </c>
      <c r="I665">
        <v>0.877</v>
      </c>
    </row>
    <row r="666" spans="1:10" hidden="1">
      <c r="B666" s="6">
        <v>1720.473</v>
      </c>
      <c r="C666">
        <v>-14.284000000000001</v>
      </c>
      <c r="D666">
        <v>-28.606999999999999</v>
      </c>
      <c r="E666">
        <v>14.323</v>
      </c>
      <c r="F666">
        <v>37.340000000000003</v>
      </c>
      <c r="G666">
        <v>2E-3</v>
      </c>
      <c r="H666">
        <v>0.12</v>
      </c>
      <c r="I666">
        <v>0.877</v>
      </c>
    </row>
    <row r="667" spans="1:10" hidden="1">
      <c r="B667" s="6">
        <v>1730.473</v>
      </c>
      <c r="C667">
        <v>-14.499000000000001</v>
      </c>
      <c r="D667">
        <v>-28.602</v>
      </c>
      <c r="E667">
        <v>14.103</v>
      </c>
      <c r="F667">
        <v>37.36</v>
      </c>
      <c r="G667">
        <v>2E-3</v>
      </c>
      <c r="H667">
        <v>0.12</v>
      </c>
      <c r="I667">
        <v>0.877</v>
      </c>
    </row>
    <row r="668" spans="1:10" hidden="1">
      <c r="B668" s="6">
        <v>1740.4739999999999</v>
      </c>
      <c r="C668">
        <v>-14.571</v>
      </c>
      <c r="D668">
        <v>-28.596</v>
      </c>
      <c r="E668">
        <v>14.026</v>
      </c>
      <c r="F668">
        <v>37.369999999999997</v>
      </c>
      <c r="G668">
        <v>1E-3</v>
      </c>
      <c r="H668">
        <v>0.06</v>
      </c>
      <c r="I668">
        <v>0.93700000000000006</v>
      </c>
    </row>
    <row r="669" spans="1:10" hidden="1">
      <c r="B669" s="6">
        <v>1750.473</v>
      </c>
      <c r="C669">
        <v>-14.581</v>
      </c>
      <c r="D669">
        <v>-28.606999999999999</v>
      </c>
      <c r="E669">
        <v>14.026</v>
      </c>
      <c r="F669">
        <v>37.39</v>
      </c>
      <c r="G669">
        <v>2E-3</v>
      </c>
      <c r="H669">
        <v>0.12</v>
      </c>
      <c r="I669">
        <v>0.877</v>
      </c>
    </row>
    <row r="670" spans="1:10" hidden="1">
      <c r="B670" s="6">
        <v>1760.4739999999999</v>
      </c>
      <c r="C670">
        <v>-14.601000000000001</v>
      </c>
      <c r="D670">
        <v>-28.606999999999999</v>
      </c>
      <c r="E670">
        <v>14.005000000000001</v>
      </c>
      <c r="F670">
        <v>37.42</v>
      </c>
      <c r="G670">
        <v>3.0000000000000001E-3</v>
      </c>
      <c r="H670">
        <v>0.18099999999999999</v>
      </c>
      <c r="I670">
        <v>0.81599999999999995</v>
      </c>
    </row>
    <row r="671" spans="1:10" hidden="1">
      <c r="B671" s="6">
        <v>1770.473</v>
      </c>
      <c r="C671">
        <v>-14.683</v>
      </c>
      <c r="D671">
        <v>-28.596</v>
      </c>
      <c r="E671">
        <v>13.913</v>
      </c>
      <c r="F671">
        <v>37.42</v>
      </c>
      <c r="G671">
        <v>0</v>
      </c>
      <c r="H671">
        <v>0</v>
      </c>
      <c r="I671">
        <v>0.997</v>
      </c>
    </row>
    <row r="672" spans="1:10" hidden="1">
      <c r="B672" s="6">
        <v>1780.4739999999999</v>
      </c>
      <c r="C672">
        <v>-14.632</v>
      </c>
      <c r="D672">
        <v>-28.596</v>
      </c>
      <c r="E672">
        <v>13.964</v>
      </c>
      <c r="F672">
        <v>37.46</v>
      </c>
      <c r="G672">
        <v>4.0000000000000001E-3</v>
      </c>
      <c r="H672">
        <v>0.24099999999999999</v>
      </c>
      <c r="I672">
        <v>0.75600000000000001</v>
      </c>
    </row>
    <row r="673" spans="1:10" hidden="1">
      <c r="B673" s="6">
        <v>1790.473</v>
      </c>
      <c r="C673">
        <v>-14.612</v>
      </c>
      <c r="D673">
        <v>-28.596</v>
      </c>
      <c r="E673">
        <v>13.984999999999999</v>
      </c>
      <c r="F673">
        <v>37.450000000000003</v>
      </c>
      <c r="G673">
        <v>-1E-3</v>
      </c>
      <c r="H673">
        <v>-0.06</v>
      </c>
      <c r="I673">
        <v>1.0569999999999999</v>
      </c>
    </row>
    <row r="674" spans="1:10">
      <c r="A674">
        <v>4</v>
      </c>
      <c r="B674" s="6">
        <v>1800.473</v>
      </c>
      <c r="C674">
        <v>-14.632</v>
      </c>
      <c r="D674">
        <v>-28.606999999999999</v>
      </c>
      <c r="E674">
        <v>13.975</v>
      </c>
      <c r="F674">
        <v>37.47</v>
      </c>
      <c r="G674">
        <v>2E-3</v>
      </c>
      <c r="H674">
        <v>0.12</v>
      </c>
      <c r="I674">
        <v>0.877</v>
      </c>
      <c r="J674" s="5">
        <f>AVERAGE(E676:E683)</f>
        <v>13.693250000000001</v>
      </c>
    </row>
    <row r="675" spans="1:10" hidden="1">
      <c r="B675" s="6">
        <v>1810.4739999999999</v>
      </c>
      <c r="C675">
        <v>-14.693</v>
      </c>
      <c r="D675">
        <v>-28.591000000000001</v>
      </c>
      <c r="E675">
        <v>13.898</v>
      </c>
      <c r="F675">
        <v>37.49</v>
      </c>
      <c r="G675">
        <v>2E-3</v>
      </c>
      <c r="H675">
        <v>0.12</v>
      </c>
      <c r="I675">
        <v>0.877</v>
      </c>
    </row>
    <row r="676" spans="1:10" hidden="1">
      <c r="B676" s="6">
        <v>1820.473</v>
      </c>
      <c r="C676">
        <v>-14.827</v>
      </c>
      <c r="D676">
        <v>-28.602</v>
      </c>
      <c r="E676">
        <v>13.775</v>
      </c>
      <c r="F676">
        <v>37.51</v>
      </c>
      <c r="G676">
        <v>2E-3</v>
      </c>
      <c r="H676">
        <v>0.12</v>
      </c>
      <c r="I676">
        <v>0.877</v>
      </c>
    </row>
    <row r="677" spans="1:10" hidden="1">
      <c r="B677" s="6">
        <v>1830.4739999999999</v>
      </c>
      <c r="C677">
        <v>-14.907999999999999</v>
      </c>
      <c r="D677">
        <v>-28.602</v>
      </c>
      <c r="E677">
        <v>13.693</v>
      </c>
      <c r="F677">
        <v>37.520000000000003</v>
      </c>
      <c r="G677">
        <v>1E-3</v>
      </c>
      <c r="H677">
        <v>0.06</v>
      </c>
      <c r="I677">
        <v>0.93700000000000006</v>
      </c>
    </row>
    <row r="678" spans="1:10" hidden="1">
      <c r="B678" s="6">
        <v>1840.473</v>
      </c>
      <c r="C678">
        <v>-14.97</v>
      </c>
      <c r="D678">
        <v>-28.606999999999999</v>
      </c>
      <c r="E678">
        <v>13.637</v>
      </c>
      <c r="F678">
        <v>37.520000000000003</v>
      </c>
      <c r="G678">
        <v>0</v>
      </c>
      <c r="H678">
        <v>0</v>
      </c>
      <c r="I678">
        <v>0.997</v>
      </c>
    </row>
    <row r="679" spans="1:10" hidden="1">
      <c r="B679" s="6">
        <v>1850.4739999999999</v>
      </c>
      <c r="C679">
        <v>-14.878</v>
      </c>
      <c r="D679">
        <v>-28.606999999999999</v>
      </c>
      <c r="E679">
        <v>13.728999999999999</v>
      </c>
      <c r="F679">
        <v>37.56</v>
      </c>
      <c r="G679">
        <v>4.0000000000000001E-3</v>
      </c>
      <c r="H679">
        <v>0.24099999999999999</v>
      </c>
      <c r="I679">
        <v>0.75600000000000001</v>
      </c>
    </row>
    <row r="680" spans="1:10" hidden="1">
      <c r="B680" s="6">
        <v>1860.473</v>
      </c>
      <c r="C680">
        <v>-14.98</v>
      </c>
      <c r="D680">
        <v>-28.606999999999999</v>
      </c>
      <c r="E680">
        <v>13.627000000000001</v>
      </c>
      <c r="F680">
        <v>37.57</v>
      </c>
      <c r="G680">
        <v>1E-3</v>
      </c>
      <c r="H680">
        <v>0.06</v>
      </c>
      <c r="I680">
        <v>0.93700000000000006</v>
      </c>
    </row>
    <row r="681" spans="1:10" hidden="1">
      <c r="B681" s="6">
        <v>1870.473</v>
      </c>
      <c r="C681">
        <v>-14.98</v>
      </c>
      <c r="D681">
        <v>-28.591000000000001</v>
      </c>
      <c r="E681">
        <v>13.611000000000001</v>
      </c>
      <c r="F681">
        <v>37.56</v>
      </c>
      <c r="G681">
        <v>-1E-3</v>
      </c>
      <c r="H681">
        <v>-0.06</v>
      </c>
      <c r="I681">
        <v>1.0569999999999999</v>
      </c>
    </row>
    <row r="682" spans="1:10" hidden="1">
      <c r="B682" s="6">
        <v>1880.4739999999999</v>
      </c>
      <c r="C682">
        <v>-14.888</v>
      </c>
      <c r="D682">
        <v>-28.602</v>
      </c>
      <c r="E682">
        <v>13.714</v>
      </c>
      <c r="F682">
        <v>37.590000000000003</v>
      </c>
      <c r="G682">
        <v>3.0000000000000001E-3</v>
      </c>
      <c r="H682">
        <v>0.18099999999999999</v>
      </c>
      <c r="I682">
        <v>0.81599999999999995</v>
      </c>
    </row>
    <row r="683" spans="1:10" hidden="1">
      <c r="B683" s="6">
        <v>1890.473</v>
      </c>
      <c r="C683">
        <v>-14.847</v>
      </c>
      <c r="D683">
        <v>-28.606999999999999</v>
      </c>
      <c r="E683">
        <v>13.76</v>
      </c>
      <c r="F683">
        <v>37.61</v>
      </c>
      <c r="G683">
        <v>2E-3</v>
      </c>
      <c r="H683">
        <v>0.12</v>
      </c>
      <c r="I683">
        <v>0.877</v>
      </c>
    </row>
    <row r="684" spans="1:10">
      <c r="A684">
        <v>2</v>
      </c>
      <c r="B684" s="6">
        <v>1900.4739999999999</v>
      </c>
      <c r="C684">
        <v>-14.837</v>
      </c>
      <c r="D684">
        <v>-28.606999999999999</v>
      </c>
      <c r="E684">
        <v>13.77</v>
      </c>
      <c r="F684">
        <v>37.619999999999997</v>
      </c>
      <c r="G684">
        <v>1E-3</v>
      </c>
      <c r="H684">
        <v>0.06</v>
      </c>
      <c r="I684">
        <v>0.93700000000000006</v>
      </c>
      <c r="J684" s="5">
        <f>AVERAGE(E686:E693)</f>
        <v>12.9885</v>
      </c>
    </row>
    <row r="685" spans="1:10" hidden="1">
      <c r="B685" s="6">
        <v>1910.473</v>
      </c>
      <c r="C685">
        <v>-15.000999999999999</v>
      </c>
      <c r="D685">
        <v>-28.606999999999999</v>
      </c>
      <c r="E685">
        <v>13.606</v>
      </c>
      <c r="F685">
        <v>37.64</v>
      </c>
      <c r="G685">
        <v>2E-3</v>
      </c>
      <c r="H685">
        <v>0.12</v>
      </c>
      <c r="I685">
        <v>0.877</v>
      </c>
    </row>
    <row r="686" spans="1:10" hidden="1">
      <c r="B686" s="6">
        <v>1920.4739999999999</v>
      </c>
      <c r="C686">
        <v>-15.39</v>
      </c>
      <c r="D686">
        <v>-28.606999999999999</v>
      </c>
      <c r="E686">
        <v>13.217000000000001</v>
      </c>
      <c r="F686">
        <v>37.64</v>
      </c>
      <c r="G686">
        <v>0</v>
      </c>
      <c r="H686">
        <v>0</v>
      </c>
      <c r="I686">
        <v>0.997</v>
      </c>
    </row>
    <row r="687" spans="1:10" hidden="1">
      <c r="B687" s="6">
        <v>1930.473</v>
      </c>
      <c r="C687">
        <v>-15.615</v>
      </c>
      <c r="D687">
        <v>-28.606999999999999</v>
      </c>
      <c r="E687">
        <v>12.992000000000001</v>
      </c>
      <c r="F687">
        <v>37.65</v>
      </c>
      <c r="G687">
        <v>1E-3</v>
      </c>
      <c r="H687">
        <v>0.06</v>
      </c>
      <c r="I687">
        <v>0.93700000000000006</v>
      </c>
    </row>
    <row r="688" spans="1:10" hidden="1">
      <c r="B688" s="6">
        <v>1940.473</v>
      </c>
      <c r="C688">
        <v>-15.646000000000001</v>
      </c>
      <c r="D688">
        <v>-28.606999999999999</v>
      </c>
      <c r="E688">
        <v>12.961</v>
      </c>
      <c r="F688">
        <v>37.67</v>
      </c>
      <c r="G688">
        <v>2E-3</v>
      </c>
      <c r="H688">
        <v>0.12</v>
      </c>
      <c r="I688">
        <v>0.877</v>
      </c>
    </row>
    <row r="689" spans="1:10" hidden="1">
      <c r="B689" s="6">
        <v>1950.4739999999999</v>
      </c>
      <c r="C689">
        <v>-15.696999999999999</v>
      </c>
      <c r="D689">
        <v>-28.606999999999999</v>
      </c>
      <c r="E689">
        <v>12.91</v>
      </c>
      <c r="F689">
        <v>37.67</v>
      </c>
      <c r="G689">
        <v>0</v>
      </c>
      <c r="H689">
        <v>0</v>
      </c>
      <c r="I689">
        <v>0.997</v>
      </c>
    </row>
    <row r="690" spans="1:10" hidden="1">
      <c r="B690" s="6">
        <v>1960.473</v>
      </c>
      <c r="C690">
        <v>-15.646000000000001</v>
      </c>
      <c r="D690">
        <v>-28.606999999999999</v>
      </c>
      <c r="E690">
        <v>12.961</v>
      </c>
      <c r="F690">
        <v>37.67</v>
      </c>
      <c r="G690">
        <v>0</v>
      </c>
      <c r="H690">
        <v>0</v>
      </c>
      <c r="I690">
        <v>0.997</v>
      </c>
    </row>
    <row r="691" spans="1:10" hidden="1">
      <c r="B691" s="6">
        <v>1970.4739999999999</v>
      </c>
      <c r="C691">
        <v>-15.676</v>
      </c>
      <c r="D691">
        <v>-28.606999999999999</v>
      </c>
      <c r="E691">
        <v>12.93</v>
      </c>
      <c r="F691">
        <v>37.700000000000003</v>
      </c>
      <c r="G691">
        <v>3.0000000000000001E-3</v>
      </c>
      <c r="H691">
        <v>0.18099999999999999</v>
      </c>
      <c r="I691">
        <v>0.81599999999999995</v>
      </c>
    </row>
    <row r="692" spans="1:10" hidden="1">
      <c r="B692" s="6">
        <v>1980.473</v>
      </c>
      <c r="C692">
        <v>-15.656000000000001</v>
      </c>
      <c r="D692">
        <v>-28.622</v>
      </c>
      <c r="E692">
        <v>12.965999999999999</v>
      </c>
      <c r="F692">
        <v>37.700000000000003</v>
      </c>
      <c r="G692">
        <v>0</v>
      </c>
      <c r="H692">
        <v>0</v>
      </c>
      <c r="I692">
        <v>0.997</v>
      </c>
    </row>
    <row r="693" spans="1:10" hidden="1">
      <c r="B693" s="6">
        <v>1990.4739999999999</v>
      </c>
      <c r="C693">
        <v>-15.646000000000001</v>
      </c>
      <c r="D693">
        <v>-28.617000000000001</v>
      </c>
      <c r="E693">
        <v>12.971</v>
      </c>
      <c r="F693">
        <v>37.71</v>
      </c>
      <c r="G693">
        <v>1E-3</v>
      </c>
      <c r="H693">
        <v>0.06</v>
      </c>
      <c r="I693">
        <v>0.93700000000000006</v>
      </c>
    </row>
    <row r="694" spans="1:10">
      <c r="A694">
        <v>1</v>
      </c>
      <c r="B694" s="6">
        <v>2000.473</v>
      </c>
      <c r="C694">
        <v>-15.625</v>
      </c>
      <c r="D694">
        <v>-28.606999999999999</v>
      </c>
      <c r="E694">
        <v>12.981999999999999</v>
      </c>
      <c r="F694">
        <v>37.71</v>
      </c>
      <c r="G694">
        <v>0</v>
      </c>
      <c r="H694">
        <v>0</v>
      </c>
      <c r="I694">
        <v>0.997</v>
      </c>
      <c r="J694" s="5">
        <f>AVERAGE(E696:E703)</f>
        <v>12.554874999999999</v>
      </c>
    </row>
    <row r="695" spans="1:10" hidden="1">
      <c r="B695" s="6">
        <v>2010.473</v>
      </c>
      <c r="C695">
        <v>-15.768000000000001</v>
      </c>
      <c r="D695">
        <v>-28.606999999999999</v>
      </c>
      <c r="E695">
        <v>12.837999999999999</v>
      </c>
      <c r="F695">
        <v>37.72</v>
      </c>
      <c r="G695">
        <v>1E-3</v>
      </c>
      <c r="H695">
        <v>0.06</v>
      </c>
      <c r="I695">
        <v>0.93700000000000006</v>
      </c>
    </row>
    <row r="696" spans="1:10" hidden="1">
      <c r="B696" s="6">
        <v>2020.4739999999999</v>
      </c>
      <c r="C696">
        <v>-15.952999999999999</v>
      </c>
      <c r="D696">
        <v>-28.606999999999999</v>
      </c>
      <c r="E696">
        <v>12.654</v>
      </c>
      <c r="F696">
        <v>37.729999999999997</v>
      </c>
      <c r="G696">
        <v>1E-3</v>
      </c>
      <c r="H696">
        <v>0.06</v>
      </c>
      <c r="I696">
        <v>0.93700000000000006</v>
      </c>
    </row>
    <row r="697" spans="1:10" hidden="1">
      <c r="B697" s="6">
        <v>2030.473</v>
      </c>
      <c r="C697">
        <v>-15.973000000000001</v>
      </c>
      <c r="D697">
        <v>-28.611999999999998</v>
      </c>
      <c r="E697">
        <v>12.638999999999999</v>
      </c>
      <c r="F697">
        <v>37.729999999999997</v>
      </c>
      <c r="G697">
        <v>0</v>
      </c>
      <c r="H697">
        <v>0</v>
      </c>
      <c r="I697">
        <v>0.997</v>
      </c>
    </row>
    <row r="698" spans="1:10" hidden="1">
      <c r="B698" s="6">
        <v>2040.4739999999999</v>
      </c>
      <c r="C698">
        <v>-16.013999999999999</v>
      </c>
      <c r="D698">
        <v>-28.611999999999998</v>
      </c>
      <c r="E698">
        <v>12.598000000000001</v>
      </c>
      <c r="F698">
        <v>37.729999999999997</v>
      </c>
      <c r="G698">
        <v>0</v>
      </c>
      <c r="H698">
        <v>0</v>
      </c>
      <c r="I698">
        <v>0.997</v>
      </c>
    </row>
    <row r="699" spans="1:10" hidden="1">
      <c r="B699" s="6">
        <v>2050.473</v>
      </c>
      <c r="C699">
        <v>-16.024000000000001</v>
      </c>
      <c r="D699">
        <v>-28.606999999999999</v>
      </c>
      <c r="E699">
        <v>12.582000000000001</v>
      </c>
      <c r="F699">
        <v>37.74</v>
      </c>
      <c r="G699">
        <v>1E-3</v>
      </c>
      <c r="H699">
        <v>0.06</v>
      </c>
      <c r="I699">
        <v>0.93700000000000006</v>
      </c>
    </row>
    <row r="700" spans="1:10" hidden="1">
      <c r="B700" s="6">
        <v>2060.4740000000002</v>
      </c>
      <c r="C700">
        <v>-16.085999999999999</v>
      </c>
      <c r="D700">
        <v>-28.606999999999999</v>
      </c>
      <c r="E700">
        <v>12.521000000000001</v>
      </c>
      <c r="F700">
        <v>37.75</v>
      </c>
      <c r="G700">
        <v>1E-3</v>
      </c>
      <c r="H700">
        <v>0.06</v>
      </c>
      <c r="I700">
        <v>0.93700000000000006</v>
      </c>
    </row>
    <row r="701" spans="1:10" hidden="1">
      <c r="B701" s="6">
        <v>2070.473</v>
      </c>
      <c r="C701">
        <v>-16.117000000000001</v>
      </c>
      <c r="D701">
        <v>-28.606999999999999</v>
      </c>
      <c r="E701">
        <v>12.49</v>
      </c>
      <c r="F701">
        <v>37.770000000000003</v>
      </c>
      <c r="G701">
        <v>2E-3</v>
      </c>
      <c r="H701">
        <v>0.12</v>
      </c>
      <c r="I701">
        <v>0.877</v>
      </c>
    </row>
    <row r="702" spans="1:10" hidden="1">
      <c r="B702" s="6">
        <v>2080.473</v>
      </c>
      <c r="C702">
        <v>-16.158000000000001</v>
      </c>
      <c r="D702">
        <v>-28.648</v>
      </c>
      <c r="E702">
        <v>12.49</v>
      </c>
      <c r="F702">
        <v>37.76</v>
      </c>
      <c r="G702">
        <v>-1E-3</v>
      </c>
      <c r="H702">
        <v>-0.06</v>
      </c>
      <c r="I702">
        <v>1.0569999999999999</v>
      </c>
    </row>
    <row r="703" spans="1:10" hidden="1">
      <c r="B703" s="6">
        <v>2090.4740000000002</v>
      </c>
      <c r="C703">
        <v>-16.146999999999998</v>
      </c>
      <c r="D703">
        <v>-28.611999999999998</v>
      </c>
      <c r="E703">
        <v>12.465</v>
      </c>
      <c r="F703">
        <v>37.76</v>
      </c>
      <c r="G703">
        <v>0</v>
      </c>
      <c r="H703">
        <v>0</v>
      </c>
      <c r="I703">
        <v>0.997</v>
      </c>
    </row>
    <row r="704" spans="1:10">
      <c r="A704">
        <v>0</v>
      </c>
      <c r="B704" s="6">
        <v>2100.473</v>
      </c>
      <c r="C704">
        <v>-16.158000000000001</v>
      </c>
      <c r="D704">
        <v>-28.606999999999999</v>
      </c>
      <c r="E704">
        <v>12.449</v>
      </c>
      <c r="F704">
        <v>37.770000000000003</v>
      </c>
      <c r="G704">
        <v>1E-3</v>
      </c>
      <c r="H704">
        <v>0.06</v>
      </c>
      <c r="I704">
        <v>0.93700000000000006</v>
      </c>
      <c r="J704" s="5">
        <f>AVERAGE(E706:E713)</f>
        <v>12.119125</v>
      </c>
    </row>
    <row r="705" spans="1:9" hidden="1">
      <c r="B705" s="6">
        <v>2110.4740000000002</v>
      </c>
      <c r="C705">
        <v>-16.260000000000002</v>
      </c>
      <c r="D705">
        <v>-28.606999999999999</v>
      </c>
      <c r="E705">
        <v>12.347</v>
      </c>
      <c r="F705">
        <v>37.770000000000003</v>
      </c>
      <c r="G705">
        <v>0</v>
      </c>
      <c r="H705">
        <v>0</v>
      </c>
      <c r="I705">
        <v>0.997</v>
      </c>
    </row>
    <row r="706" spans="1:9" hidden="1">
      <c r="B706" s="6">
        <v>2120.473</v>
      </c>
      <c r="C706">
        <v>-16.382999999999999</v>
      </c>
      <c r="D706">
        <v>-28.606999999999999</v>
      </c>
      <c r="E706">
        <v>12.224</v>
      </c>
      <c r="F706">
        <v>37.78</v>
      </c>
      <c r="G706">
        <v>1E-3</v>
      </c>
      <c r="H706">
        <v>0.06</v>
      </c>
      <c r="I706">
        <v>0.93700000000000006</v>
      </c>
    </row>
    <row r="707" spans="1:9" hidden="1">
      <c r="B707" s="6">
        <v>2130.4740000000002</v>
      </c>
      <c r="C707">
        <v>-16.423999999999999</v>
      </c>
      <c r="D707">
        <v>-28.611999999999998</v>
      </c>
      <c r="E707">
        <v>12.188000000000001</v>
      </c>
      <c r="F707">
        <v>37.78</v>
      </c>
      <c r="G707">
        <v>0</v>
      </c>
      <c r="H707">
        <v>0</v>
      </c>
      <c r="I707">
        <v>0.997</v>
      </c>
    </row>
    <row r="708" spans="1:9" hidden="1">
      <c r="B708" s="6">
        <v>2140.473</v>
      </c>
      <c r="C708">
        <v>-16.423999999999999</v>
      </c>
      <c r="D708">
        <v>-28.658000000000001</v>
      </c>
      <c r="E708">
        <v>12.234</v>
      </c>
      <c r="F708">
        <v>37.78</v>
      </c>
      <c r="G708">
        <v>0</v>
      </c>
      <c r="H708">
        <v>0</v>
      </c>
      <c r="I708">
        <v>0.997</v>
      </c>
    </row>
    <row r="709" spans="1:9" hidden="1">
      <c r="B709" s="6">
        <v>2150.473</v>
      </c>
      <c r="C709">
        <v>-16.484999999999999</v>
      </c>
      <c r="D709">
        <v>-28.606999999999999</v>
      </c>
      <c r="E709">
        <v>12.122</v>
      </c>
      <c r="F709">
        <v>37.79</v>
      </c>
      <c r="G709">
        <v>1E-3</v>
      </c>
      <c r="H709">
        <v>0.06</v>
      </c>
      <c r="I709">
        <v>0.93700000000000006</v>
      </c>
    </row>
    <row r="710" spans="1:9" hidden="1">
      <c r="B710" s="6">
        <v>2160.4740000000002</v>
      </c>
      <c r="C710">
        <v>-16.547000000000001</v>
      </c>
      <c r="D710">
        <v>-28.617000000000001</v>
      </c>
      <c r="E710">
        <v>12.07</v>
      </c>
      <c r="F710">
        <v>37.79</v>
      </c>
      <c r="G710">
        <v>0</v>
      </c>
      <c r="H710">
        <v>0</v>
      </c>
      <c r="I710">
        <v>0.997</v>
      </c>
    </row>
    <row r="711" spans="1:9" hidden="1">
      <c r="B711" s="6">
        <v>2170.473</v>
      </c>
      <c r="C711">
        <v>-16.617999999999999</v>
      </c>
      <c r="D711">
        <v>-28.617000000000001</v>
      </c>
      <c r="E711">
        <v>11.999000000000001</v>
      </c>
      <c r="F711">
        <v>37.79</v>
      </c>
      <c r="G711">
        <v>0</v>
      </c>
      <c r="H711">
        <v>0</v>
      </c>
      <c r="I711">
        <v>0.997</v>
      </c>
    </row>
    <row r="712" spans="1:9" hidden="1">
      <c r="B712" s="6">
        <v>2180.4740000000002</v>
      </c>
      <c r="C712">
        <v>-16.577000000000002</v>
      </c>
      <c r="D712">
        <v>-28.617000000000001</v>
      </c>
      <c r="E712">
        <v>12.04</v>
      </c>
      <c r="F712">
        <v>37.799999999999997</v>
      </c>
      <c r="G712">
        <v>1E-3</v>
      </c>
      <c r="H712">
        <v>0.06</v>
      </c>
      <c r="I712">
        <v>0.93700000000000006</v>
      </c>
    </row>
    <row r="713" spans="1:9" hidden="1">
      <c r="B713" s="6">
        <v>2190.473</v>
      </c>
      <c r="C713">
        <v>-16.617999999999999</v>
      </c>
      <c r="D713">
        <v>-28.693999999999999</v>
      </c>
      <c r="E713">
        <v>12.076000000000001</v>
      </c>
      <c r="F713">
        <v>37.81</v>
      </c>
      <c r="G713">
        <v>1E-3</v>
      </c>
      <c r="H713">
        <v>0.06</v>
      </c>
      <c r="I713">
        <v>0.93700000000000006</v>
      </c>
    </row>
    <row r="714" spans="1:9" hidden="1">
      <c r="A714" s="19"/>
      <c r="B714" s="6">
        <v>2200.4740000000002</v>
      </c>
      <c r="C714">
        <v>-16.597999999999999</v>
      </c>
      <c r="D714">
        <v>-28.643000000000001</v>
      </c>
      <c r="E714">
        <v>12.045</v>
      </c>
      <c r="F714">
        <v>37.79</v>
      </c>
      <c r="G714">
        <v>-2E-3</v>
      </c>
      <c r="H714">
        <v>-0.12</v>
      </c>
      <c r="I714">
        <v>1.117</v>
      </c>
    </row>
    <row r="715" spans="1:9" hidden="1">
      <c r="B715" s="6">
        <v>2210.473</v>
      </c>
      <c r="C715">
        <v>-16.588000000000001</v>
      </c>
      <c r="D715">
        <v>-28.617000000000001</v>
      </c>
      <c r="E715">
        <v>12.029</v>
      </c>
      <c r="F715">
        <v>37.81</v>
      </c>
      <c r="G715">
        <v>2E-3</v>
      </c>
      <c r="H715">
        <v>0.12</v>
      </c>
      <c r="I715">
        <v>0.877</v>
      </c>
    </row>
    <row r="716" spans="1:9" hidden="1">
      <c r="B716" s="6">
        <v>2220.473</v>
      </c>
      <c r="C716">
        <v>-16.597999999999999</v>
      </c>
      <c r="D716">
        <v>-28.606999999999999</v>
      </c>
      <c r="E716">
        <v>12.009</v>
      </c>
      <c r="F716">
        <v>37.81</v>
      </c>
      <c r="G716">
        <v>0</v>
      </c>
      <c r="H716">
        <v>0</v>
      </c>
      <c r="I716">
        <v>0.997</v>
      </c>
    </row>
    <row r="724" spans="1:1">
      <c r="A724" s="24"/>
    </row>
    <row r="725" spans="1:1">
      <c r="A725" s="2"/>
    </row>
    <row r="734" spans="1:1">
      <c r="A734" s="20"/>
    </row>
    <row r="744" spans="1:1">
      <c r="A744" s="2"/>
    </row>
    <row r="894" spans="1:1">
      <c r="A894" s="8"/>
    </row>
    <row r="904" spans="1:1">
      <c r="A904" s="19"/>
    </row>
    <row r="914" spans="1:1">
      <c r="A914" s="19"/>
    </row>
    <row r="924" spans="1:1">
      <c r="A924" s="19"/>
    </row>
  </sheetData>
  <autoFilter ref="A3:J716" xr:uid="{377F5002-347C-438C-A73C-2FBE24D62821}">
    <filterColumn colId="0">
      <customFilters>
        <customFilter operator="notEqual" val=" "/>
      </customFilters>
    </filterColumn>
  </autoFilter>
  <hyperlinks>
    <hyperlink ref="A1" location="'FBB Exp'!A1" display="BACK" xr:uid="{A1CDA8A0-02FC-43C6-B5E0-CE017165020C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39"/>
  <sheetViews>
    <sheetView zoomScaleNormal="100" workbookViewId="0"/>
  </sheetViews>
  <sheetFormatPr defaultRowHeight="15"/>
  <cols>
    <col min="3" max="4" width="0" hidden="1" customWidth="1"/>
    <col min="7" max="9" width="0" hidden="1" customWidth="1"/>
  </cols>
  <sheetData>
    <row r="1" spans="1:10">
      <c r="A1" s="37" t="s">
        <v>65</v>
      </c>
    </row>
    <row r="3" spans="1:10">
      <c r="A3" t="s">
        <v>18</v>
      </c>
      <c r="B3" t="s">
        <v>6</v>
      </c>
      <c r="E3" t="s">
        <v>5</v>
      </c>
      <c r="F3" t="s">
        <v>4</v>
      </c>
      <c r="J3" s="5" t="s">
        <v>19</v>
      </c>
    </row>
    <row r="4" spans="1:10">
      <c r="A4">
        <v>0</v>
      </c>
      <c r="B4">
        <v>0.626</v>
      </c>
      <c r="C4">
        <v>-21.747</v>
      </c>
      <c r="D4">
        <v>-31.274000000000001</v>
      </c>
      <c r="E4">
        <v>9.5269999999999992</v>
      </c>
      <c r="F4">
        <v>142.77000000000001</v>
      </c>
      <c r="G4">
        <v>14.276999999999999</v>
      </c>
      <c r="H4">
        <v>859.19799999999998</v>
      </c>
      <c r="I4">
        <v>-858.20100000000002</v>
      </c>
      <c r="J4" s="5">
        <f>AVERAGE(E6:E13)</f>
        <v>9.7274999999999991</v>
      </c>
    </row>
    <row r="5" spans="1:10">
      <c r="B5">
        <v>10.627000000000001</v>
      </c>
      <c r="C5">
        <v>-21.603999999999999</v>
      </c>
      <c r="D5">
        <v>-31.331</v>
      </c>
      <c r="E5">
        <v>9.7270000000000003</v>
      </c>
      <c r="F5">
        <v>142.78</v>
      </c>
      <c r="G5">
        <v>1E-3</v>
      </c>
      <c r="H5">
        <v>0.06</v>
      </c>
      <c r="I5">
        <v>0.93700000000000006</v>
      </c>
    </row>
    <row r="6" spans="1:10">
      <c r="B6">
        <v>20.626000000000001</v>
      </c>
      <c r="C6">
        <v>-21.532</v>
      </c>
      <c r="D6">
        <v>-31.356999999999999</v>
      </c>
      <c r="E6">
        <v>9.8239999999999998</v>
      </c>
      <c r="F6">
        <v>142.75</v>
      </c>
      <c r="G6">
        <v>-3.0000000000000001E-3</v>
      </c>
      <c r="H6">
        <v>-0.18099999999999999</v>
      </c>
      <c r="I6">
        <v>1.1779999999999999</v>
      </c>
    </row>
    <row r="7" spans="1:10">
      <c r="B7">
        <v>30.626000000000001</v>
      </c>
      <c r="C7">
        <v>-21.542999999999999</v>
      </c>
      <c r="D7">
        <v>-31.376999999999999</v>
      </c>
      <c r="E7">
        <v>9.8339999999999996</v>
      </c>
      <c r="F7">
        <v>142.75</v>
      </c>
      <c r="G7">
        <v>0</v>
      </c>
      <c r="H7">
        <v>0</v>
      </c>
      <c r="I7">
        <v>0.997</v>
      </c>
    </row>
    <row r="8" spans="1:10">
      <c r="B8">
        <v>40.625999999999998</v>
      </c>
      <c r="C8">
        <v>-21.573</v>
      </c>
      <c r="D8">
        <v>-31.382000000000001</v>
      </c>
      <c r="E8">
        <v>9.8089999999999993</v>
      </c>
      <c r="F8">
        <v>142.75</v>
      </c>
      <c r="G8">
        <v>0</v>
      </c>
      <c r="H8">
        <v>0</v>
      </c>
      <c r="I8">
        <v>0.997</v>
      </c>
    </row>
    <row r="9" spans="1:10">
      <c r="B9">
        <v>50.625999999999998</v>
      </c>
      <c r="C9">
        <v>-21.727</v>
      </c>
      <c r="D9">
        <v>-31.372</v>
      </c>
      <c r="E9">
        <v>9.6449999999999996</v>
      </c>
      <c r="F9">
        <v>142.75</v>
      </c>
      <c r="G9">
        <v>0</v>
      </c>
      <c r="H9">
        <v>0</v>
      </c>
      <c r="I9">
        <v>0.997</v>
      </c>
    </row>
    <row r="10" spans="1:10">
      <c r="B10">
        <v>60.625999999999998</v>
      </c>
      <c r="C10">
        <v>-21.645</v>
      </c>
      <c r="D10">
        <v>-31.321000000000002</v>
      </c>
      <c r="E10">
        <v>9.6760000000000002</v>
      </c>
      <c r="F10">
        <v>142.76</v>
      </c>
      <c r="G10">
        <v>1E-3</v>
      </c>
      <c r="H10">
        <v>0.06</v>
      </c>
      <c r="I10">
        <v>0.93700000000000006</v>
      </c>
    </row>
    <row r="11" spans="1:10">
      <c r="B11">
        <v>70.626000000000005</v>
      </c>
      <c r="C11">
        <v>-21.675999999999998</v>
      </c>
      <c r="D11">
        <v>-31.3</v>
      </c>
      <c r="E11">
        <v>9.6240000000000006</v>
      </c>
      <c r="F11">
        <v>142.77000000000001</v>
      </c>
      <c r="G11">
        <v>1E-3</v>
      </c>
      <c r="H11">
        <v>0.06</v>
      </c>
      <c r="I11">
        <v>0.93700000000000006</v>
      </c>
    </row>
    <row r="12" spans="1:10">
      <c r="B12">
        <v>80.626999999999995</v>
      </c>
      <c r="C12">
        <v>-21.603999999999999</v>
      </c>
      <c r="D12">
        <v>-31.28</v>
      </c>
      <c r="E12">
        <v>9.6760000000000002</v>
      </c>
      <c r="F12">
        <v>142.75</v>
      </c>
      <c r="G12">
        <v>-2E-3</v>
      </c>
      <c r="H12">
        <v>-0.12</v>
      </c>
      <c r="I12">
        <v>1.117</v>
      </c>
    </row>
    <row r="13" spans="1:10">
      <c r="B13">
        <v>90.626000000000005</v>
      </c>
      <c r="C13">
        <v>-21.542999999999999</v>
      </c>
      <c r="D13">
        <v>-31.274000000000001</v>
      </c>
      <c r="E13">
        <v>9.7319999999999993</v>
      </c>
      <c r="F13">
        <v>142.76</v>
      </c>
      <c r="G13">
        <v>1E-3</v>
      </c>
      <c r="H13">
        <v>0.06</v>
      </c>
      <c r="I13">
        <v>0.93700000000000006</v>
      </c>
    </row>
    <row r="14" spans="1:10">
      <c r="A14">
        <v>2</v>
      </c>
      <c r="B14">
        <v>100.626</v>
      </c>
      <c r="C14">
        <v>-21.542999999999999</v>
      </c>
      <c r="D14">
        <v>-31.263999999999999</v>
      </c>
      <c r="E14">
        <v>9.7219999999999995</v>
      </c>
      <c r="F14">
        <v>142.77000000000001</v>
      </c>
      <c r="G14">
        <v>1E-3</v>
      </c>
      <c r="H14">
        <v>0.06</v>
      </c>
      <c r="I14">
        <v>0.93700000000000006</v>
      </c>
      <c r="J14" s="5">
        <f>AVERAGE(E16:E23)</f>
        <v>47.683750000000003</v>
      </c>
    </row>
    <row r="15" spans="1:10">
      <c r="B15">
        <v>110.626</v>
      </c>
      <c r="C15">
        <v>-18.492000000000001</v>
      </c>
      <c r="D15">
        <v>-31.085000000000001</v>
      </c>
      <c r="E15">
        <v>12.593</v>
      </c>
      <c r="F15">
        <v>142.76</v>
      </c>
      <c r="G15">
        <v>-1E-3</v>
      </c>
      <c r="H15">
        <v>-0.06</v>
      </c>
      <c r="I15">
        <v>1.0569999999999999</v>
      </c>
    </row>
    <row r="16" spans="1:10">
      <c r="B16">
        <v>120.626</v>
      </c>
      <c r="C16">
        <v>-4.5369999999999999</v>
      </c>
      <c r="D16">
        <v>-30.140999999999998</v>
      </c>
      <c r="E16">
        <v>25.603000000000002</v>
      </c>
      <c r="F16">
        <v>142.84</v>
      </c>
      <c r="G16">
        <v>8.0000000000000002E-3</v>
      </c>
      <c r="H16">
        <v>0.48099999999999998</v>
      </c>
      <c r="I16">
        <v>0.51600000000000001</v>
      </c>
    </row>
    <row r="17" spans="1:10">
      <c r="B17">
        <v>130.626</v>
      </c>
      <c r="C17">
        <v>14.29</v>
      </c>
      <c r="D17">
        <v>-28.611999999999998</v>
      </c>
      <c r="E17">
        <v>42.902000000000001</v>
      </c>
      <c r="F17">
        <v>143.07</v>
      </c>
      <c r="G17">
        <v>2.3E-2</v>
      </c>
      <c r="H17">
        <v>1.3839999999999999</v>
      </c>
      <c r="I17">
        <v>-0.38700000000000001</v>
      </c>
    </row>
    <row r="18" spans="1:10">
      <c r="B18">
        <v>140.626</v>
      </c>
      <c r="C18">
        <v>21.17</v>
      </c>
      <c r="D18">
        <v>-28.016999999999999</v>
      </c>
      <c r="E18">
        <v>49.186999999999998</v>
      </c>
      <c r="F18">
        <v>143.37</v>
      </c>
      <c r="G18">
        <v>0.03</v>
      </c>
      <c r="H18">
        <v>1.8049999999999999</v>
      </c>
      <c r="I18">
        <v>-0.80800000000000005</v>
      </c>
    </row>
    <row r="19" spans="1:10">
      <c r="B19">
        <v>150.62700000000001</v>
      </c>
      <c r="C19">
        <v>23.196999999999999</v>
      </c>
      <c r="D19">
        <v>-27.867999999999999</v>
      </c>
      <c r="E19">
        <v>51.064999999999998</v>
      </c>
      <c r="F19">
        <v>143.68</v>
      </c>
      <c r="G19">
        <v>3.1E-2</v>
      </c>
      <c r="H19">
        <v>1.8660000000000001</v>
      </c>
      <c r="I19">
        <v>-0.86899999999999999</v>
      </c>
    </row>
    <row r="20" spans="1:10">
      <c r="B20">
        <v>160.626</v>
      </c>
      <c r="C20">
        <v>24.231000000000002</v>
      </c>
      <c r="D20">
        <v>-27.713999999999999</v>
      </c>
      <c r="E20">
        <v>51.945</v>
      </c>
      <c r="F20">
        <v>143.99</v>
      </c>
      <c r="G20">
        <v>3.1E-2</v>
      </c>
      <c r="H20">
        <v>1.8660000000000001</v>
      </c>
      <c r="I20">
        <v>-0.86899999999999999</v>
      </c>
    </row>
    <row r="21" spans="1:10">
      <c r="B21">
        <v>170.626</v>
      </c>
      <c r="C21">
        <v>25.562000000000001</v>
      </c>
      <c r="D21">
        <v>-27.600999999999999</v>
      </c>
      <c r="E21">
        <v>53.162999999999997</v>
      </c>
      <c r="F21">
        <v>144.33000000000001</v>
      </c>
      <c r="G21">
        <v>3.4000000000000002E-2</v>
      </c>
      <c r="H21">
        <v>2.0459999999999998</v>
      </c>
      <c r="I21">
        <v>-1.0489999999999999</v>
      </c>
    </row>
    <row r="22" spans="1:10">
      <c r="B22">
        <v>180.626</v>
      </c>
      <c r="C22">
        <v>26.135000000000002</v>
      </c>
      <c r="D22">
        <v>-27.478000000000002</v>
      </c>
      <c r="E22">
        <v>53.613</v>
      </c>
      <c r="F22">
        <v>144.65</v>
      </c>
      <c r="G22">
        <v>3.2000000000000001E-2</v>
      </c>
      <c r="H22">
        <v>1.9259999999999999</v>
      </c>
      <c r="I22">
        <v>-0.92900000000000005</v>
      </c>
    </row>
    <row r="23" spans="1:10">
      <c r="B23">
        <v>190.626</v>
      </c>
      <c r="C23">
        <v>26.513999999999999</v>
      </c>
      <c r="D23">
        <v>-27.478000000000002</v>
      </c>
      <c r="E23">
        <v>53.991999999999997</v>
      </c>
      <c r="F23">
        <v>145</v>
      </c>
      <c r="G23">
        <v>3.5000000000000003E-2</v>
      </c>
      <c r="H23">
        <v>2.1059999999999999</v>
      </c>
      <c r="I23">
        <v>-1.109</v>
      </c>
    </row>
    <row r="24" spans="1:10">
      <c r="A24">
        <v>4</v>
      </c>
      <c r="B24">
        <v>200.626</v>
      </c>
      <c r="C24">
        <v>26.289000000000001</v>
      </c>
      <c r="D24">
        <v>-27.468</v>
      </c>
      <c r="E24">
        <v>53.756999999999998</v>
      </c>
      <c r="F24">
        <v>145.34</v>
      </c>
      <c r="G24">
        <v>3.4000000000000002E-2</v>
      </c>
      <c r="H24">
        <v>2.0459999999999998</v>
      </c>
      <c r="I24">
        <v>-1.0489999999999999</v>
      </c>
      <c r="J24" s="5">
        <f>AVERAGE(E26:E33)</f>
        <v>96.141874999999999</v>
      </c>
    </row>
    <row r="25" spans="1:10">
      <c r="B25">
        <v>210.626</v>
      </c>
      <c r="C25">
        <v>47.942</v>
      </c>
      <c r="D25">
        <v>-25.856999999999999</v>
      </c>
      <c r="E25">
        <v>73.799000000000007</v>
      </c>
      <c r="F25">
        <v>145.77000000000001</v>
      </c>
      <c r="G25">
        <v>4.2999999999999997E-2</v>
      </c>
      <c r="H25">
        <v>2.5880000000000001</v>
      </c>
      <c r="I25">
        <v>-1.591</v>
      </c>
    </row>
    <row r="26" spans="1:10">
      <c r="B26">
        <v>220.62700000000001</v>
      </c>
      <c r="C26">
        <v>68.837999999999994</v>
      </c>
      <c r="D26">
        <v>-24.030999999999999</v>
      </c>
      <c r="E26">
        <v>92.867999999999995</v>
      </c>
      <c r="F26">
        <v>146.41</v>
      </c>
      <c r="G26">
        <v>6.4000000000000001E-2</v>
      </c>
      <c r="H26">
        <v>3.8519999999999999</v>
      </c>
      <c r="I26">
        <v>-2.855</v>
      </c>
    </row>
    <row r="27" spans="1:10">
      <c r="B27">
        <v>230.626</v>
      </c>
      <c r="C27">
        <v>71.335999999999999</v>
      </c>
      <c r="D27">
        <v>-23.738</v>
      </c>
      <c r="E27">
        <v>95.073999999999998</v>
      </c>
      <c r="F27">
        <v>147.07</v>
      </c>
      <c r="G27">
        <v>6.6000000000000003E-2</v>
      </c>
      <c r="H27">
        <v>3.972</v>
      </c>
      <c r="I27">
        <v>-2.9750000000000001</v>
      </c>
    </row>
    <row r="28" spans="1:10">
      <c r="B28">
        <v>240.626</v>
      </c>
      <c r="C28">
        <v>72.471999999999994</v>
      </c>
      <c r="D28">
        <v>-23.574000000000002</v>
      </c>
      <c r="E28">
        <v>96.046000000000006</v>
      </c>
      <c r="F28">
        <v>147.77000000000001</v>
      </c>
      <c r="G28">
        <v>7.0000000000000007E-2</v>
      </c>
      <c r="H28">
        <v>4.2130000000000001</v>
      </c>
      <c r="I28">
        <v>-3.2160000000000002</v>
      </c>
    </row>
    <row r="29" spans="1:10">
      <c r="B29">
        <v>250.626</v>
      </c>
      <c r="C29">
        <v>73.025000000000006</v>
      </c>
      <c r="D29">
        <v>-23.516999999999999</v>
      </c>
      <c r="E29">
        <v>96.542000000000002</v>
      </c>
      <c r="F29">
        <v>148.47999999999999</v>
      </c>
      <c r="G29">
        <v>7.0999999999999994E-2</v>
      </c>
      <c r="H29">
        <v>4.2729999999999997</v>
      </c>
      <c r="I29">
        <v>-3.2759999999999998</v>
      </c>
    </row>
    <row r="30" spans="1:10">
      <c r="B30">
        <v>260.62599999999998</v>
      </c>
      <c r="C30">
        <v>73.393000000000001</v>
      </c>
      <c r="D30">
        <v>-23.460999999999999</v>
      </c>
      <c r="E30">
        <v>96.853999999999999</v>
      </c>
      <c r="F30">
        <v>149.09</v>
      </c>
      <c r="G30">
        <v>6.0999999999999999E-2</v>
      </c>
      <c r="H30">
        <v>3.6709999999999998</v>
      </c>
      <c r="I30">
        <v>-2.6739999999999999</v>
      </c>
    </row>
    <row r="31" spans="1:10">
      <c r="B31">
        <v>270.62599999999998</v>
      </c>
      <c r="C31">
        <v>73.66</v>
      </c>
      <c r="D31">
        <v>-23.405000000000001</v>
      </c>
      <c r="E31">
        <v>97.063999999999993</v>
      </c>
      <c r="F31">
        <v>149.79</v>
      </c>
      <c r="G31">
        <v>7.0000000000000007E-2</v>
      </c>
      <c r="H31">
        <v>4.2130000000000001</v>
      </c>
      <c r="I31">
        <v>-3.2160000000000002</v>
      </c>
    </row>
    <row r="32" spans="1:10">
      <c r="B32">
        <v>280.62599999999998</v>
      </c>
      <c r="C32">
        <v>73.741</v>
      </c>
      <c r="D32">
        <v>-23.388999999999999</v>
      </c>
      <c r="E32">
        <v>97.131</v>
      </c>
      <c r="F32">
        <v>150.47</v>
      </c>
      <c r="G32">
        <v>6.8000000000000005E-2</v>
      </c>
      <c r="H32">
        <v>4.0919999999999996</v>
      </c>
      <c r="I32">
        <v>-3.0950000000000002</v>
      </c>
    </row>
    <row r="33" spans="1:10">
      <c r="B33">
        <v>290.62700000000001</v>
      </c>
      <c r="C33">
        <v>74.182000000000002</v>
      </c>
      <c r="D33">
        <v>-23.373999999999999</v>
      </c>
      <c r="E33">
        <v>97.555999999999997</v>
      </c>
      <c r="F33">
        <v>151.18</v>
      </c>
      <c r="G33">
        <v>7.0999999999999994E-2</v>
      </c>
      <c r="H33">
        <v>4.2729999999999997</v>
      </c>
      <c r="I33">
        <v>-3.2759999999999998</v>
      </c>
    </row>
    <row r="34" spans="1:10">
      <c r="A34">
        <v>3</v>
      </c>
      <c r="B34">
        <v>300.62599999999998</v>
      </c>
      <c r="C34">
        <v>74.55</v>
      </c>
      <c r="D34">
        <v>-23.369</v>
      </c>
      <c r="E34">
        <v>97.918999999999997</v>
      </c>
      <c r="F34">
        <v>151.85</v>
      </c>
      <c r="G34">
        <v>6.7000000000000004E-2</v>
      </c>
      <c r="H34">
        <v>4.032</v>
      </c>
      <c r="I34">
        <v>-3.0350000000000001</v>
      </c>
      <c r="J34" s="5">
        <f>AVERAGE(E36:E43)</f>
        <v>77.838499999999996</v>
      </c>
    </row>
    <row r="35" spans="1:10">
      <c r="B35">
        <v>310.62599999999998</v>
      </c>
      <c r="C35">
        <v>62.582000000000001</v>
      </c>
      <c r="D35">
        <v>-24.19</v>
      </c>
      <c r="E35">
        <v>86.772000000000006</v>
      </c>
      <c r="F35">
        <v>152.38</v>
      </c>
      <c r="G35">
        <v>5.2999999999999999E-2</v>
      </c>
      <c r="H35">
        <v>3.19</v>
      </c>
      <c r="I35">
        <v>-2.1930000000000001</v>
      </c>
    </row>
    <row r="36" spans="1:10">
      <c r="B36">
        <v>320.62599999999998</v>
      </c>
      <c r="C36">
        <v>52.896999999999998</v>
      </c>
      <c r="D36">
        <v>-24.974</v>
      </c>
      <c r="E36">
        <v>77.872</v>
      </c>
      <c r="F36">
        <v>152.88999999999999</v>
      </c>
      <c r="G36">
        <v>5.0999999999999997E-2</v>
      </c>
      <c r="H36">
        <v>3.069</v>
      </c>
      <c r="I36">
        <v>-2.0720000000000001</v>
      </c>
    </row>
    <row r="37" spans="1:10">
      <c r="B37">
        <v>330.62599999999998</v>
      </c>
      <c r="C37">
        <v>52.119</v>
      </c>
      <c r="D37">
        <v>-25.091999999999999</v>
      </c>
      <c r="E37">
        <v>77.212000000000003</v>
      </c>
      <c r="F37">
        <v>153.4</v>
      </c>
      <c r="G37">
        <v>5.0999999999999997E-2</v>
      </c>
      <c r="H37">
        <v>3.069</v>
      </c>
      <c r="I37">
        <v>-2.0720000000000001</v>
      </c>
    </row>
    <row r="38" spans="1:10">
      <c r="B38">
        <v>340.62599999999998</v>
      </c>
      <c r="C38">
        <v>52.231999999999999</v>
      </c>
      <c r="D38">
        <v>-25.036000000000001</v>
      </c>
      <c r="E38">
        <v>77.268000000000001</v>
      </c>
      <c r="F38">
        <v>153.91</v>
      </c>
      <c r="G38">
        <v>5.0999999999999997E-2</v>
      </c>
      <c r="H38">
        <v>3.069</v>
      </c>
      <c r="I38">
        <v>-2.0720000000000001</v>
      </c>
    </row>
    <row r="39" spans="1:10">
      <c r="B39">
        <v>350.62599999999998</v>
      </c>
      <c r="C39">
        <v>52.466999999999999</v>
      </c>
      <c r="D39">
        <v>-25.045999999999999</v>
      </c>
      <c r="E39">
        <v>77.513000000000005</v>
      </c>
      <c r="F39">
        <v>154.38999999999999</v>
      </c>
      <c r="G39">
        <v>4.8000000000000001E-2</v>
      </c>
      <c r="H39">
        <v>2.8889999999999998</v>
      </c>
      <c r="I39">
        <v>-1.8919999999999999</v>
      </c>
    </row>
    <row r="40" spans="1:10">
      <c r="B40">
        <v>360.62700000000001</v>
      </c>
      <c r="C40">
        <v>52.774000000000001</v>
      </c>
      <c r="D40">
        <v>-25.015999999999998</v>
      </c>
      <c r="E40">
        <v>77.790000000000006</v>
      </c>
      <c r="F40">
        <v>154.88999999999999</v>
      </c>
      <c r="G40">
        <v>0.05</v>
      </c>
      <c r="H40">
        <v>3.0089999999999999</v>
      </c>
      <c r="I40">
        <v>-2.012</v>
      </c>
    </row>
    <row r="41" spans="1:10">
      <c r="B41">
        <v>370.62599999999998</v>
      </c>
      <c r="C41">
        <v>53.143000000000001</v>
      </c>
      <c r="D41">
        <v>-25</v>
      </c>
      <c r="E41">
        <v>78.143000000000001</v>
      </c>
      <c r="F41">
        <v>155.4</v>
      </c>
      <c r="G41">
        <v>5.0999999999999997E-2</v>
      </c>
      <c r="H41">
        <v>3.069</v>
      </c>
      <c r="I41">
        <v>-2.0720000000000001</v>
      </c>
    </row>
    <row r="42" spans="1:10">
      <c r="B42">
        <v>380.62599999999998</v>
      </c>
      <c r="C42">
        <v>53.491</v>
      </c>
      <c r="D42">
        <v>-24.933</v>
      </c>
      <c r="E42">
        <v>78.424000000000007</v>
      </c>
      <c r="F42">
        <v>155.88999999999999</v>
      </c>
      <c r="G42">
        <v>4.9000000000000002E-2</v>
      </c>
      <c r="H42">
        <v>2.9489999999999998</v>
      </c>
      <c r="I42">
        <v>-1.952</v>
      </c>
    </row>
    <row r="43" spans="1:10">
      <c r="B43">
        <v>390.62599999999998</v>
      </c>
      <c r="C43">
        <v>53.552</v>
      </c>
      <c r="D43">
        <v>-24.933</v>
      </c>
      <c r="E43">
        <v>78.486000000000004</v>
      </c>
      <c r="F43">
        <v>156.4</v>
      </c>
      <c r="G43">
        <v>5.0999999999999997E-2</v>
      </c>
      <c r="H43">
        <v>3.069</v>
      </c>
      <c r="I43">
        <v>-2.0720000000000001</v>
      </c>
    </row>
    <row r="44" spans="1:10">
      <c r="A44">
        <v>2</v>
      </c>
      <c r="B44">
        <v>400.62599999999998</v>
      </c>
      <c r="C44">
        <v>54.012999999999998</v>
      </c>
      <c r="D44">
        <v>-24.917999999999999</v>
      </c>
      <c r="E44">
        <v>78.930999999999997</v>
      </c>
      <c r="F44">
        <v>156.88999999999999</v>
      </c>
      <c r="G44">
        <v>4.9000000000000002E-2</v>
      </c>
      <c r="H44">
        <v>2.9489999999999998</v>
      </c>
      <c r="I44">
        <v>-1.952</v>
      </c>
      <c r="J44" s="5">
        <f>AVERAGE(E46:E53)</f>
        <v>57.748250000000006</v>
      </c>
    </row>
    <row r="45" spans="1:10">
      <c r="B45">
        <v>410.62599999999998</v>
      </c>
      <c r="C45">
        <v>42.71</v>
      </c>
      <c r="D45">
        <v>-25.693000000000001</v>
      </c>
      <c r="E45">
        <v>68.403000000000006</v>
      </c>
      <c r="F45">
        <v>157.36000000000001</v>
      </c>
      <c r="G45">
        <v>4.7E-2</v>
      </c>
      <c r="H45">
        <v>2.8279999999999998</v>
      </c>
      <c r="I45">
        <v>-1.831</v>
      </c>
    </row>
    <row r="46" spans="1:10">
      <c r="B46">
        <v>420.62599999999998</v>
      </c>
      <c r="C46">
        <v>31.652999999999999</v>
      </c>
      <c r="D46">
        <v>-26.544</v>
      </c>
      <c r="E46">
        <v>58.198</v>
      </c>
      <c r="F46">
        <v>157.68</v>
      </c>
      <c r="G46">
        <v>3.2000000000000001E-2</v>
      </c>
      <c r="H46">
        <v>1.9259999999999999</v>
      </c>
      <c r="I46">
        <v>-0.92900000000000005</v>
      </c>
    </row>
    <row r="47" spans="1:10">
      <c r="B47">
        <v>430.62700000000001</v>
      </c>
      <c r="C47">
        <v>30.588999999999999</v>
      </c>
      <c r="D47">
        <v>-26.652000000000001</v>
      </c>
      <c r="E47">
        <v>57.241</v>
      </c>
      <c r="F47">
        <v>158.01</v>
      </c>
      <c r="G47">
        <v>3.3000000000000002E-2</v>
      </c>
      <c r="H47">
        <v>1.986</v>
      </c>
      <c r="I47">
        <v>-0.98899999999999999</v>
      </c>
    </row>
    <row r="48" spans="1:10">
      <c r="B48">
        <v>440.62599999999998</v>
      </c>
      <c r="C48">
        <v>30.343</v>
      </c>
      <c r="D48">
        <v>-26.667000000000002</v>
      </c>
      <c r="E48">
        <v>57.011000000000003</v>
      </c>
      <c r="F48">
        <v>158.37</v>
      </c>
      <c r="G48">
        <v>3.5999999999999997E-2</v>
      </c>
      <c r="H48">
        <v>2.1659999999999999</v>
      </c>
      <c r="I48">
        <v>-1.169</v>
      </c>
    </row>
    <row r="49" spans="1:10">
      <c r="B49">
        <v>450.62599999999998</v>
      </c>
      <c r="C49">
        <v>30.763000000000002</v>
      </c>
      <c r="D49">
        <v>-26.641999999999999</v>
      </c>
      <c r="E49">
        <v>57.405000000000001</v>
      </c>
      <c r="F49">
        <v>158.69999999999999</v>
      </c>
      <c r="G49">
        <v>3.3000000000000002E-2</v>
      </c>
      <c r="H49">
        <v>1.986</v>
      </c>
      <c r="I49">
        <v>-0.98899999999999999</v>
      </c>
    </row>
    <row r="50" spans="1:10">
      <c r="B50">
        <v>460.62599999999998</v>
      </c>
      <c r="C50">
        <v>31.09</v>
      </c>
      <c r="D50">
        <v>-26.611000000000001</v>
      </c>
      <c r="E50">
        <v>57.701000000000001</v>
      </c>
      <c r="F50">
        <v>159.04</v>
      </c>
      <c r="G50">
        <v>3.4000000000000002E-2</v>
      </c>
      <c r="H50">
        <v>2.0459999999999998</v>
      </c>
      <c r="I50">
        <v>-1.0489999999999999</v>
      </c>
    </row>
    <row r="51" spans="1:10">
      <c r="B51">
        <v>470.62599999999998</v>
      </c>
      <c r="C51">
        <v>31.213000000000001</v>
      </c>
      <c r="D51">
        <v>-26.596</v>
      </c>
      <c r="E51">
        <v>57.808999999999997</v>
      </c>
      <c r="F51">
        <v>159.38</v>
      </c>
      <c r="G51">
        <v>3.4000000000000002E-2</v>
      </c>
      <c r="H51">
        <v>2.0459999999999998</v>
      </c>
      <c r="I51">
        <v>-1.0489999999999999</v>
      </c>
    </row>
    <row r="52" spans="1:10">
      <c r="B52">
        <v>480.62599999999998</v>
      </c>
      <c r="C52">
        <v>31.765999999999998</v>
      </c>
      <c r="D52">
        <v>-26.555</v>
      </c>
      <c r="E52">
        <v>58.320999999999998</v>
      </c>
      <c r="F52">
        <v>159.71</v>
      </c>
      <c r="G52">
        <v>3.3000000000000002E-2</v>
      </c>
      <c r="H52">
        <v>1.986</v>
      </c>
      <c r="I52">
        <v>-0.98899999999999999</v>
      </c>
    </row>
    <row r="53" spans="1:10">
      <c r="B53">
        <v>490.62599999999998</v>
      </c>
      <c r="C53">
        <v>31.745999999999999</v>
      </c>
      <c r="D53">
        <v>-26.555</v>
      </c>
      <c r="E53">
        <v>58.3</v>
      </c>
      <c r="F53">
        <v>160.05000000000001</v>
      </c>
      <c r="G53">
        <v>3.4000000000000002E-2</v>
      </c>
      <c r="H53">
        <v>2.0459999999999998</v>
      </c>
      <c r="I53">
        <v>-1.0489999999999999</v>
      </c>
    </row>
    <row r="54" spans="1:10">
      <c r="A54">
        <v>1</v>
      </c>
      <c r="B54">
        <v>500.62700000000001</v>
      </c>
      <c r="C54">
        <v>32.35</v>
      </c>
      <c r="D54">
        <v>-26.488</v>
      </c>
      <c r="E54">
        <v>58.838000000000001</v>
      </c>
      <c r="F54">
        <v>160.38999999999999</v>
      </c>
      <c r="G54">
        <v>3.4000000000000002E-2</v>
      </c>
      <c r="H54">
        <v>2.0459999999999998</v>
      </c>
      <c r="I54">
        <v>-1.0489999999999999</v>
      </c>
      <c r="J54" s="5">
        <f>AVERAGE(E56:E63)</f>
        <v>35.506750000000004</v>
      </c>
    </row>
    <row r="55" spans="1:10">
      <c r="B55">
        <v>510.62599999999998</v>
      </c>
      <c r="C55">
        <v>20.934000000000001</v>
      </c>
      <c r="D55">
        <v>-27.222000000000001</v>
      </c>
      <c r="E55">
        <v>48.155999999999999</v>
      </c>
      <c r="F55">
        <v>160.66999999999999</v>
      </c>
      <c r="G55">
        <v>2.8000000000000001E-2</v>
      </c>
      <c r="H55">
        <v>1.6850000000000001</v>
      </c>
      <c r="I55">
        <v>-0.68799999999999994</v>
      </c>
    </row>
    <row r="56" spans="1:10">
      <c r="B56">
        <v>520.62599999999998</v>
      </c>
      <c r="C56">
        <v>9.2430000000000003</v>
      </c>
      <c r="D56">
        <v>-28.088999999999999</v>
      </c>
      <c r="E56">
        <v>37.331000000000003</v>
      </c>
      <c r="F56">
        <v>160.88</v>
      </c>
      <c r="G56">
        <v>2.1000000000000001E-2</v>
      </c>
      <c r="H56">
        <v>1.264</v>
      </c>
      <c r="I56">
        <v>-0.26700000000000002</v>
      </c>
    </row>
    <row r="57" spans="1:10">
      <c r="B57">
        <v>530.62599999999998</v>
      </c>
      <c r="C57">
        <v>7.41</v>
      </c>
      <c r="D57">
        <v>-28.216999999999999</v>
      </c>
      <c r="E57">
        <v>35.627000000000002</v>
      </c>
      <c r="F57">
        <v>161.04</v>
      </c>
      <c r="G57">
        <v>1.6E-2</v>
      </c>
      <c r="H57">
        <v>0.96299999999999997</v>
      </c>
      <c r="I57">
        <v>3.4000000000000002E-2</v>
      </c>
    </row>
    <row r="58" spans="1:10">
      <c r="B58">
        <v>540.62599999999998</v>
      </c>
      <c r="C58">
        <v>6.6929999999999996</v>
      </c>
      <c r="D58">
        <v>-28.289000000000001</v>
      </c>
      <c r="E58">
        <v>34.981999999999999</v>
      </c>
      <c r="F58">
        <v>161.22</v>
      </c>
      <c r="G58">
        <v>1.7999999999999999E-2</v>
      </c>
      <c r="H58">
        <v>1.083</v>
      </c>
      <c r="I58">
        <v>-8.5999999999999993E-2</v>
      </c>
    </row>
    <row r="59" spans="1:10">
      <c r="B59">
        <v>550.62599999999998</v>
      </c>
      <c r="C59">
        <v>6.7649999999999997</v>
      </c>
      <c r="D59">
        <v>-28.289000000000001</v>
      </c>
      <c r="E59">
        <v>35.054000000000002</v>
      </c>
      <c r="F59">
        <v>161.37</v>
      </c>
      <c r="G59">
        <v>1.4999999999999999E-2</v>
      </c>
      <c r="H59">
        <v>0.90300000000000002</v>
      </c>
      <c r="I59">
        <v>9.4E-2</v>
      </c>
    </row>
    <row r="60" spans="1:10">
      <c r="B60">
        <v>560.62599999999998</v>
      </c>
      <c r="C60">
        <v>7.1130000000000004</v>
      </c>
      <c r="D60">
        <v>-28.236999999999998</v>
      </c>
      <c r="E60">
        <v>35.350999999999999</v>
      </c>
      <c r="F60">
        <v>161.55000000000001</v>
      </c>
      <c r="G60">
        <v>1.7999999999999999E-2</v>
      </c>
      <c r="H60">
        <v>1.083</v>
      </c>
      <c r="I60">
        <v>-8.5999999999999993E-2</v>
      </c>
    </row>
    <row r="61" spans="1:10">
      <c r="B61">
        <v>570.62699999999995</v>
      </c>
      <c r="C61">
        <v>7.0309999999999997</v>
      </c>
      <c r="D61">
        <v>-28.257999999999999</v>
      </c>
      <c r="E61">
        <v>35.289000000000001</v>
      </c>
      <c r="F61">
        <v>161.71</v>
      </c>
      <c r="G61">
        <v>1.6E-2</v>
      </c>
      <c r="H61">
        <v>0.96299999999999997</v>
      </c>
      <c r="I61">
        <v>3.4000000000000002E-2</v>
      </c>
    </row>
    <row r="62" spans="1:10">
      <c r="B62">
        <v>580.62599999999998</v>
      </c>
      <c r="C62">
        <v>6.827</v>
      </c>
      <c r="D62">
        <v>-28.268000000000001</v>
      </c>
      <c r="E62">
        <v>35.094999999999999</v>
      </c>
      <c r="F62">
        <v>161.88</v>
      </c>
      <c r="G62">
        <v>1.7000000000000001E-2</v>
      </c>
      <c r="H62">
        <v>1.0229999999999999</v>
      </c>
      <c r="I62">
        <v>-2.5999999999999999E-2</v>
      </c>
    </row>
    <row r="63" spans="1:10">
      <c r="B63">
        <v>590.62599999999998</v>
      </c>
      <c r="C63">
        <v>7.1230000000000002</v>
      </c>
      <c r="D63">
        <v>-28.201000000000001</v>
      </c>
      <c r="E63">
        <v>35.325000000000003</v>
      </c>
      <c r="F63">
        <v>162.05000000000001</v>
      </c>
      <c r="G63">
        <v>1.7000000000000001E-2</v>
      </c>
      <c r="H63">
        <v>1.0229999999999999</v>
      </c>
      <c r="I63">
        <v>-2.5999999999999999E-2</v>
      </c>
    </row>
    <row r="64" spans="1:10">
      <c r="A64">
        <v>0.7</v>
      </c>
      <c r="B64">
        <v>600.62599999999998</v>
      </c>
      <c r="C64">
        <v>7.3280000000000003</v>
      </c>
      <c r="D64">
        <v>-28.196000000000002</v>
      </c>
      <c r="E64">
        <v>35.524999999999999</v>
      </c>
      <c r="F64">
        <v>162.19999999999999</v>
      </c>
      <c r="G64">
        <v>1.4999999999999999E-2</v>
      </c>
      <c r="H64">
        <v>0.90300000000000002</v>
      </c>
      <c r="I64">
        <v>9.4E-2</v>
      </c>
      <c r="J64" s="5">
        <f>AVERAGE(E66:E73)</f>
        <v>28.360999999999997</v>
      </c>
    </row>
    <row r="65" spans="1:10">
      <c r="B65">
        <v>610.62599999999998</v>
      </c>
      <c r="C65">
        <v>3.8879999999999999</v>
      </c>
      <c r="D65">
        <v>-28.402000000000001</v>
      </c>
      <c r="E65">
        <v>32.29</v>
      </c>
      <c r="F65">
        <v>162.37</v>
      </c>
      <c r="G65">
        <v>1.7000000000000001E-2</v>
      </c>
      <c r="H65">
        <v>1.0229999999999999</v>
      </c>
      <c r="I65">
        <v>-2.5999999999999999E-2</v>
      </c>
    </row>
    <row r="66" spans="1:10">
      <c r="B66">
        <v>620.62599999999998</v>
      </c>
      <c r="C66">
        <v>-3.3000000000000002E-2</v>
      </c>
      <c r="D66">
        <v>-28.689</v>
      </c>
      <c r="E66">
        <v>28.655999999999999</v>
      </c>
      <c r="F66">
        <v>162.51</v>
      </c>
      <c r="G66">
        <v>1.4E-2</v>
      </c>
      <c r="H66">
        <v>0.84299999999999997</v>
      </c>
      <c r="I66">
        <v>0.154</v>
      </c>
    </row>
    <row r="67" spans="1:10">
      <c r="B67">
        <v>630.62599999999998</v>
      </c>
      <c r="C67">
        <v>-0.47299999999999998</v>
      </c>
      <c r="D67">
        <v>-28.709</v>
      </c>
      <c r="E67">
        <v>28.236000000000001</v>
      </c>
      <c r="F67">
        <v>162.63</v>
      </c>
      <c r="G67">
        <v>1.2E-2</v>
      </c>
      <c r="H67">
        <v>0.72199999999999998</v>
      </c>
      <c r="I67">
        <v>0.27500000000000002</v>
      </c>
    </row>
    <row r="68" spans="1:10">
      <c r="B68">
        <v>640.62699999999995</v>
      </c>
      <c r="C68">
        <v>-0.38100000000000001</v>
      </c>
      <c r="D68">
        <v>-28.709</v>
      </c>
      <c r="E68">
        <v>28.327999999999999</v>
      </c>
      <c r="F68">
        <v>162.72999999999999</v>
      </c>
      <c r="G68">
        <v>0.01</v>
      </c>
      <c r="H68">
        <v>0.60199999999999998</v>
      </c>
      <c r="I68">
        <v>0.39500000000000002</v>
      </c>
    </row>
    <row r="69" spans="1:10">
      <c r="B69">
        <v>650.62599999999998</v>
      </c>
      <c r="C69">
        <v>-0.27900000000000003</v>
      </c>
      <c r="D69">
        <v>-28.709</v>
      </c>
      <c r="E69">
        <v>28.431000000000001</v>
      </c>
      <c r="F69">
        <v>162.86000000000001</v>
      </c>
      <c r="G69">
        <v>1.2999999999999999E-2</v>
      </c>
      <c r="H69">
        <v>0.78200000000000003</v>
      </c>
      <c r="I69">
        <v>0.215</v>
      </c>
    </row>
    <row r="70" spans="1:10">
      <c r="B70">
        <v>660.62599999999998</v>
      </c>
      <c r="C70">
        <v>-0.56499999999999995</v>
      </c>
      <c r="D70">
        <v>-28.709</v>
      </c>
      <c r="E70">
        <v>28.143999999999998</v>
      </c>
      <c r="F70">
        <v>162.97999999999999</v>
      </c>
      <c r="G70">
        <v>1.2E-2</v>
      </c>
      <c r="H70">
        <v>0.72199999999999998</v>
      </c>
      <c r="I70">
        <v>0.27500000000000002</v>
      </c>
    </row>
    <row r="71" spans="1:10">
      <c r="B71">
        <v>670.62599999999998</v>
      </c>
      <c r="C71">
        <v>-0.57499999999999996</v>
      </c>
      <c r="D71">
        <v>-28.713999999999999</v>
      </c>
      <c r="E71">
        <v>28.138999999999999</v>
      </c>
      <c r="F71">
        <v>163.09</v>
      </c>
      <c r="G71">
        <v>1.0999999999999999E-2</v>
      </c>
      <c r="H71">
        <v>0.66200000000000003</v>
      </c>
      <c r="I71">
        <v>0.33500000000000002</v>
      </c>
    </row>
    <row r="72" spans="1:10">
      <c r="B72">
        <v>680.62599999999998</v>
      </c>
      <c r="C72">
        <v>-0.33</v>
      </c>
      <c r="D72">
        <v>-28.678999999999998</v>
      </c>
      <c r="E72">
        <v>28.349</v>
      </c>
      <c r="F72">
        <v>163.21</v>
      </c>
      <c r="G72">
        <v>1.2E-2</v>
      </c>
      <c r="H72">
        <v>0.72199999999999998</v>
      </c>
      <c r="I72">
        <v>0.27500000000000002</v>
      </c>
    </row>
    <row r="73" spans="1:10">
      <c r="B73">
        <v>690.62699999999995</v>
      </c>
      <c r="C73">
        <v>-8.4000000000000005E-2</v>
      </c>
      <c r="D73">
        <v>-28.689</v>
      </c>
      <c r="E73">
        <v>28.605</v>
      </c>
      <c r="F73">
        <v>163.33000000000001</v>
      </c>
      <c r="G73">
        <v>1.2E-2</v>
      </c>
      <c r="H73">
        <v>0.72199999999999998</v>
      </c>
      <c r="I73">
        <v>0.27500000000000002</v>
      </c>
    </row>
    <row r="74" spans="1:10">
      <c r="A74">
        <v>0.5</v>
      </c>
      <c r="B74">
        <v>700.62599999999998</v>
      </c>
      <c r="C74">
        <v>-0.125</v>
      </c>
      <c r="D74">
        <v>-28.643000000000001</v>
      </c>
      <c r="E74">
        <v>28.518000000000001</v>
      </c>
      <c r="F74">
        <v>163.44999999999999</v>
      </c>
      <c r="G74">
        <v>1.2E-2</v>
      </c>
      <c r="H74">
        <v>0.72199999999999998</v>
      </c>
      <c r="I74">
        <v>0.27500000000000002</v>
      </c>
      <c r="J74" s="5">
        <f>AVERAGE(E76:E83)</f>
        <v>23.931874999999998</v>
      </c>
    </row>
    <row r="75" spans="1:10">
      <c r="B75">
        <v>710.62699999999995</v>
      </c>
      <c r="C75">
        <v>-2.2850000000000001</v>
      </c>
      <c r="D75">
        <v>-28.791</v>
      </c>
      <c r="E75">
        <v>26.506</v>
      </c>
      <c r="F75">
        <v>163.56</v>
      </c>
      <c r="G75">
        <v>1.0999999999999999E-2</v>
      </c>
      <c r="H75">
        <v>0.66200000000000003</v>
      </c>
      <c r="I75">
        <v>0.33500000000000002</v>
      </c>
    </row>
    <row r="76" spans="1:10">
      <c r="B76">
        <v>720.62599999999998</v>
      </c>
      <c r="C76">
        <v>-4.8140000000000001</v>
      </c>
      <c r="D76">
        <v>-28.992000000000001</v>
      </c>
      <c r="E76">
        <v>24.178000000000001</v>
      </c>
      <c r="F76">
        <v>163.65</v>
      </c>
      <c r="G76">
        <v>8.9999999999999993E-3</v>
      </c>
      <c r="H76">
        <v>0.54200000000000004</v>
      </c>
      <c r="I76">
        <v>0.45500000000000002</v>
      </c>
    </row>
    <row r="77" spans="1:10">
      <c r="B77">
        <v>730.62599999999998</v>
      </c>
      <c r="C77">
        <v>-5.2850000000000001</v>
      </c>
      <c r="D77">
        <v>-29.016999999999999</v>
      </c>
      <c r="E77">
        <v>23.731999999999999</v>
      </c>
      <c r="F77">
        <v>163.72</v>
      </c>
      <c r="G77">
        <v>7.0000000000000001E-3</v>
      </c>
      <c r="H77">
        <v>0.42099999999999999</v>
      </c>
      <c r="I77">
        <v>0.57599999999999996</v>
      </c>
    </row>
    <row r="78" spans="1:10">
      <c r="B78">
        <v>740.62599999999998</v>
      </c>
      <c r="C78">
        <v>-5.1109999999999998</v>
      </c>
      <c r="D78">
        <v>-29.016999999999999</v>
      </c>
      <c r="E78">
        <v>23.905999999999999</v>
      </c>
      <c r="F78">
        <v>163.82</v>
      </c>
      <c r="G78">
        <v>0.01</v>
      </c>
      <c r="H78">
        <v>0.60199999999999998</v>
      </c>
      <c r="I78">
        <v>0.39500000000000002</v>
      </c>
    </row>
    <row r="79" spans="1:10">
      <c r="B79">
        <v>750.62599999999998</v>
      </c>
      <c r="C79">
        <v>-4.9569999999999999</v>
      </c>
      <c r="D79">
        <v>-29.012</v>
      </c>
      <c r="E79">
        <v>24.055</v>
      </c>
      <c r="F79">
        <v>163.91</v>
      </c>
      <c r="G79">
        <v>8.9999999999999993E-3</v>
      </c>
      <c r="H79">
        <v>0.54200000000000004</v>
      </c>
      <c r="I79">
        <v>0.45500000000000002</v>
      </c>
    </row>
    <row r="80" spans="1:10">
      <c r="B80">
        <v>760.62699999999995</v>
      </c>
      <c r="C80">
        <v>-5.0190000000000001</v>
      </c>
      <c r="D80">
        <v>-29.016999999999999</v>
      </c>
      <c r="E80">
        <v>23.998000000000001</v>
      </c>
      <c r="F80">
        <v>163.99</v>
      </c>
      <c r="G80">
        <v>8.0000000000000002E-3</v>
      </c>
      <c r="H80">
        <v>0.48099999999999998</v>
      </c>
      <c r="I80">
        <v>0.51600000000000001</v>
      </c>
    </row>
    <row r="81" spans="1:10">
      <c r="B81">
        <v>770.62599999999998</v>
      </c>
      <c r="C81">
        <v>-4.9569999999999999</v>
      </c>
      <c r="D81">
        <v>-29.016999999999999</v>
      </c>
      <c r="E81">
        <v>24.06</v>
      </c>
      <c r="F81">
        <v>164.09</v>
      </c>
      <c r="G81">
        <v>0.01</v>
      </c>
      <c r="H81">
        <v>0.60199999999999998</v>
      </c>
      <c r="I81">
        <v>0.39500000000000002</v>
      </c>
    </row>
    <row r="82" spans="1:10">
      <c r="B82">
        <v>780.62699999999995</v>
      </c>
      <c r="C82">
        <v>-5.1619999999999999</v>
      </c>
      <c r="D82">
        <v>-29.016999999999999</v>
      </c>
      <c r="E82">
        <v>23.855</v>
      </c>
      <c r="F82">
        <v>164.16</v>
      </c>
      <c r="G82">
        <v>7.0000000000000001E-3</v>
      </c>
      <c r="H82">
        <v>0.42099999999999999</v>
      </c>
      <c r="I82">
        <v>0.57599999999999996</v>
      </c>
    </row>
    <row r="83" spans="1:10">
      <c r="B83">
        <v>790.62599999999998</v>
      </c>
      <c r="C83">
        <v>-5.3460000000000001</v>
      </c>
      <c r="D83">
        <v>-29.016999999999999</v>
      </c>
      <c r="E83">
        <v>23.670999999999999</v>
      </c>
      <c r="F83">
        <v>164.24</v>
      </c>
      <c r="G83">
        <v>8.0000000000000002E-3</v>
      </c>
      <c r="H83">
        <v>0.48099999999999998</v>
      </c>
      <c r="I83">
        <v>0.51600000000000001</v>
      </c>
    </row>
    <row r="84" spans="1:10">
      <c r="A84">
        <v>0.2</v>
      </c>
      <c r="B84">
        <v>800.62599999999998</v>
      </c>
      <c r="C84">
        <v>-5.1719999999999997</v>
      </c>
      <c r="D84">
        <v>-29.016999999999999</v>
      </c>
      <c r="E84">
        <v>23.844999999999999</v>
      </c>
      <c r="F84">
        <v>164.32</v>
      </c>
      <c r="G84">
        <v>8.0000000000000002E-3</v>
      </c>
      <c r="H84">
        <v>0.48099999999999998</v>
      </c>
      <c r="I84">
        <v>0.51600000000000001</v>
      </c>
      <c r="J84" s="5">
        <f>AVERAGE(E86:E93)</f>
        <v>16.533249999999999</v>
      </c>
    </row>
    <row r="85" spans="1:10">
      <c r="B85">
        <v>810.62599999999998</v>
      </c>
      <c r="C85">
        <v>-7.8029999999999999</v>
      </c>
      <c r="D85">
        <v>-29.11</v>
      </c>
      <c r="E85">
        <v>21.306000000000001</v>
      </c>
      <c r="F85">
        <v>164.4</v>
      </c>
      <c r="G85">
        <v>8.0000000000000002E-3</v>
      </c>
      <c r="H85">
        <v>0.48099999999999998</v>
      </c>
      <c r="I85">
        <v>0.51600000000000001</v>
      </c>
    </row>
    <row r="86" spans="1:10">
      <c r="B86">
        <v>820.62599999999998</v>
      </c>
      <c r="C86">
        <v>-11.653</v>
      </c>
      <c r="D86">
        <v>-29.376000000000001</v>
      </c>
      <c r="E86">
        <v>17.722999999999999</v>
      </c>
      <c r="F86">
        <v>164.46</v>
      </c>
      <c r="G86">
        <v>6.0000000000000001E-3</v>
      </c>
      <c r="H86">
        <v>0.36099999999999999</v>
      </c>
      <c r="I86">
        <v>0.63600000000000001</v>
      </c>
    </row>
    <row r="87" spans="1:10">
      <c r="B87">
        <v>830.62699999999995</v>
      </c>
      <c r="C87">
        <v>-12.707000000000001</v>
      </c>
      <c r="D87">
        <v>-29.428000000000001</v>
      </c>
      <c r="E87">
        <v>16.72</v>
      </c>
      <c r="F87">
        <v>164.5</v>
      </c>
      <c r="G87">
        <v>4.0000000000000001E-3</v>
      </c>
      <c r="H87">
        <v>0.24099999999999999</v>
      </c>
      <c r="I87">
        <v>0.75600000000000001</v>
      </c>
    </row>
    <row r="88" spans="1:10">
      <c r="B88">
        <v>840.62599999999998</v>
      </c>
      <c r="C88">
        <v>-12.984</v>
      </c>
      <c r="D88">
        <v>-29.437999999999999</v>
      </c>
      <c r="E88">
        <v>16.454000000000001</v>
      </c>
      <c r="F88">
        <v>164.54</v>
      </c>
      <c r="G88">
        <v>4.0000000000000001E-3</v>
      </c>
      <c r="H88">
        <v>0.24099999999999999</v>
      </c>
      <c r="I88">
        <v>0.75600000000000001</v>
      </c>
    </row>
    <row r="89" spans="1:10">
      <c r="B89">
        <v>850.62699999999995</v>
      </c>
      <c r="C89">
        <v>-13.055</v>
      </c>
      <c r="D89">
        <v>-29.443000000000001</v>
      </c>
      <c r="E89">
        <v>16.388000000000002</v>
      </c>
      <c r="F89">
        <v>164.57</v>
      </c>
      <c r="G89">
        <v>3.0000000000000001E-3</v>
      </c>
      <c r="H89">
        <v>0.18099999999999999</v>
      </c>
      <c r="I89">
        <v>0.81599999999999995</v>
      </c>
    </row>
    <row r="90" spans="1:10">
      <c r="B90">
        <v>860.62599999999998</v>
      </c>
      <c r="C90">
        <v>-13.137</v>
      </c>
      <c r="D90">
        <v>-29.433</v>
      </c>
      <c r="E90">
        <v>16.295000000000002</v>
      </c>
      <c r="F90">
        <v>164.6</v>
      </c>
      <c r="G90">
        <v>3.0000000000000001E-3</v>
      </c>
      <c r="H90">
        <v>0.18099999999999999</v>
      </c>
      <c r="I90">
        <v>0.81599999999999995</v>
      </c>
    </row>
    <row r="91" spans="1:10">
      <c r="B91">
        <v>870.62599999999998</v>
      </c>
      <c r="C91">
        <v>-13.199</v>
      </c>
      <c r="D91">
        <v>-29.433</v>
      </c>
      <c r="E91">
        <v>16.234000000000002</v>
      </c>
      <c r="F91">
        <v>164.63</v>
      </c>
      <c r="G91">
        <v>3.0000000000000001E-3</v>
      </c>
      <c r="H91">
        <v>0.18099999999999999</v>
      </c>
      <c r="I91">
        <v>0.81599999999999995</v>
      </c>
    </row>
    <row r="92" spans="1:10">
      <c r="B92">
        <v>880.62599999999998</v>
      </c>
      <c r="C92">
        <v>-13.218999999999999</v>
      </c>
      <c r="D92">
        <v>-29.433</v>
      </c>
      <c r="E92">
        <v>16.213000000000001</v>
      </c>
      <c r="F92">
        <v>164.67</v>
      </c>
      <c r="G92">
        <v>4.0000000000000001E-3</v>
      </c>
      <c r="H92">
        <v>0.24099999999999999</v>
      </c>
      <c r="I92">
        <v>0.75600000000000001</v>
      </c>
    </row>
    <row r="93" spans="1:10">
      <c r="B93">
        <v>890.62599999999998</v>
      </c>
      <c r="C93">
        <v>-13.189</v>
      </c>
      <c r="D93">
        <v>-29.428000000000001</v>
      </c>
      <c r="E93">
        <v>16.239000000000001</v>
      </c>
      <c r="F93">
        <v>164.71</v>
      </c>
      <c r="G93">
        <v>4.0000000000000001E-3</v>
      </c>
      <c r="H93">
        <v>0.24099999999999999</v>
      </c>
      <c r="I93">
        <v>0.75600000000000001</v>
      </c>
    </row>
    <row r="94" spans="1:10">
      <c r="A94">
        <v>0</v>
      </c>
      <c r="B94">
        <v>900.62699999999995</v>
      </c>
      <c r="C94">
        <v>-13.301</v>
      </c>
      <c r="D94">
        <v>-29.407</v>
      </c>
      <c r="E94">
        <v>16.106000000000002</v>
      </c>
      <c r="F94">
        <v>164.75</v>
      </c>
      <c r="G94">
        <v>4.0000000000000001E-3</v>
      </c>
      <c r="H94">
        <v>0.24099999999999999</v>
      </c>
      <c r="I94">
        <v>0.75600000000000001</v>
      </c>
      <c r="J94" s="5">
        <f>AVERAGE(E96:E103)</f>
        <v>11.570625</v>
      </c>
    </row>
    <row r="95" spans="1:10">
      <c r="B95">
        <v>910.62599999999998</v>
      </c>
      <c r="C95">
        <v>-14.775</v>
      </c>
      <c r="D95">
        <v>-29.515000000000001</v>
      </c>
      <c r="E95">
        <v>14.739000000000001</v>
      </c>
      <c r="F95">
        <v>164.78</v>
      </c>
      <c r="G95">
        <v>3.0000000000000001E-3</v>
      </c>
      <c r="H95">
        <v>0.18099999999999999</v>
      </c>
      <c r="I95">
        <v>0.81599999999999995</v>
      </c>
    </row>
    <row r="96" spans="1:10">
      <c r="B96">
        <v>920.62699999999995</v>
      </c>
      <c r="C96">
        <v>-17.016999999999999</v>
      </c>
      <c r="D96">
        <v>-29.643000000000001</v>
      </c>
      <c r="E96">
        <v>12.625999999999999</v>
      </c>
      <c r="F96">
        <v>164.8</v>
      </c>
      <c r="G96">
        <v>2E-3</v>
      </c>
      <c r="H96">
        <v>0.12</v>
      </c>
      <c r="I96">
        <v>0.877</v>
      </c>
    </row>
    <row r="97" spans="1:10">
      <c r="B97">
        <v>930.62599999999998</v>
      </c>
      <c r="C97">
        <v>-17.815999999999999</v>
      </c>
      <c r="D97">
        <v>-29.72</v>
      </c>
      <c r="E97">
        <v>11.904</v>
      </c>
      <c r="F97">
        <v>164.8</v>
      </c>
      <c r="G97">
        <v>0</v>
      </c>
      <c r="H97">
        <v>0</v>
      </c>
      <c r="I97">
        <v>0.997</v>
      </c>
    </row>
    <row r="98" spans="1:10">
      <c r="B98">
        <v>940.62599999999998</v>
      </c>
      <c r="C98">
        <v>-18.173999999999999</v>
      </c>
      <c r="D98">
        <v>-29.734999999999999</v>
      </c>
      <c r="E98">
        <v>11.561</v>
      </c>
      <c r="F98">
        <v>164.8</v>
      </c>
      <c r="G98">
        <v>0</v>
      </c>
      <c r="H98">
        <v>0</v>
      </c>
      <c r="I98">
        <v>0.997</v>
      </c>
    </row>
    <row r="99" spans="1:10">
      <c r="B99">
        <v>950.62599999999998</v>
      </c>
      <c r="C99">
        <v>-18.347999999999999</v>
      </c>
      <c r="D99">
        <v>-29.73</v>
      </c>
      <c r="E99">
        <v>11.382</v>
      </c>
      <c r="F99">
        <v>164.81</v>
      </c>
      <c r="G99">
        <v>1E-3</v>
      </c>
      <c r="H99">
        <v>0.06</v>
      </c>
      <c r="I99">
        <v>0.93700000000000006</v>
      </c>
    </row>
    <row r="100" spans="1:10">
      <c r="B100">
        <v>960.62599999999998</v>
      </c>
      <c r="C100">
        <v>-18.471</v>
      </c>
      <c r="D100">
        <v>-29.734999999999999</v>
      </c>
      <c r="E100">
        <v>11.263999999999999</v>
      </c>
      <c r="F100">
        <v>164.82</v>
      </c>
      <c r="G100">
        <v>1E-3</v>
      </c>
      <c r="H100">
        <v>0.06</v>
      </c>
      <c r="I100">
        <v>0.93700000000000006</v>
      </c>
    </row>
    <row r="101" spans="1:10">
      <c r="B101">
        <v>970.62699999999995</v>
      </c>
      <c r="C101">
        <v>-18.481999999999999</v>
      </c>
      <c r="D101">
        <v>-29.734999999999999</v>
      </c>
      <c r="E101">
        <v>11.254</v>
      </c>
      <c r="F101">
        <v>164.82</v>
      </c>
      <c r="G101">
        <v>0</v>
      </c>
      <c r="H101">
        <v>0</v>
      </c>
      <c r="I101">
        <v>0.997</v>
      </c>
    </row>
    <row r="102" spans="1:10">
      <c r="B102">
        <v>980.62599999999998</v>
      </c>
      <c r="C102">
        <v>-18.553000000000001</v>
      </c>
      <c r="D102">
        <v>-29.734999999999999</v>
      </c>
      <c r="E102">
        <v>11.182</v>
      </c>
      <c r="F102">
        <v>164.83</v>
      </c>
      <c r="G102">
        <v>1E-3</v>
      </c>
      <c r="H102">
        <v>0.06</v>
      </c>
      <c r="I102">
        <v>0.93700000000000006</v>
      </c>
    </row>
    <row r="103" spans="1:10">
      <c r="B103">
        <v>990.62699999999995</v>
      </c>
      <c r="C103">
        <v>-18.347999999999999</v>
      </c>
      <c r="D103">
        <v>-29.741</v>
      </c>
      <c r="E103">
        <v>11.391999999999999</v>
      </c>
      <c r="F103">
        <v>164.81</v>
      </c>
      <c r="G103">
        <v>-2E-3</v>
      </c>
      <c r="H103">
        <v>-0.12</v>
      </c>
      <c r="I103">
        <v>1.117</v>
      </c>
    </row>
    <row r="104" spans="1:10">
      <c r="A104" s="2">
        <v>2</v>
      </c>
      <c r="B104" s="2">
        <v>1000.626</v>
      </c>
      <c r="C104">
        <v>-18.614999999999998</v>
      </c>
      <c r="D104">
        <v>-29.832999999999998</v>
      </c>
      <c r="E104" s="2">
        <v>11.218</v>
      </c>
      <c r="F104" s="2">
        <v>164.81</v>
      </c>
      <c r="G104">
        <v>0</v>
      </c>
      <c r="H104">
        <v>0</v>
      </c>
      <c r="I104">
        <v>0.997</v>
      </c>
      <c r="J104" s="5">
        <f>AVERAGE(E106:E113)</f>
        <v>59.801749999999998</v>
      </c>
    </row>
    <row r="105" spans="1:10">
      <c r="B105">
        <v>1010.626</v>
      </c>
      <c r="C105">
        <v>1.7789999999999999</v>
      </c>
      <c r="D105">
        <v>-28.638000000000002</v>
      </c>
      <c r="E105">
        <v>30.417000000000002</v>
      </c>
      <c r="F105">
        <v>164.88</v>
      </c>
      <c r="G105">
        <v>7.0000000000000001E-3</v>
      </c>
      <c r="H105">
        <v>0.42099999999999999</v>
      </c>
      <c r="I105">
        <v>0.57599999999999996</v>
      </c>
    </row>
    <row r="106" spans="1:10">
      <c r="B106">
        <v>1020.626</v>
      </c>
      <c r="C106">
        <v>29.236999999999998</v>
      </c>
      <c r="D106">
        <v>-26.709</v>
      </c>
      <c r="E106">
        <v>55.945999999999998</v>
      </c>
      <c r="F106">
        <v>165.16</v>
      </c>
      <c r="G106">
        <v>2.8000000000000001E-2</v>
      </c>
      <c r="H106">
        <v>1.6850000000000001</v>
      </c>
      <c r="I106">
        <v>-0.68799999999999994</v>
      </c>
    </row>
    <row r="107" spans="1:10">
      <c r="B107">
        <v>1030.626</v>
      </c>
      <c r="C107">
        <v>33.066000000000003</v>
      </c>
      <c r="D107">
        <v>-26.375</v>
      </c>
      <c r="E107">
        <v>59.441000000000003</v>
      </c>
      <c r="F107">
        <v>165.49</v>
      </c>
      <c r="G107">
        <v>3.3000000000000002E-2</v>
      </c>
      <c r="H107">
        <v>1.986</v>
      </c>
      <c r="I107">
        <v>-0.98899999999999999</v>
      </c>
    </row>
    <row r="108" spans="1:10">
      <c r="B108">
        <v>1040.627</v>
      </c>
      <c r="C108">
        <v>33.517000000000003</v>
      </c>
      <c r="D108">
        <v>-26.277999999999999</v>
      </c>
      <c r="E108">
        <v>59.793999999999997</v>
      </c>
      <c r="F108">
        <v>165.83</v>
      </c>
      <c r="G108">
        <v>3.4000000000000002E-2</v>
      </c>
      <c r="H108">
        <v>2.0459999999999998</v>
      </c>
      <c r="I108">
        <v>-1.0489999999999999</v>
      </c>
    </row>
    <row r="109" spans="1:10">
      <c r="B109">
        <v>1050.626</v>
      </c>
      <c r="C109">
        <v>33.802999999999997</v>
      </c>
      <c r="D109">
        <v>-26.210999999999999</v>
      </c>
      <c r="E109">
        <v>60.014000000000003</v>
      </c>
      <c r="F109">
        <v>166.16</v>
      </c>
      <c r="G109">
        <v>3.3000000000000002E-2</v>
      </c>
      <c r="H109">
        <v>1.986</v>
      </c>
      <c r="I109">
        <v>-0.98899999999999999</v>
      </c>
    </row>
    <row r="110" spans="1:10">
      <c r="B110">
        <v>1060.627</v>
      </c>
      <c r="C110">
        <v>34.131</v>
      </c>
      <c r="D110">
        <v>-26.149000000000001</v>
      </c>
      <c r="E110">
        <v>60.28</v>
      </c>
      <c r="F110">
        <v>166.48</v>
      </c>
      <c r="G110">
        <v>3.2000000000000001E-2</v>
      </c>
      <c r="H110">
        <v>1.9259999999999999</v>
      </c>
      <c r="I110">
        <v>-0.92900000000000005</v>
      </c>
    </row>
    <row r="111" spans="1:10">
      <c r="B111">
        <v>1070.626</v>
      </c>
      <c r="C111">
        <v>34.765999999999998</v>
      </c>
      <c r="D111">
        <v>-26.138999999999999</v>
      </c>
      <c r="E111">
        <v>60.905000000000001</v>
      </c>
      <c r="F111">
        <v>166.82</v>
      </c>
      <c r="G111">
        <v>3.4000000000000002E-2</v>
      </c>
      <c r="H111">
        <v>2.0459999999999998</v>
      </c>
      <c r="I111">
        <v>-1.0489999999999999</v>
      </c>
    </row>
    <row r="112" spans="1:10">
      <c r="B112">
        <v>1080.626</v>
      </c>
      <c r="C112">
        <v>34.622</v>
      </c>
      <c r="D112">
        <v>-26.134</v>
      </c>
      <c r="E112">
        <v>60.756</v>
      </c>
      <c r="F112">
        <v>167.16</v>
      </c>
      <c r="G112">
        <v>3.4000000000000002E-2</v>
      </c>
      <c r="H112">
        <v>2.0459999999999998</v>
      </c>
      <c r="I112">
        <v>-1.0489999999999999</v>
      </c>
    </row>
    <row r="113" spans="1:10">
      <c r="B113">
        <v>1090.626</v>
      </c>
      <c r="C113">
        <v>35.237000000000002</v>
      </c>
      <c r="D113">
        <v>-26.042000000000002</v>
      </c>
      <c r="E113">
        <v>61.277999999999999</v>
      </c>
      <c r="F113">
        <v>167.5</v>
      </c>
      <c r="G113">
        <v>3.4000000000000002E-2</v>
      </c>
      <c r="H113">
        <v>2.0459999999999998</v>
      </c>
      <c r="I113">
        <v>-1.0489999999999999</v>
      </c>
    </row>
    <row r="114" spans="1:10">
      <c r="A114">
        <v>4</v>
      </c>
      <c r="B114">
        <v>1100.626</v>
      </c>
      <c r="C114">
        <v>35.113999999999997</v>
      </c>
      <c r="D114">
        <v>-26.047000000000001</v>
      </c>
      <c r="E114">
        <v>61.161000000000001</v>
      </c>
      <c r="F114">
        <v>167.83</v>
      </c>
      <c r="G114">
        <v>3.3000000000000002E-2</v>
      </c>
      <c r="H114">
        <v>1.986</v>
      </c>
      <c r="I114">
        <v>-0.98899999999999999</v>
      </c>
      <c r="J114" s="5">
        <f>AVERAGE(E116:E123)</f>
        <v>109.48675</v>
      </c>
    </row>
    <row r="115" spans="1:10">
      <c r="B115">
        <v>1110.627</v>
      </c>
      <c r="C115">
        <v>64.977999999999994</v>
      </c>
      <c r="D115">
        <v>-24.117999999999999</v>
      </c>
      <c r="E115">
        <v>89.096000000000004</v>
      </c>
      <c r="F115">
        <v>168.31</v>
      </c>
      <c r="G115">
        <v>4.8000000000000001E-2</v>
      </c>
      <c r="H115">
        <v>2.8889999999999998</v>
      </c>
      <c r="I115">
        <v>-1.8919999999999999</v>
      </c>
    </row>
    <row r="116" spans="1:10">
      <c r="B116">
        <v>1120.626</v>
      </c>
      <c r="C116">
        <v>84.665000000000006</v>
      </c>
      <c r="D116">
        <v>-22.512</v>
      </c>
      <c r="E116">
        <v>107.17700000000001</v>
      </c>
      <c r="F116">
        <v>169</v>
      </c>
      <c r="G116">
        <v>6.9000000000000006E-2</v>
      </c>
      <c r="H116">
        <v>4.1520000000000001</v>
      </c>
      <c r="I116">
        <v>-3.1549999999999998</v>
      </c>
    </row>
    <row r="117" spans="1:10">
      <c r="B117">
        <v>1130.627</v>
      </c>
      <c r="C117">
        <v>86.814999999999998</v>
      </c>
      <c r="D117">
        <v>-22.332000000000001</v>
      </c>
      <c r="E117">
        <v>109.148</v>
      </c>
      <c r="F117">
        <v>169.59</v>
      </c>
      <c r="G117">
        <v>5.8999999999999997E-2</v>
      </c>
      <c r="H117">
        <v>3.5510000000000002</v>
      </c>
      <c r="I117">
        <v>-2.5539999999999998</v>
      </c>
    </row>
    <row r="118" spans="1:10">
      <c r="B118">
        <v>1140.626</v>
      </c>
      <c r="C118">
        <v>87.245000000000005</v>
      </c>
      <c r="D118">
        <v>-22.338000000000001</v>
      </c>
      <c r="E118">
        <v>109.583</v>
      </c>
      <c r="F118">
        <v>170.34</v>
      </c>
      <c r="G118">
        <v>7.4999999999999997E-2</v>
      </c>
      <c r="H118">
        <v>4.5140000000000002</v>
      </c>
      <c r="I118">
        <v>-3.5169999999999999</v>
      </c>
    </row>
    <row r="119" spans="1:10">
      <c r="B119">
        <v>1150.626</v>
      </c>
      <c r="C119">
        <v>87.399000000000001</v>
      </c>
      <c r="D119">
        <v>-22.276</v>
      </c>
      <c r="E119">
        <v>109.675</v>
      </c>
      <c r="F119">
        <v>170.95</v>
      </c>
      <c r="G119">
        <v>6.0999999999999999E-2</v>
      </c>
      <c r="H119">
        <v>3.6709999999999998</v>
      </c>
      <c r="I119">
        <v>-2.6739999999999999</v>
      </c>
    </row>
    <row r="120" spans="1:10">
      <c r="B120">
        <v>1160.626</v>
      </c>
      <c r="C120">
        <v>87.471000000000004</v>
      </c>
      <c r="D120">
        <v>-22.24</v>
      </c>
      <c r="E120">
        <v>109.711</v>
      </c>
      <c r="F120">
        <v>171.61</v>
      </c>
      <c r="G120">
        <v>6.6000000000000003E-2</v>
      </c>
      <c r="H120">
        <v>3.972</v>
      </c>
      <c r="I120">
        <v>-2.9750000000000001</v>
      </c>
    </row>
    <row r="121" spans="1:10">
      <c r="B121">
        <v>1170.626</v>
      </c>
      <c r="C121">
        <v>87.542000000000002</v>
      </c>
      <c r="D121">
        <v>-22.245000000000001</v>
      </c>
      <c r="E121">
        <v>109.78700000000001</v>
      </c>
      <c r="F121">
        <v>172.31</v>
      </c>
      <c r="G121">
        <v>7.0000000000000007E-2</v>
      </c>
      <c r="H121">
        <v>4.2130000000000001</v>
      </c>
      <c r="I121">
        <v>-3.2160000000000002</v>
      </c>
    </row>
    <row r="122" spans="1:10">
      <c r="B122">
        <v>1180.627</v>
      </c>
      <c r="C122">
        <v>87.930999999999997</v>
      </c>
      <c r="D122">
        <v>-22.163</v>
      </c>
      <c r="E122">
        <v>110.09399999999999</v>
      </c>
      <c r="F122">
        <v>172.96</v>
      </c>
      <c r="G122">
        <v>6.5000000000000002E-2</v>
      </c>
      <c r="H122">
        <v>3.9119999999999999</v>
      </c>
      <c r="I122">
        <v>-2.915</v>
      </c>
    </row>
    <row r="123" spans="1:10">
      <c r="B123">
        <v>1190.626</v>
      </c>
      <c r="C123">
        <v>88.626999999999995</v>
      </c>
      <c r="D123">
        <v>-22.091000000000001</v>
      </c>
      <c r="E123">
        <v>110.71899999999999</v>
      </c>
      <c r="F123">
        <v>173.61</v>
      </c>
      <c r="G123">
        <v>6.5000000000000002E-2</v>
      </c>
      <c r="H123">
        <v>3.9119999999999999</v>
      </c>
      <c r="I123">
        <v>-2.915</v>
      </c>
    </row>
    <row r="124" spans="1:10">
      <c r="A124">
        <v>3</v>
      </c>
      <c r="B124">
        <v>1200.627</v>
      </c>
      <c r="C124">
        <v>89.6</v>
      </c>
      <c r="D124">
        <v>-22.03</v>
      </c>
      <c r="E124">
        <v>111.63</v>
      </c>
      <c r="F124">
        <v>174.28</v>
      </c>
      <c r="G124">
        <v>6.7000000000000004E-2</v>
      </c>
      <c r="H124">
        <v>4.032</v>
      </c>
      <c r="I124">
        <v>-3.0350000000000001</v>
      </c>
      <c r="J124" s="5">
        <f>AVERAGE(E126:E133)</f>
        <v>89.193624999999983</v>
      </c>
    </row>
    <row r="125" spans="1:10">
      <c r="B125">
        <v>1210.626</v>
      </c>
      <c r="C125">
        <v>74.837000000000003</v>
      </c>
      <c r="D125">
        <v>-22.948</v>
      </c>
      <c r="E125">
        <v>97.784999999999997</v>
      </c>
      <c r="F125">
        <v>174.92</v>
      </c>
      <c r="G125">
        <v>6.4000000000000001E-2</v>
      </c>
      <c r="H125">
        <v>3.8519999999999999</v>
      </c>
      <c r="I125">
        <v>-2.855</v>
      </c>
    </row>
    <row r="126" spans="1:10">
      <c r="B126">
        <v>1220.626</v>
      </c>
      <c r="C126">
        <v>65.724999999999994</v>
      </c>
      <c r="D126">
        <v>-23.584</v>
      </c>
      <c r="E126">
        <v>89.308999999999997</v>
      </c>
      <c r="F126">
        <v>175.4</v>
      </c>
      <c r="G126">
        <v>4.8000000000000001E-2</v>
      </c>
      <c r="H126">
        <v>2.8889999999999998</v>
      </c>
      <c r="I126">
        <v>-1.8919999999999999</v>
      </c>
    </row>
    <row r="127" spans="1:10">
      <c r="B127">
        <v>1230.626</v>
      </c>
      <c r="C127">
        <v>64.783000000000001</v>
      </c>
      <c r="D127">
        <v>-23.702000000000002</v>
      </c>
      <c r="E127">
        <v>88.484999999999999</v>
      </c>
      <c r="F127">
        <v>175.91</v>
      </c>
      <c r="G127">
        <v>5.0999999999999997E-2</v>
      </c>
      <c r="H127">
        <v>3.069</v>
      </c>
      <c r="I127">
        <v>-2.0720000000000001</v>
      </c>
    </row>
    <row r="128" spans="1:10">
      <c r="B128">
        <v>1240.626</v>
      </c>
      <c r="C128">
        <v>64.968000000000004</v>
      </c>
      <c r="D128">
        <v>-23.681999999999999</v>
      </c>
      <c r="E128">
        <v>88.649000000000001</v>
      </c>
      <c r="F128">
        <v>176.41</v>
      </c>
      <c r="G128">
        <v>0.05</v>
      </c>
      <c r="H128">
        <v>3.0089999999999999</v>
      </c>
      <c r="I128">
        <v>-2.012</v>
      </c>
    </row>
    <row r="129" spans="1:10">
      <c r="B129">
        <v>1250.627</v>
      </c>
      <c r="C129">
        <v>65.295000000000002</v>
      </c>
      <c r="D129">
        <v>-23.677</v>
      </c>
      <c r="E129">
        <v>88.971999999999994</v>
      </c>
      <c r="F129">
        <v>176.92</v>
      </c>
      <c r="G129">
        <v>5.0999999999999997E-2</v>
      </c>
      <c r="H129">
        <v>3.069</v>
      </c>
      <c r="I129">
        <v>-2.0720000000000001</v>
      </c>
    </row>
    <row r="130" spans="1:10">
      <c r="B130">
        <v>1260.626</v>
      </c>
      <c r="C130">
        <v>65.540999999999997</v>
      </c>
      <c r="D130">
        <v>-23.640999999999998</v>
      </c>
      <c r="E130">
        <v>89.182000000000002</v>
      </c>
      <c r="F130">
        <v>177.41</v>
      </c>
      <c r="G130">
        <v>4.9000000000000002E-2</v>
      </c>
      <c r="H130">
        <v>2.9489999999999998</v>
      </c>
      <c r="I130">
        <v>-1.952</v>
      </c>
    </row>
    <row r="131" spans="1:10">
      <c r="B131">
        <v>1270.627</v>
      </c>
      <c r="C131">
        <v>65.734999999999999</v>
      </c>
      <c r="D131">
        <v>-23.651</v>
      </c>
      <c r="E131">
        <v>89.385999999999996</v>
      </c>
      <c r="F131">
        <v>177.92</v>
      </c>
      <c r="G131">
        <v>5.0999999999999997E-2</v>
      </c>
      <c r="H131">
        <v>3.069</v>
      </c>
      <c r="I131">
        <v>-2.0720000000000001</v>
      </c>
    </row>
    <row r="132" spans="1:10">
      <c r="B132">
        <v>1280.626</v>
      </c>
      <c r="C132">
        <v>66.043000000000006</v>
      </c>
      <c r="D132">
        <v>-23.594000000000001</v>
      </c>
      <c r="E132">
        <v>89.637</v>
      </c>
      <c r="F132">
        <v>178.4</v>
      </c>
      <c r="G132">
        <v>4.8000000000000001E-2</v>
      </c>
      <c r="H132">
        <v>2.8889999999999998</v>
      </c>
      <c r="I132">
        <v>-1.8919999999999999</v>
      </c>
    </row>
    <row r="133" spans="1:10">
      <c r="B133">
        <v>1290.626</v>
      </c>
      <c r="C133">
        <v>66.36</v>
      </c>
      <c r="D133">
        <v>-23.568999999999999</v>
      </c>
      <c r="E133">
        <v>89.929000000000002</v>
      </c>
      <c r="F133">
        <v>178.9</v>
      </c>
      <c r="G133">
        <v>0.05</v>
      </c>
      <c r="H133">
        <v>3.0089999999999999</v>
      </c>
      <c r="I133">
        <v>-2.012</v>
      </c>
    </row>
    <row r="134" spans="1:10">
      <c r="A134">
        <v>2</v>
      </c>
      <c r="B134">
        <v>1300.626</v>
      </c>
      <c r="C134">
        <v>66.81</v>
      </c>
      <c r="D134">
        <v>-23.553000000000001</v>
      </c>
      <c r="E134">
        <v>90.364000000000004</v>
      </c>
      <c r="F134">
        <v>179.47</v>
      </c>
      <c r="G134">
        <v>5.7000000000000002E-2</v>
      </c>
      <c r="H134">
        <v>3.43</v>
      </c>
      <c r="I134">
        <v>-2.4329999999999998</v>
      </c>
      <c r="J134" s="5">
        <f>AVERAGE(E136:E143)</f>
        <v>66.087625000000003</v>
      </c>
    </row>
    <row r="135" spans="1:10">
      <c r="B135">
        <v>1310.626</v>
      </c>
      <c r="C135">
        <v>51.872999999999998</v>
      </c>
      <c r="D135">
        <v>-24.431000000000001</v>
      </c>
      <c r="E135">
        <v>76.304000000000002</v>
      </c>
      <c r="F135">
        <v>179.86</v>
      </c>
      <c r="G135">
        <v>3.9E-2</v>
      </c>
      <c r="H135">
        <v>2.347</v>
      </c>
      <c r="I135">
        <v>-1.35</v>
      </c>
    </row>
    <row r="136" spans="1:10">
      <c r="B136">
        <v>1320.627</v>
      </c>
      <c r="C136">
        <v>41.378999999999998</v>
      </c>
      <c r="D136">
        <v>-25.154</v>
      </c>
      <c r="E136">
        <v>66.534000000000006</v>
      </c>
      <c r="F136">
        <v>180.22</v>
      </c>
      <c r="G136">
        <v>3.5999999999999997E-2</v>
      </c>
      <c r="H136">
        <v>2.1659999999999999</v>
      </c>
      <c r="I136">
        <v>-1.169</v>
      </c>
    </row>
    <row r="137" spans="1:10">
      <c r="B137">
        <v>1330.626</v>
      </c>
      <c r="C137">
        <v>40.468000000000004</v>
      </c>
      <c r="D137">
        <v>-25.245999999999999</v>
      </c>
      <c r="E137">
        <v>65.715000000000003</v>
      </c>
      <c r="F137">
        <v>180.54</v>
      </c>
      <c r="G137">
        <v>3.2000000000000001E-2</v>
      </c>
      <c r="H137">
        <v>1.9259999999999999</v>
      </c>
      <c r="I137">
        <v>-0.92900000000000005</v>
      </c>
    </row>
    <row r="138" spans="1:10">
      <c r="B138">
        <v>1340.627</v>
      </c>
      <c r="C138">
        <v>40.253</v>
      </c>
      <c r="D138">
        <v>-25.236000000000001</v>
      </c>
      <c r="E138">
        <v>65.489000000000004</v>
      </c>
      <c r="F138">
        <v>180.87</v>
      </c>
      <c r="G138">
        <v>3.3000000000000002E-2</v>
      </c>
      <c r="H138">
        <v>1.986</v>
      </c>
      <c r="I138">
        <v>-0.98899999999999999</v>
      </c>
    </row>
    <row r="139" spans="1:10">
      <c r="B139">
        <v>1350.626</v>
      </c>
      <c r="C139">
        <v>40.774999999999999</v>
      </c>
      <c r="D139">
        <v>-25.221</v>
      </c>
      <c r="E139">
        <v>65.995999999999995</v>
      </c>
      <c r="F139">
        <v>181.22</v>
      </c>
      <c r="G139">
        <v>3.5000000000000003E-2</v>
      </c>
      <c r="H139">
        <v>2.1059999999999999</v>
      </c>
      <c r="I139">
        <v>-1.109</v>
      </c>
    </row>
    <row r="140" spans="1:10">
      <c r="B140">
        <v>1360.626</v>
      </c>
      <c r="C140">
        <v>40.805999999999997</v>
      </c>
      <c r="D140">
        <v>-25.221</v>
      </c>
      <c r="E140">
        <v>66.027000000000001</v>
      </c>
      <c r="F140">
        <v>181.56</v>
      </c>
      <c r="G140">
        <v>3.4000000000000002E-2</v>
      </c>
      <c r="H140">
        <v>2.0459999999999998</v>
      </c>
      <c r="I140">
        <v>-1.0489999999999999</v>
      </c>
    </row>
    <row r="141" spans="1:10">
      <c r="B141">
        <v>1370.626</v>
      </c>
      <c r="C141">
        <v>40.898000000000003</v>
      </c>
      <c r="D141">
        <v>-25.221</v>
      </c>
      <c r="E141">
        <v>66.119</v>
      </c>
      <c r="F141">
        <v>181.88</v>
      </c>
      <c r="G141">
        <v>3.2000000000000001E-2</v>
      </c>
      <c r="H141">
        <v>1.9259999999999999</v>
      </c>
      <c r="I141">
        <v>-0.92900000000000005</v>
      </c>
    </row>
    <row r="142" spans="1:10">
      <c r="B142">
        <v>1380.626</v>
      </c>
      <c r="C142">
        <v>41.225999999999999</v>
      </c>
      <c r="D142">
        <v>-25.175000000000001</v>
      </c>
      <c r="E142">
        <v>66.400000000000006</v>
      </c>
      <c r="F142">
        <v>182.23</v>
      </c>
      <c r="G142">
        <v>3.5000000000000003E-2</v>
      </c>
      <c r="H142">
        <v>2.1059999999999999</v>
      </c>
      <c r="I142">
        <v>-1.109</v>
      </c>
    </row>
    <row r="143" spans="1:10">
      <c r="B143">
        <v>1390.627</v>
      </c>
      <c r="C143">
        <v>41.225999999999999</v>
      </c>
      <c r="D143">
        <v>-25.195</v>
      </c>
      <c r="E143">
        <v>66.421000000000006</v>
      </c>
      <c r="F143">
        <v>182.54</v>
      </c>
      <c r="G143">
        <v>3.1E-2</v>
      </c>
      <c r="H143">
        <v>1.8660000000000001</v>
      </c>
      <c r="I143">
        <v>-0.86899999999999999</v>
      </c>
    </row>
    <row r="144" spans="1:10">
      <c r="A144">
        <v>1</v>
      </c>
      <c r="B144">
        <v>1400.626</v>
      </c>
      <c r="C144">
        <v>41.655999999999999</v>
      </c>
      <c r="D144">
        <v>-25.221</v>
      </c>
      <c r="E144">
        <v>66.876999999999995</v>
      </c>
      <c r="F144">
        <v>182.87</v>
      </c>
      <c r="G144">
        <v>3.3000000000000002E-2</v>
      </c>
      <c r="H144">
        <v>1.986</v>
      </c>
      <c r="I144">
        <v>-0.98899999999999999</v>
      </c>
      <c r="J144" s="5">
        <f>AVERAGE(E146:E153)</f>
        <v>40.559374999999996</v>
      </c>
    </row>
    <row r="145" spans="1:10">
      <c r="B145">
        <v>1410.627</v>
      </c>
      <c r="C145">
        <v>26.821000000000002</v>
      </c>
      <c r="D145">
        <v>-26.042000000000002</v>
      </c>
      <c r="E145">
        <v>52.863</v>
      </c>
      <c r="F145">
        <v>183.15</v>
      </c>
      <c r="G145">
        <v>2.8000000000000001E-2</v>
      </c>
      <c r="H145">
        <v>1.6850000000000001</v>
      </c>
      <c r="I145">
        <v>-0.68799999999999994</v>
      </c>
    </row>
    <row r="146" spans="1:10">
      <c r="B146">
        <v>1420.626</v>
      </c>
      <c r="C146">
        <v>15.334</v>
      </c>
      <c r="D146">
        <v>-26.75</v>
      </c>
      <c r="E146">
        <v>42.084000000000003</v>
      </c>
      <c r="F146">
        <v>183.36</v>
      </c>
      <c r="G146">
        <v>2.1000000000000001E-2</v>
      </c>
      <c r="H146">
        <v>1.264</v>
      </c>
      <c r="I146">
        <v>-0.26700000000000002</v>
      </c>
    </row>
    <row r="147" spans="1:10">
      <c r="B147">
        <v>1430.626</v>
      </c>
      <c r="C147">
        <v>13.788</v>
      </c>
      <c r="D147">
        <v>-26.856999999999999</v>
      </c>
      <c r="E147">
        <v>40.646000000000001</v>
      </c>
      <c r="F147">
        <v>183.53</v>
      </c>
      <c r="G147">
        <v>1.7000000000000001E-2</v>
      </c>
      <c r="H147">
        <v>1.0229999999999999</v>
      </c>
      <c r="I147">
        <v>-2.5999999999999999E-2</v>
      </c>
    </row>
    <row r="148" spans="1:10">
      <c r="B148">
        <v>1440.626</v>
      </c>
      <c r="C148">
        <v>13.297000000000001</v>
      </c>
      <c r="D148">
        <v>-26.878</v>
      </c>
      <c r="E148">
        <v>40.174999999999997</v>
      </c>
      <c r="F148">
        <v>183.7</v>
      </c>
      <c r="G148">
        <v>1.7000000000000001E-2</v>
      </c>
      <c r="H148">
        <v>1.0229999999999999</v>
      </c>
      <c r="I148">
        <v>-2.5999999999999999E-2</v>
      </c>
    </row>
    <row r="149" spans="1:10">
      <c r="B149">
        <v>1450.626</v>
      </c>
      <c r="C149">
        <v>13.246</v>
      </c>
      <c r="D149">
        <v>-26.873000000000001</v>
      </c>
      <c r="E149">
        <v>40.118000000000002</v>
      </c>
      <c r="F149">
        <v>183.86</v>
      </c>
      <c r="G149">
        <v>1.6E-2</v>
      </c>
      <c r="H149">
        <v>0.96299999999999997</v>
      </c>
      <c r="I149">
        <v>3.4000000000000002E-2</v>
      </c>
    </row>
    <row r="150" spans="1:10">
      <c r="B150">
        <v>1460.627</v>
      </c>
      <c r="C150">
        <v>13.42</v>
      </c>
      <c r="D150">
        <v>-26.919</v>
      </c>
      <c r="E150">
        <v>40.338999999999999</v>
      </c>
      <c r="F150">
        <v>184.03</v>
      </c>
      <c r="G150">
        <v>1.7000000000000001E-2</v>
      </c>
      <c r="H150">
        <v>1.0229999999999999</v>
      </c>
      <c r="I150">
        <v>-2.5999999999999999E-2</v>
      </c>
    </row>
    <row r="151" spans="1:10">
      <c r="B151">
        <v>1470.626</v>
      </c>
      <c r="C151">
        <v>13.532</v>
      </c>
      <c r="D151">
        <v>-26.867999999999999</v>
      </c>
      <c r="E151">
        <v>40.4</v>
      </c>
      <c r="F151">
        <v>184.2</v>
      </c>
      <c r="G151">
        <v>1.7000000000000001E-2</v>
      </c>
      <c r="H151">
        <v>1.0229999999999999</v>
      </c>
      <c r="I151">
        <v>-2.5999999999999999E-2</v>
      </c>
    </row>
    <row r="152" spans="1:10">
      <c r="B152">
        <v>1480.627</v>
      </c>
      <c r="C152">
        <v>13.379</v>
      </c>
      <c r="D152">
        <v>-26.861999999999998</v>
      </c>
      <c r="E152">
        <v>40.241</v>
      </c>
      <c r="F152">
        <v>184.36</v>
      </c>
      <c r="G152">
        <v>1.6E-2</v>
      </c>
      <c r="H152">
        <v>0.96299999999999997</v>
      </c>
      <c r="I152">
        <v>3.4000000000000002E-2</v>
      </c>
    </row>
    <row r="153" spans="1:10">
      <c r="B153">
        <v>1490.626</v>
      </c>
      <c r="C153">
        <v>13.584</v>
      </c>
      <c r="D153">
        <v>-26.888000000000002</v>
      </c>
      <c r="E153">
        <v>40.472000000000001</v>
      </c>
      <c r="F153">
        <v>184.53</v>
      </c>
      <c r="G153">
        <v>1.7000000000000001E-2</v>
      </c>
      <c r="H153">
        <v>1.0229999999999999</v>
      </c>
      <c r="I153">
        <v>-2.5999999999999999E-2</v>
      </c>
    </row>
    <row r="154" spans="1:10">
      <c r="A154">
        <v>0.7</v>
      </c>
      <c r="B154">
        <v>1500.626</v>
      </c>
      <c r="C154">
        <v>13.952</v>
      </c>
      <c r="D154">
        <v>-26.847000000000001</v>
      </c>
      <c r="E154">
        <v>40.798999999999999</v>
      </c>
      <c r="F154">
        <v>184.7</v>
      </c>
      <c r="G154">
        <v>1.7000000000000001E-2</v>
      </c>
      <c r="H154">
        <v>1.0229999999999999</v>
      </c>
      <c r="I154">
        <v>-2.5999999999999999E-2</v>
      </c>
      <c r="J154" s="5">
        <f>AVERAGE(E156:E163)</f>
        <v>32.757749999999994</v>
      </c>
    </row>
    <row r="155" spans="1:10">
      <c r="B155">
        <v>1510.626</v>
      </c>
      <c r="C155">
        <v>9.5909999999999993</v>
      </c>
      <c r="D155">
        <v>-27.052</v>
      </c>
      <c r="E155">
        <v>36.643000000000001</v>
      </c>
      <c r="F155">
        <v>184.85</v>
      </c>
      <c r="G155">
        <v>1.4999999999999999E-2</v>
      </c>
      <c r="H155">
        <v>0.90300000000000002</v>
      </c>
      <c r="I155">
        <v>9.4E-2</v>
      </c>
    </row>
    <row r="156" spans="1:10">
      <c r="B156">
        <v>1520.626</v>
      </c>
      <c r="C156">
        <v>5.8330000000000002</v>
      </c>
      <c r="D156">
        <v>-27.283000000000001</v>
      </c>
      <c r="E156">
        <v>33.116999999999997</v>
      </c>
      <c r="F156">
        <v>184.97</v>
      </c>
      <c r="G156">
        <v>1.2E-2</v>
      </c>
      <c r="H156">
        <v>0.72199999999999998</v>
      </c>
      <c r="I156">
        <v>0.27500000000000002</v>
      </c>
    </row>
    <row r="157" spans="1:10">
      <c r="B157">
        <v>1530.627</v>
      </c>
      <c r="C157">
        <v>5.3220000000000001</v>
      </c>
      <c r="D157">
        <v>-27.344999999999999</v>
      </c>
      <c r="E157">
        <v>32.665999999999997</v>
      </c>
      <c r="F157">
        <v>185.09</v>
      </c>
      <c r="G157">
        <v>1.2E-2</v>
      </c>
      <c r="H157">
        <v>0.72199999999999998</v>
      </c>
      <c r="I157">
        <v>0.27500000000000002</v>
      </c>
    </row>
    <row r="158" spans="1:10">
      <c r="B158">
        <v>1540.626</v>
      </c>
      <c r="C158">
        <v>5.3010000000000002</v>
      </c>
      <c r="D158">
        <v>-27.344999999999999</v>
      </c>
      <c r="E158">
        <v>32.646000000000001</v>
      </c>
      <c r="F158">
        <v>185.22</v>
      </c>
      <c r="G158">
        <v>1.2999999999999999E-2</v>
      </c>
      <c r="H158">
        <v>0.78200000000000003</v>
      </c>
      <c r="I158">
        <v>0.215</v>
      </c>
    </row>
    <row r="159" spans="1:10">
      <c r="B159">
        <v>1550.627</v>
      </c>
      <c r="C159">
        <v>5.4850000000000003</v>
      </c>
      <c r="D159">
        <v>-27.324000000000002</v>
      </c>
      <c r="E159">
        <v>32.81</v>
      </c>
      <c r="F159">
        <v>185.34</v>
      </c>
      <c r="G159">
        <v>1.2E-2</v>
      </c>
      <c r="H159">
        <v>0.72199999999999998</v>
      </c>
      <c r="I159">
        <v>0.27500000000000002</v>
      </c>
    </row>
    <row r="160" spans="1:10">
      <c r="B160">
        <v>1560.626</v>
      </c>
      <c r="C160">
        <v>5.3520000000000003</v>
      </c>
      <c r="D160">
        <v>-27.35</v>
      </c>
      <c r="E160">
        <v>32.701999999999998</v>
      </c>
      <c r="F160">
        <v>185.45</v>
      </c>
      <c r="G160">
        <v>1.0999999999999999E-2</v>
      </c>
      <c r="H160">
        <v>0.66200000000000003</v>
      </c>
      <c r="I160">
        <v>0.33500000000000002</v>
      </c>
    </row>
    <row r="161" spans="1:10">
      <c r="B161">
        <v>1570.626</v>
      </c>
      <c r="C161">
        <v>5.27</v>
      </c>
      <c r="D161">
        <v>-27.36</v>
      </c>
      <c r="E161">
        <v>32.630000000000003</v>
      </c>
      <c r="F161">
        <v>185.57</v>
      </c>
      <c r="G161">
        <v>1.2E-2</v>
      </c>
      <c r="H161">
        <v>0.72199999999999998</v>
      </c>
      <c r="I161">
        <v>0.27500000000000002</v>
      </c>
    </row>
    <row r="162" spans="1:10">
      <c r="B162">
        <v>1580.626</v>
      </c>
      <c r="C162">
        <v>5.3109999999999999</v>
      </c>
      <c r="D162">
        <v>-27.355</v>
      </c>
      <c r="E162">
        <v>32.665999999999997</v>
      </c>
      <c r="F162">
        <v>185.68</v>
      </c>
      <c r="G162">
        <v>1.0999999999999999E-2</v>
      </c>
      <c r="H162">
        <v>0.66200000000000003</v>
      </c>
      <c r="I162">
        <v>0.33500000000000002</v>
      </c>
    </row>
    <row r="163" spans="1:10">
      <c r="B163">
        <v>1590.626</v>
      </c>
      <c r="C163">
        <v>5.4850000000000003</v>
      </c>
      <c r="D163">
        <v>-27.34</v>
      </c>
      <c r="E163">
        <v>32.825000000000003</v>
      </c>
      <c r="F163">
        <v>185.8</v>
      </c>
      <c r="G163">
        <v>1.2E-2</v>
      </c>
      <c r="H163">
        <v>0.72199999999999998</v>
      </c>
      <c r="I163">
        <v>0.27500000000000002</v>
      </c>
    </row>
    <row r="164" spans="1:10">
      <c r="A164">
        <v>0.5</v>
      </c>
      <c r="B164">
        <v>1600.627</v>
      </c>
      <c r="C164">
        <v>5.68</v>
      </c>
      <c r="D164">
        <v>-27.298999999999999</v>
      </c>
      <c r="E164">
        <v>32.978000000000002</v>
      </c>
      <c r="F164">
        <v>185.93</v>
      </c>
      <c r="G164">
        <v>1.2999999999999999E-2</v>
      </c>
      <c r="H164">
        <v>0.78200000000000003</v>
      </c>
      <c r="I164">
        <v>0.215</v>
      </c>
      <c r="J164" s="5">
        <f>AVERAGE(E166:E173)</f>
        <v>27.144874999999999</v>
      </c>
    </row>
    <row r="165" spans="1:10">
      <c r="B165">
        <v>1610.626</v>
      </c>
      <c r="C165">
        <v>2.9359999999999999</v>
      </c>
      <c r="D165">
        <v>-27.446999999999999</v>
      </c>
      <c r="E165">
        <v>30.382999999999999</v>
      </c>
      <c r="F165">
        <v>186.03</v>
      </c>
      <c r="G165">
        <v>0.01</v>
      </c>
      <c r="H165">
        <v>0.60199999999999998</v>
      </c>
      <c r="I165">
        <v>0.39500000000000002</v>
      </c>
    </row>
    <row r="166" spans="1:10">
      <c r="B166">
        <v>1620.627</v>
      </c>
      <c r="C166">
        <v>3.9E-2</v>
      </c>
      <c r="D166">
        <v>-27.591000000000001</v>
      </c>
      <c r="E166">
        <v>27.63</v>
      </c>
      <c r="F166">
        <v>186.13</v>
      </c>
      <c r="G166">
        <v>0.01</v>
      </c>
      <c r="H166">
        <v>0.60199999999999998</v>
      </c>
      <c r="I166">
        <v>0.39500000000000002</v>
      </c>
    </row>
    <row r="167" spans="1:10">
      <c r="B167">
        <v>1630.626</v>
      </c>
      <c r="C167">
        <v>-0.60599999999999998</v>
      </c>
      <c r="D167">
        <v>-27.652999999999999</v>
      </c>
      <c r="E167">
        <v>27.045999999999999</v>
      </c>
      <c r="F167">
        <v>186.21</v>
      </c>
      <c r="G167">
        <v>8.0000000000000002E-3</v>
      </c>
      <c r="H167">
        <v>0.48099999999999998</v>
      </c>
      <c r="I167">
        <v>0.51600000000000001</v>
      </c>
    </row>
    <row r="168" spans="1:10">
      <c r="B168">
        <v>1640.626</v>
      </c>
      <c r="C168">
        <v>-0.63700000000000001</v>
      </c>
      <c r="D168">
        <v>-27.678000000000001</v>
      </c>
      <c r="E168">
        <v>27.041</v>
      </c>
      <c r="F168">
        <v>186.3</v>
      </c>
      <c r="G168">
        <v>8.9999999999999993E-3</v>
      </c>
      <c r="H168">
        <v>0.54200000000000004</v>
      </c>
      <c r="I168">
        <v>0.45500000000000002</v>
      </c>
    </row>
    <row r="169" spans="1:10">
      <c r="B169">
        <v>1650.626</v>
      </c>
      <c r="C169">
        <v>-0.64700000000000002</v>
      </c>
      <c r="D169">
        <v>-27.667999999999999</v>
      </c>
      <c r="E169">
        <v>27.021000000000001</v>
      </c>
      <c r="F169">
        <v>186.38</v>
      </c>
      <c r="G169">
        <v>8.0000000000000002E-3</v>
      </c>
      <c r="H169">
        <v>0.48099999999999998</v>
      </c>
      <c r="I169">
        <v>0.51600000000000001</v>
      </c>
    </row>
    <row r="170" spans="1:10">
      <c r="B170">
        <v>1660.626</v>
      </c>
      <c r="C170">
        <v>-0.51400000000000001</v>
      </c>
      <c r="D170">
        <v>-27.658000000000001</v>
      </c>
      <c r="E170">
        <v>27.143999999999998</v>
      </c>
      <c r="F170">
        <v>186.46</v>
      </c>
      <c r="G170">
        <v>8.0000000000000002E-3</v>
      </c>
      <c r="H170">
        <v>0.48099999999999998</v>
      </c>
      <c r="I170">
        <v>0.51600000000000001</v>
      </c>
    </row>
    <row r="171" spans="1:10">
      <c r="B171">
        <v>1670.627</v>
      </c>
      <c r="C171">
        <v>-0.48299999999999998</v>
      </c>
      <c r="D171">
        <v>-27.667999999999999</v>
      </c>
      <c r="E171">
        <v>27.184999999999999</v>
      </c>
      <c r="F171">
        <v>186.55</v>
      </c>
      <c r="G171">
        <v>8.9999999999999993E-3</v>
      </c>
      <c r="H171">
        <v>0.54200000000000004</v>
      </c>
      <c r="I171">
        <v>0.45500000000000002</v>
      </c>
    </row>
    <row r="172" spans="1:10">
      <c r="B172">
        <v>1680.626</v>
      </c>
      <c r="C172">
        <v>-0.57499999999999996</v>
      </c>
      <c r="D172">
        <v>-27.667999999999999</v>
      </c>
      <c r="E172">
        <v>27.091999999999999</v>
      </c>
      <c r="F172">
        <v>186.63</v>
      </c>
      <c r="G172">
        <v>8.0000000000000002E-3</v>
      </c>
      <c r="H172">
        <v>0.48099999999999998</v>
      </c>
      <c r="I172">
        <v>0.51600000000000001</v>
      </c>
    </row>
    <row r="173" spans="1:10">
      <c r="B173">
        <v>1690.627</v>
      </c>
      <c r="C173">
        <v>-0.65700000000000003</v>
      </c>
      <c r="D173">
        <v>-27.658000000000001</v>
      </c>
      <c r="E173">
        <v>27</v>
      </c>
      <c r="F173">
        <v>186.72</v>
      </c>
      <c r="G173">
        <v>8.9999999999999993E-3</v>
      </c>
      <c r="H173">
        <v>0.54200000000000004</v>
      </c>
      <c r="I173">
        <v>0.45500000000000002</v>
      </c>
    </row>
    <row r="174" spans="1:10">
      <c r="A174">
        <v>0.2</v>
      </c>
      <c r="B174">
        <v>1700.626</v>
      </c>
      <c r="C174">
        <v>-0.61599999999999999</v>
      </c>
      <c r="D174">
        <v>-27.606000000000002</v>
      </c>
      <c r="E174">
        <v>26.99</v>
      </c>
      <c r="F174">
        <v>186.82</v>
      </c>
      <c r="G174">
        <v>0.01</v>
      </c>
      <c r="H174">
        <v>0.60199999999999998</v>
      </c>
      <c r="I174">
        <v>0.39500000000000002</v>
      </c>
      <c r="J174" s="5">
        <f>AVERAGE(E176:E183)</f>
        <v>18.362375</v>
      </c>
    </row>
    <row r="175" spans="1:10">
      <c r="B175">
        <v>1710.626</v>
      </c>
      <c r="C175">
        <v>-4.1379999999999999</v>
      </c>
      <c r="D175">
        <v>-27.786000000000001</v>
      </c>
      <c r="E175">
        <v>23.648</v>
      </c>
      <c r="F175">
        <v>186.87</v>
      </c>
      <c r="G175">
        <v>5.0000000000000001E-3</v>
      </c>
      <c r="H175">
        <v>0.30099999999999999</v>
      </c>
      <c r="I175">
        <v>0.69599999999999995</v>
      </c>
    </row>
    <row r="176" spans="1:10">
      <c r="B176">
        <v>1720.626</v>
      </c>
      <c r="C176">
        <v>-8.3049999999999997</v>
      </c>
      <c r="D176">
        <v>-28.021999999999998</v>
      </c>
      <c r="E176">
        <v>19.716999999999999</v>
      </c>
      <c r="F176">
        <v>186.93</v>
      </c>
      <c r="G176">
        <v>6.0000000000000001E-3</v>
      </c>
      <c r="H176">
        <v>0.36099999999999999</v>
      </c>
      <c r="I176">
        <v>0.63600000000000001</v>
      </c>
    </row>
    <row r="177" spans="1:10">
      <c r="B177">
        <v>1730.626</v>
      </c>
      <c r="C177">
        <v>-9.4930000000000003</v>
      </c>
      <c r="D177">
        <v>-28.099</v>
      </c>
      <c r="E177">
        <v>18.606000000000002</v>
      </c>
      <c r="F177">
        <v>186.96</v>
      </c>
      <c r="G177">
        <v>3.0000000000000001E-3</v>
      </c>
      <c r="H177">
        <v>0.18099999999999999</v>
      </c>
      <c r="I177">
        <v>0.81599999999999995</v>
      </c>
    </row>
    <row r="178" spans="1:10">
      <c r="B178">
        <v>1740.627</v>
      </c>
      <c r="C178">
        <v>-9.8409999999999993</v>
      </c>
      <c r="D178">
        <v>-28.099</v>
      </c>
      <c r="E178">
        <v>18.257999999999999</v>
      </c>
      <c r="F178">
        <v>187</v>
      </c>
      <c r="G178">
        <v>4.0000000000000001E-3</v>
      </c>
      <c r="H178">
        <v>0.24099999999999999</v>
      </c>
      <c r="I178">
        <v>0.75600000000000001</v>
      </c>
    </row>
    <row r="179" spans="1:10">
      <c r="B179">
        <v>1750.626</v>
      </c>
      <c r="C179">
        <v>-10.015000000000001</v>
      </c>
      <c r="D179">
        <v>-28.094000000000001</v>
      </c>
      <c r="E179">
        <v>18.079000000000001</v>
      </c>
      <c r="F179">
        <v>187.02</v>
      </c>
      <c r="G179">
        <v>2E-3</v>
      </c>
      <c r="H179">
        <v>0.12</v>
      </c>
      <c r="I179">
        <v>0.877</v>
      </c>
    </row>
    <row r="180" spans="1:10">
      <c r="B180">
        <v>1760.627</v>
      </c>
      <c r="C180">
        <v>-10.005000000000001</v>
      </c>
      <c r="D180">
        <v>-28.123999999999999</v>
      </c>
      <c r="E180">
        <v>18.12</v>
      </c>
      <c r="F180">
        <v>187.07</v>
      </c>
      <c r="G180">
        <v>5.0000000000000001E-3</v>
      </c>
      <c r="H180">
        <v>0.30099999999999999</v>
      </c>
      <c r="I180">
        <v>0.69599999999999995</v>
      </c>
    </row>
    <row r="181" spans="1:10">
      <c r="B181">
        <v>1770.626</v>
      </c>
      <c r="C181">
        <v>-10.035</v>
      </c>
      <c r="D181">
        <v>-28.094000000000001</v>
      </c>
      <c r="E181">
        <v>18.058</v>
      </c>
      <c r="F181">
        <v>187.1</v>
      </c>
      <c r="G181">
        <v>3.0000000000000001E-3</v>
      </c>
      <c r="H181">
        <v>0.18099999999999999</v>
      </c>
      <c r="I181">
        <v>0.81599999999999995</v>
      </c>
    </row>
    <row r="182" spans="1:10">
      <c r="B182">
        <v>1780.626</v>
      </c>
      <c r="C182">
        <v>-10.055999999999999</v>
      </c>
      <c r="D182">
        <v>-28.099</v>
      </c>
      <c r="E182">
        <v>18.042999999999999</v>
      </c>
      <c r="F182">
        <v>187.15</v>
      </c>
      <c r="G182">
        <v>5.0000000000000001E-3</v>
      </c>
      <c r="H182">
        <v>0.30099999999999999</v>
      </c>
      <c r="I182">
        <v>0.69599999999999995</v>
      </c>
    </row>
    <row r="183" spans="1:10">
      <c r="B183">
        <v>1790.626</v>
      </c>
      <c r="C183">
        <v>-10.076000000000001</v>
      </c>
      <c r="D183">
        <v>-28.094000000000001</v>
      </c>
      <c r="E183">
        <v>18.018000000000001</v>
      </c>
      <c r="F183">
        <v>187.19</v>
      </c>
      <c r="G183">
        <v>4.0000000000000001E-3</v>
      </c>
      <c r="H183">
        <v>0.24099999999999999</v>
      </c>
      <c r="I183">
        <v>0.75600000000000001</v>
      </c>
    </row>
    <row r="184" spans="1:10">
      <c r="A184">
        <v>0</v>
      </c>
      <c r="B184">
        <v>1800.626</v>
      </c>
      <c r="C184">
        <v>-10.045</v>
      </c>
      <c r="D184">
        <v>-28.088999999999999</v>
      </c>
      <c r="E184">
        <v>18.042999999999999</v>
      </c>
      <c r="F184">
        <v>187.2</v>
      </c>
      <c r="G184">
        <v>1E-3</v>
      </c>
      <c r="H184">
        <v>0.06</v>
      </c>
      <c r="I184">
        <v>0.93700000000000006</v>
      </c>
      <c r="J184" s="5">
        <f>AVERAGE(E189:E213)</f>
        <v>11.57056</v>
      </c>
    </row>
    <row r="185" spans="1:10">
      <c r="B185">
        <v>1810.627</v>
      </c>
      <c r="C185">
        <v>-11.919</v>
      </c>
      <c r="D185">
        <v>-28.145</v>
      </c>
      <c r="E185">
        <v>16.225999999999999</v>
      </c>
      <c r="F185">
        <v>187.24</v>
      </c>
      <c r="G185">
        <v>4.0000000000000001E-3</v>
      </c>
      <c r="H185">
        <v>0.24099999999999999</v>
      </c>
      <c r="I185">
        <v>0.75600000000000001</v>
      </c>
    </row>
    <row r="186" spans="1:10">
      <c r="B186">
        <v>1820.626</v>
      </c>
      <c r="C186">
        <v>-14.499000000000001</v>
      </c>
      <c r="D186">
        <v>-28.277999999999999</v>
      </c>
      <c r="E186">
        <v>13.779</v>
      </c>
      <c r="F186">
        <v>187.25</v>
      </c>
      <c r="G186">
        <v>1E-3</v>
      </c>
      <c r="H186">
        <v>0.06</v>
      </c>
      <c r="I186">
        <v>0.93700000000000006</v>
      </c>
    </row>
    <row r="187" spans="1:10">
      <c r="B187">
        <v>1830.627</v>
      </c>
      <c r="C187">
        <v>-15.553000000000001</v>
      </c>
      <c r="D187">
        <v>-28.324999999999999</v>
      </c>
      <c r="E187">
        <v>12.771000000000001</v>
      </c>
      <c r="F187">
        <v>187.28</v>
      </c>
      <c r="G187">
        <v>3.0000000000000001E-3</v>
      </c>
      <c r="H187">
        <v>0.18099999999999999</v>
      </c>
      <c r="I187">
        <v>0.81599999999999995</v>
      </c>
    </row>
    <row r="188" spans="1:10">
      <c r="B188">
        <v>1840.626</v>
      </c>
      <c r="C188">
        <v>-16.013999999999999</v>
      </c>
      <c r="D188">
        <v>-28.381</v>
      </c>
      <c r="E188">
        <v>12.367000000000001</v>
      </c>
      <c r="F188">
        <v>187.28</v>
      </c>
      <c r="G188">
        <v>0</v>
      </c>
      <c r="H188">
        <v>0</v>
      </c>
      <c r="I188">
        <v>0.997</v>
      </c>
    </row>
    <row r="189" spans="1:10">
      <c r="B189">
        <v>1850.626</v>
      </c>
      <c r="C189">
        <v>-16.393000000000001</v>
      </c>
      <c r="D189">
        <v>-28.396000000000001</v>
      </c>
      <c r="E189">
        <v>12.003</v>
      </c>
      <c r="F189">
        <v>187.28</v>
      </c>
      <c r="G189">
        <v>0</v>
      </c>
      <c r="H189">
        <v>0</v>
      </c>
      <c r="I189">
        <v>0.997</v>
      </c>
    </row>
    <row r="190" spans="1:10">
      <c r="B190">
        <v>1860.626</v>
      </c>
      <c r="C190">
        <v>-16.434000000000001</v>
      </c>
      <c r="D190">
        <v>-28.402000000000001</v>
      </c>
      <c r="E190">
        <v>11.968</v>
      </c>
      <c r="F190">
        <v>187.27</v>
      </c>
      <c r="G190">
        <v>-1E-3</v>
      </c>
      <c r="H190">
        <v>-0.06</v>
      </c>
      <c r="I190">
        <v>1.0569999999999999</v>
      </c>
    </row>
    <row r="191" spans="1:10">
      <c r="B191">
        <v>1870.626</v>
      </c>
      <c r="C191">
        <v>-16.515999999999998</v>
      </c>
      <c r="D191">
        <v>-28.396000000000001</v>
      </c>
      <c r="E191">
        <v>11.881</v>
      </c>
      <c r="F191">
        <v>187.28</v>
      </c>
      <c r="G191">
        <v>1E-3</v>
      </c>
      <c r="H191">
        <v>0.06</v>
      </c>
      <c r="I191">
        <v>0.93700000000000006</v>
      </c>
    </row>
    <row r="192" spans="1:10">
      <c r="B192">
        <v>1880.627</v>
      </c>
      <c r="C192">
        <v>-16.617999999999999</v>
      </c>
      <c r="D192">
        <v>-28.390999999999998</v>
      </c>
      <c r="E192">
        <v>11.773</v>
      </c>
      <c r="F192">
        <v>187.29</v>
      </c>
      <c r="G192">
        <v>1E-3</v>
      </c>
      <c r="H192">
        <v>0.06</v>
      </c>
      <c r="I192">
        <v>0.93700000000000006</v>
      </c>
    </row>
    <row r="193" spans="1:10">
      <c r="B193">
        <v>1890.626</v>
      </c>
      <c r="C193">
        <v>-16.638999999999999</v>
      </c>
      <c r="D193">
        <v>-28.396000000000001</v>
      </c>
      <c r="E193">
        <v>11.757999999999999</v>
      </c>
      <c r="F193">
        <v>187.29</v>
      </c>
      <c r="G193">
        <v>0</v>
      </c>
      <c r="H193">
        <v>0</v>
      </c>
      <c r="I193">
        <v>0.997</v>
      </c>
    </row>
    <row r="194" spans="1:10">
      <c r="A194" t="s">
        <v>20</v>
      </c>
      <c r="B194">
        <v>1900.627</v>
      </c>
      <c r="C194">
        <v>-16.690000000000001</v>
      </c>
      <c r="D194">
        <v>-28.381</v>
      </c>
      <c r="E194">
        <v>11.691000000000001</v>
      </c>
      <c r="F194">
        <v>187.3</v>
      </c>
      <c r="G194">
        <v>1E-3</v>
      </c>
      <c r="H194">
        <v>0.06</v>
      </c>
      <c r="I194">
        <v>0.93700000000000006</v>
      </c>
      <c r="J194" s="5"/>
    </row>
    <row r="195" spans="1:10">
      <c r="B195">
        <v>1910.626</v>
      </c>
      <c r="C195">
        <v>-16.731000000000002</v>
      </c>
      <c r="D195">
        <v>-28.396000000000001</v>
      </c>
      <c r="E195">
        <v>11.666</v>
      </c>
      <c r="F195">
        <v>187.3</v>
      </c>
      <c r="G195">
        <v>0</v>
      </c>
      <c r="H195">
        <v>0</v>
      </c>
      <c r="I195">
        <v>0.997</v>
      </c>
    </row>
    <row r="196" spans="1:10">
      <c r="B196">
        <v>1920.626</v>
      </c>
      <c r="C196">
        <v>-16.68</v>
      </c>
      <c r="D196">
        <v>-28.381</v>
      </c>
      <c r="E196">
        <v>11.701000000000001</v>
      </c>
      <c r="F196">
        <v>187.3</v>
      </c>
      <c r="G196">
        <v>0</v>
      </c>
      <c r="H196">
        <v>0</v>
      </c>
      <c r="I196">
        <v>0.997</v>
      </c>
    </row>
    <row r="197" spans="1:10">
      <c r="B197">
        <v>1930.626</v>
      </c>
      <c r="C197">
        <v>-16.741</v>
      </c>
      <c r="D197">
        <v>-28.36</v>
      </c>
      <c r="E197">
        <v>11.619</v>
      </c>
      <c r="F197">
        <v>187.29</v>
      </c>
      <c r="G197">
        <v>-1E-3</v>
      </c>
      <c r="H197">
        <v>-0.06</v>
      </c>
      <c r="I197">
        <v>1.0569999999999999</v>
      </c>
    </row>
    <row r="198" spans="1:10">
      <c r="B198">
        <v>1940.626</v>
      </c>
      <c r="C198">
        <v>-16.751000000000001</v>
      </c>
      <c r="D198">
        <v>-28.36</v>
      </c>
      <c r="E198">
        <v>11.609</v>
      </c>
      <c r="F198">
        <v>187.3</v>
      </c>
      <c r="G198">
        <v>1E-3</v>
      </c>
      <c r="H198">
        <v>0.06</v>
      </c>
      <c r="I198">
        <v>0.93700000000000006</v>
      </c>
    </row>
    <row r="199" spans="1:10">
      <c r="B199">
        <v>1950.627</v>
      </c>
      <c r="C199">
        <v>-16.803000000000001</v>
      </c>
      <c r="D199">
        <v>-28.34</v>
      </c>
      <c r="E199">
        <v>11.537000000000001</v>
      </c>
      <c r="F199">
        <v>187.31</v>
      </c>
      <c r="G199">
        <v>1E-3</v>
      </c>
      <c r="H199">
        <v>0.06</v>
      </c>
      <c r="I199">
        <v>0.93700000000000006</v>
      </c>
    </row>
    <row r="200" spans="1:10">
      <c r="B200">
        <v>1960.626</v>
      </c>
      <c r="C200">
        <v>-16.803000000000001</v>
      </c>
      <c r="D200">
        <v>-28.309000000000001</v>
      </c>
      <c r="E200">
        <v>11.507</v>
      </c>
      <c r="F200">
        <v>187.31</v>
      </c>
      <c r="G200">
        <v>0</v>
      </c>
      <c r="H200">
        <v>0</v>
      </c>
      <c r="I200">
        <v>0.997</v>
      </c>
    </row>
    <row r="201" spans="1:10">
      <c r="B201">
        <v>1970.627</v>
      </c>
      <c r="C201">
        <v>-16.823</v>
      </c>
      <c r="D201">
        <v>-28.303999999999998</v>
      </c>
      <c r="E201">
        <v>11.481</v>
      </c>
      <c r="F201">
        <v>187.31</v>
      </c>
      <c r="G201">
        <v>0</v>
      </c>
      <c r="H201">
        <v>0</v>
      </c>
      <c r="I201">
        <v>0.997</v>
      </c>
    </row>
    <row r="202" spans="1:10">
      <c r="B202">
        <v>1980.626</v>
      </c>
      <c r="C202">
        <v>-16.823</v>
      </c>
      <c r="D202">
        <v>-28.298999999999999</v>
      </c>
      <c r="E202">
        <v>11.476000000000001</v>
      </c>
      <c r="F202">
        <v>187.32</v>
      </c>
      <c r="G202">
        <v>1E-3</v>
      </c>
      <c r="H202">
        <v>0.06</v>
      </c>
      <c r="I202">
        <v>0.93700000000000006</v>
      </c>
    </row>
    <row r="203" spans="1:10">
      <c r="B203">
        <v>1990.626</v>
      </c>
      <c r="C203">
        <v>-16.792000000000002</v>
      </c>
      <c r="D203">
        <v>-28.298999999999999</v>
      </c>
      <c r="E203">
        <v>11.507</v>
      </c>
      <c r="F203">
        <v>187.3</v>
      </c>
      <c r="G203">
        <v>-2E-3</v>
      </c>
      <c r="H203">
        <v>-0.12</v>
      </c>
      <c r="I203">
        <v>1.117</v>
      </c>
    </row>
    <row r="204" spans="1:10">
      <c r="B204">
        <v>2000.626</v>
      </c>
      <c r="C204">
        <v>-16.832999999999998</v>
      </c>
      <c r="D204">
        <v>-28.298999999999999</v>
      </c>
      <c r="E204">
        <v>11.465999999999999</v>
      </c>
      <c r="F204">
        <v>187.32</v>
      </c>
      <c r="G204">
        <v>2E-3</v>
      </c>
      <c r="H204">
        <v>0.12</v>
      </c>
      <c r="I204">
        <v>0.877</v>
      </c>
    </row>
    <row r="205" spans="1:10">
      <c r="B205">
        <v>2010.626</v>
      </c>
      <c r="C205">
        <v>-16.812999999999999</v>
      </c>
      <c r="D205">
        <v>-28.294</v>
      </c>
      <c r="E205">
        <v>11.481</v>
      </c>
      <c r="F205">
        <v>187.31</v>
      </c>
      <c r="G205">
        <v>-1E-3</v>
      </c>
      <c r="H205">
        <v>-0.06</v>
      </c>
      <c r="I205">
        <v>1.0569999999999999</v>
      </c>
    </row>
    <row r="206" spans="1:10">
      <c r="B206">
        <v>2020.627</v>
      </c>
      <c r="C206">
        <v>-16.823</v>
      </c>
      <c r="D206">
        <v>-28.289000000000001</v>
      </c>
      <c r="E206">
        <v>11.465999999999999</v>
      </c>
      <c r="F206">
        <v>187.3</v>
      </c>
      <c r="G206">
        <v>-1E-3</v>
      </c>
      <c r="H206">
        <v>-0.06</v>
      </c>
      <c r="I206">
        <v>1.0569999999999999</v>
      </c>
    </row>
    <row r="207" spans="1:10">
      <c r="B207">
        <v>2030.626</v>
      </c>
      <c r="C207">
        <v>-16.832999999999998</v>
      </c>
      <c r="D207">
        <v>-28.268000000000001</v>
      </c>
      <c r="E207">
        <v>11.435</v>
      </c>
      <c r="F207">
        <v>187.33</v>
      </c>
      <c r="G207">
        <v>3.0000000000000001E-3</v>
      </c>
      <c r="H207">
        <v>0.18099999999999999</v>
      </c>
      <c r="I207">
        <v>0.81599999999999995</v>
      </c>
    </row>
    <row r="208" spans="1:10">
      <c r="B208">
        <v>2040.627</v>
      </c>
      <c r="C208">
        <v>-16.832999999999998</v>
      </c>
      <c r="D208">
        <v>-28.222000000000001</v>
      </c>
      <c r="E208">
        <v>11.388999999999999</v>
      </c>
      <c r="F208">
        <v>187.32</v>
      </c>
      <c r="G208">
        <v>-1E-3</v>
      </c>
      <c r="H208">
        <v>-0.06</v>
      </c>
      <c r="I208">
        <v>1.0569999999999999</v>
      </c>
    </row>
    <row r="209" spans="1:9">
      <c r="B209">
        <v>2050.6260000000002</v>
      </c>
      <c r="C209">
        <v>-16.832999999999998</v>
      </c>
      <c r="D209">
        <v>-28.207000000000001</v>
      </c>
      <c r="E209">
        <v>11.372999999999999</v>
      </c>
      <c r="F209">
        <v>187.32</v>
      </c>
      <c r="G209">
        <v>0</v>
      </c>
      <c r="H209">
        <v>0</v>
      </c>
      <c r="I209">
        <v>0.997</v>
      </c>
    </row>
    <row r="210" spans="1:9">
      <c r="B210">
        <v>2060.6260000000002</v>
      </c>
      <c r="C210">
        <v>-16.823</v>
      </c>
      <c r="D210">
        <v>-28.201000000000001</v>
      </c>
      <c r="E210">
        <v>11.378</v>
      </c>
      <c r="F210">
        <v>187.32</v>
      </c>
      <c r="G210">
        <v>0</v>
      </c>
      <c r="H210">
        <v>0</v>
      </c>
      <c r="I210">
        <v>0.997</v>
      </c>
    </row>
    <row r="211" spans="1:9">
      <c r="B211">
        <v>2070.6260000000002</v>
      </c>
      <c r="C211">
        <v>-16.823</v>
      </c>
      <c r="D211">
        <v>-28.196000000000002</v>
      </c>
      <c r="E211">
        <v>11.372999999999999</v>
      </c>
      <c r="F211">
        <v>187.31</v>
      </c>
      <c r="G211">
        <v>-1E-3</v>
      </c>
      <c r="H211">
        <v>-0.06</v>
      </c>
      <c r="I211">
        <v>1.0569999999999999</v>
      </c>
    </row>
    <row r="212" spans="1:9">
      <c r="B212">
        <v>2080.6260000000002</v>
      </c>
      <c r="C212">
        <v>-16.832999999999998</v>
      </c>
      <c r="D212">
        <v>-28.196000000000002</v>
      </c>
      <c r="E212">
        <v>11.363</v>
      </c>
      <c r="F212">
        <v>187.33</v>
      </c>
      <c r="G212">
        <v>2E-3</v>
      </c>
      <c r="H212">
        <v>0.12</v>
      </c>
      <c r="I212">
        <v>0.877</v>
      </c>
    </row>
    <row r="213" spans="1:9">
      <c r="B213">
        <v>2090.627</v>
      </c>
      <c r="C213">
        <v>-16.832999999999998</v>
      </c>
      <c r="D213">
        <v>-28.196000000000002</v>
      </c>
      <c r="E213">
        <v>11.363</v>
      </c>
      <c r="F213">
        <v>187.33</v>
      </c>
      <c r="G213">
        <v>0</v>
      </c>
      <c r="H213">
        <v>0</v>
      </c>
      <c r="I213">
        <v>0.997</v>
      </c>
    </row>
    <row r="214" spans="1:9">
      <c r="A214" t="s">
        <v>20</v>
      </c>
      <c r="B214">
        <v>2100.6260000000002</v>
      </c>
      <c r="C214">
        <v>-16.832999999999998</v>
      </c>
      <c r="D214">
        <v>-28.196000000000002</v>
      </c>
      <c r="E214">
        <v>11.363</v>
      </c>
      <c r="F214">
        <v>187.33</v>
      </c>
      <c r="G214">
        <v>0</v>
      </c>
      <c r="H214">
        <v>0</v>
      </c>
      <c r="I214">
        <v>0.997</v>
      </c>
    </row>
    <row r="215" spans="1:9">
      <c r="B215">
        <v>2110.627</v>
      </c>
      <c r="C215">
        <v>-16.823</v>
      </c>
      <c r="D215">
        <v>-28.196000000000002</v>
      </c>
      <c r="E215">
        <v>11.372999999999999</v>
      </c>
      <c r="F215">
        <v>187.33</v>
      </c>
      <c r="G215">
        <v>0</v>
      </c>
      <c r="H215">
        <v>0</v>
      </c>
      <c r="I215">
        <v>0.997</v>
      </c>
    </row>
    <row r="216" spans="1:9">
      <c r="B216">
        <v>2120.6260000000002</v>
      </c>
      <c r="C216">
        <v>-16.832999999999998</v>
      </c>
      <c r="D216">
        <v>-28.186</v>
      </c>
      <c r="E216">
        <v>11.353</v>
      </c>
      <c r="F216">
        <v>187.33</v>
      </c>
      <c r="G216">
        <v>0</v>
      </c>
      <c r="H216">
        <v>0</v>
      </c>
      <c r="I216">
        <v>0.997</v>
      </c>
    </row>
    <row r="217" spans="1:9">
      <c r="B217">
        <v>2130.6260000000002</v>
      </c>
      <c r="C217">
        <v>-16.812999999999999</v>
      </c>
      <c r="D217">
        <v>-28.181000000000001</v>
      </c>
      <c r="E217">
        <v>11.368</v>
      </c>
      <c r="F217">
        <v>187.34</v>
      </c>
      <c r="G217">
        <v>1E-3</v>
      </c>
      <c r="H217">
        <v>0.06</v>
      </c>
      <c r="I217">
        <v>0.93700000000000006</v>
      </c>
    </row>
    <row r="218" spans="1:9">
      <c r="B218">
        <v>2140.6260000000002</v>
      </c>
      <c r="C218">
        <v>-16.762</v>
      </c>
      <c r="D218">
        <v>-28.166</v>
      </c>
      <c r="E218">
        <v>11.404</v>
      </c>
      <c r="F218">
        <v>187.34</v>
      </c>
      <c r="G218">
        <v>0</v>
      </c>
      <c r="H218">
        <v>0</v>
      </c>
      <c r="I218">
        <v>0.997</v>
      </c>
    </row>
    <row r="219" spans="1:9">
      <c r="B219">
        <v>2150.6260000000002</v>
      </c>
      <c r="C219">
        <v>-16.731000000000002</v>
      </c>
      <c r="D219">
        <v>-28.155000000000001</v>
      </c>
      <c r="E219">
        <v>11.423999999999999</v>
      </c>
      <c r="F219">
        <v>187.34</v>
      </c>
      <c r="G219">
        <v>0</v>
      </c>
      <c r="H219">
        <v>0</v>
      </c>
      <c r="I219">
        <v>0.997</v>
      </c>
    </row>
    <row r="220" spans="1:9">
      <c r="B220">
        <v>2160.627</v>
      </c>
      <c r="C220">
        <v>-16.731000000000002</v>
      </c>
      <c r="D220">
        <v>-28.155000000000001</v>
      </c>
      <c r="E220">
        <v>11.423999999999999</v>
      </c>
      <c r="F220">
        <v>187.34</v>
      </c>
      <c r="G220">
        <v>0</v>
      </c>
      <c r="H220">
        <v>0</v>
      </c>
      <c r="I220">
        <v>0.997</v>
      </c>
    </row>
    <row r="221" spans="1:9">
      <c r="B221">
        <v>2170.6260000000002</v>
      </c>
      <c r="C221">
        <v>-16.771999999999998</v>
      </c>
      <c r="D221">
        <v>-28.15</v>
      </c>
      <c r="E221">
        <v>11.378</v>
      </c>
      <c r="F221">
        <v>187.34</v>
      </c>
      <c r="G221">
        <v>0</v>
      </c>
      <c r="H221">
        <v>0</v>
      </c>
      <c r="I221">
        <v>0.997</v>
      </c>
    </row>
    <row r="222" spans="1:9">
      <c r="B222">
        <v>2180.627</v>
      </c>
      <c r="C222">
        <v>-16.832999999999998</v>
      </c>
      <c r="D222">
        <v>-28.114000000000001</v>
      </c>
      <c r="E222">
        <v>11.281000000000001</v>
      </c>
      <c r="F222">
        <v>187.34</v>
      </c>
      <c r="G222">
        <v>0</v>
      </c>
      <c r="H222">
        <v>0</v>
      </c>
      <c r="I222">
        <v>0.997</v>
      </c>
    </row>
    <row r="223" spans="1:9">
      <c r="B223">
        <v>2190.6260000000002</v>
      </c>
      <c r="C223">
        <v>-16.812999999999999</v>
      </c>
      <c r="D223">
        <v>-28.119</v>
      </c>
      <c r="E223">
        <v>11.307</v>
      </c>
      <c r="F223">
        <v>187.34</v>
      </c>
      <c r="G223">
        <v>0</v>
      </c>
      <c r="H223">
        <v>0</v>
      </c>
      <c r="I223">
        <v>0.997</v>
      </c>
    </row>
    <row r="224" spans="1:9">
      <c r="A224" t="s">
        <v>20</v>
      </c>
      <c r="B224">
        <v>2200.6260000000002</v>
      </c>
      <c r="C224">
        <v>-16.812999999999999</v>
      </c>
      <c r="D224">
        <v>-28.145</v>
      </c>
      <c r="E224">
        <v>11.332000000000001</v>
      </c>
      <c r="F224">
        <v>187.34</v>
      </c>
      <c r="G224">
        <v>0</v>
      </c>
      <c r="H224">
        <v>0</v>
      </c>
      <c r="I224">
        <v>0.997</v>
      </c>
    </row>
    <row r="225" spans="1:9">
      <c r="B225">
        <v>2210.6260000000002</v>
      </c>
      <c r="C225">
        <v>-16.782</v>
      </c>
      <c r="D225">
        <v>-28.119</v>
      </c>
      <c r="E225">
        <v>11.337</v>
      </c>
      <c r="F225">
        <v>187.35</v>
      </c>
      <c r="G225">
        <v>1E-3</v>
      </c>
      <c r="H225">
        <v>0.06</v>
      </c>
      <c r="I225">
        <v>0.93700000000000006</v>
      </c>
    </row>
    <row r="226" spans="1:9">
      <c r="B226">
        <v>2220.6260000000002</v>
      </c>
      <c r="C226">
        <v>-16.731000000000002</v>
      </c>
      <c r="D226">
        <v>-28.109000000000002</v>
      </c>
      <c r="E226">
        <v>11.378</v>
      </c>
      <c r="F226">
        <v>187.34</v>
      </c>
      <c r="G226">
        <v>-1E-3</v>
      </c>
      <c r="H226">
        <v>-0.06</v>
      </c>
      <c r="I226">
        <v>1.0569999999999999</v>
      </c>
    </row>
    <row r="227" spans="1:9">
      <c r="B227">
        <v>2230.627</v>
      </c>
      <c r="C227">
        <v>-16.741</v>
      </c>
      <c r="D227">
        <v>-28.109000000000002</v>
      </c>
      <c r="E227">
        <v>11.368</v>
      </c>
      <c r="F227">
        <v>187.34</v>
      </c>
      <c r="G227">
        <v>0</v>
      </c>
      <c r="H227">
        <v>0</v>
      </c>
      <c r="I227">
        <v>0.997</v>
      </c>
    </row>
    <row r="228" spans="1:9">
      <c r="B228">
        <v>2240.6260000000002</v>
      </c>
      <c r="C228">
        <v>-16.731000000000002</v>
      </c>
      <c r="D228">
        <v>-28.123999999999999</v>
      </c>
      <c r="E228">
        <v>11.394</v>
      </c>
      <c r="F228">
        <v>187.35</v>
      </c>
      <c r="G228">
        <v>1E-3</v>
      </c>
      <c r="H228">
        <v>0.06</v>
      </c>
      <c r="I228">
        <v>0.93700000000000006</v>
      </c>
    </row>
    <row r="229" spans="1:9">
      <c r="B229">
        <v>2250.627</v>
      </c>
      <c r="C229">
        <v>-16.71</v>
      </c>
      <c r="D229">
        <v>-28.109000000000002</v>
      </c>
      <c r="E229">
        <v>11.398999999999999</v>
      </c>
      <c r="F229">
        <v>187.34</v>
      </c>
      <c r="G229">
        <v>-1E-3</v>
      </c>
      <c r="H229">
        <v>-0.06</v>
      </c>
      <c r="I229">
        <v>1.0569999999999999</v>
      </c>
    </row>
    <row r="230" spans="1:9">
      <c r="B230">
        <v>2260.6260000000002</v>
      </c>
      <c r="C230">
        <v>-16.741</v>
      </c>
      <c r="D230">
        <v>-28.109000000000002</v>
      </c>
      <c r="E230">
        <v>11.368</v>
      </c>
      <c r="F230">
        <v>187.35</v>
      </c>
      <c r="G230">
        <v>1E-3</v>
      </c>
      <c r="H230">
        <v>0.06</v>
      </c>
      <c r="I230">
        <v>0.93700000000000006</v>
      </c>
    </row>
    <row r="231" spans="1:9">
      <c r="B231">
        <v>2270.6260000000002</v>
      </c>
      <c r="C231">
        <v>-16.71</v>
      </c>
      <c r="D231">
        <v>-28.109000000000002</v>
      </c>
      <c r="E231">
        <v>11.398999999999999</v>
      </c>
      <c r="F231">
        <v>187.35</v>
      </c>
      <c r="G231">
        <v>0</v>
      </c>
      <c r="H231">
        <v>0</v>
      </c>
      <c r="I231">
        <v>0.997</v>
      </c>
    </row>
    <row r="232" spans="1:9">
      <c r="B232">
        <v>2280.6260000000002</v>
      </c>
      <c r="C232">
        <v>-16.71</v>
      </c>
      <c r="D232">
        <v>-28.114000000000001</v>
      </c>
      <c r="E232">
        <v>11.404</v>
      </c>
      <c r="F232">
        <v>187.35</v>
      </c>
      <c r="G232">
        <v>0</v>
      </c>
      <c r="H232">
        <v>0</v>
      </c>
      <c r="I232">
        <v>0.997</v>
      </c>
    </row>
    <row r="233" spans="1:9">
      <c r="B233">
        <v>2290.6260000000002</v>
      </c>
      <c r="C233">
        <v>-16.721</v>
      </c>
      <c r="D233">
        <v>-28.103999999999999</v>
      </c>
      <c r="E233">
        <v>11.382999999999999</v>
      </c>
      <c r="F233">
        <v>187.35</v>
      </c>
      <c r="G233">
        <v>0</v>
      </c>
      <c r="H233">
        <v>0</v>
      </c>
      <c r="I233">
        <v>0.997</v>
      </c>
    </row>
    <row r="234" spans="1:9">
      <c r="A234" t="s">
        <v>20</v>
      </c>
      <c r="B234">
        <v>2300.627</v>
      </c>
      <c r="C234">
        <v>-16.68</v>
      </c>
      <c r="D234">
        <v>-28.103999999999999</v>
      </c>
      <c r="E234">
        <v>11.423999999999999</v>
      </c>
      <c r="F234">
        <v>187.35</v>
      </c>
      <c r="G234">
        <v>0</v>
      </c>
      <c r="H234">
        <v>0</v>
      </c>
      <c r="I234">
        <v>0.997</v>
      </c>
    </row>
    <row r="235" spans="1:9">
      <c r="B235">
        <v>2310.6260000000002</v>
      </c>
      <c r="C235">
        <v>-16.658999999999999</v>
      </c>
      <c r="D235">
        <v>-28.14</v>
      </c>
      <c r="E235">
        <v>11.481</v>
      </c>
      <c r="F235">
        <v>187.37</v>
      </c>
      <c r="G235">
        <v>2E-3</v>
      </c>
      <c r="H235">
        <v>0.12</v>
      </c>
      <c r="I235">
        <v>0.877</v>
      </c>
    </row>
    <row r="236" spans="1:9">
      <c r="B236">
        <v>2320.627</v>
      </c>
      <c r="C236">
        <v>-16.638999999999999</v>
      </c>
      <c r="D236">
        <v>-28.15</v>
      </c>
      <c r="E236">
        <v>11.510999999999999</v>
      </c>
      <c r="F236">
        <v>187.36</v>
      </c>
      <c r="G236">
        <v>-1E-3</v>
      </c>
      <c r="H236">
        <v>-0.06</v>
      </c>
      <c r="I236">
        <v>1.0569999999999999</v>
      </c>
    </row>
    <row r="237" spans="1:9">
      <c r="B237">
        <v>2330.6260000000002</v>
      </c>
      <c r="C237">
        <v>-16.649000000000001</v>
      </c>
      <c r="D237">
        <v>-28.175999999999998</v>
      </c>
      <c r="E237">
        <v>11.526999999999999</v>
      </c>
      <c r="F237">
        <v>187.35</v>
      </c>
      <c r="G237">
        <v>-1E-3</v>
      </c>
      <c r="H237">
        <v>-0.06</v>
      </c>
      <c r="I237">
        <v>1.0569999999999999</v>
      </c>
    </row>
    <row r="238" spans="1:9">
      <c r="B238">
        <v>2340.6260000000002</v>
      </c>
      <c r="C238">
        <v>-16.669</v>
      </c>
      <c r="D238">
        <v>-28.175999999999998</v>
      </c>
      <c r="E238">
        <v>11.506</v>
      </c>
      <c r="F238">
        <v>187.36</v>
      </c>
      <c r="G238">
        <v>1E-3</v>
      </c>
      <c r="H238">
        <v>0.06</v>
      </c>
      <c r="I238">
        <v>0.93700000000000006</v>
      </c>
    </row>
    <row r="239" spans="1:9">
      <c r="B239">
        <v>2350.6260000000002</v>
      </c>
      <c r="C239">
        <v>-16.658999999999999</v>
      </c>
      <c r="D239">
        <v>-28.14</v>
      </c>
      <c r="E239">
        <v>11.481</v>
      </c>
      <c r="F239">
        <v>187.36</v>
      </c>
      <c r="G239">
        <v>0</v>
      </c>
      <c r="H239">
        <v>0</v>
      </c>
      <c r="I239">
        <v>0.997</v>
      </c>
    </row>
    <row r="240" spans="1:9">
      <c r="B240">
        <v>2360.6260000000002</v>
      </c>
      <c r="C240">
        <v>-16.68</v>
      </c>
      <c r="D240">
        <v>-28.170999999999999</v>
      </c>
      <c r="E240">
        <v>11.491</v>
      </c>
      <c r="F240">
        <v>187.37</v>
      </c>
      <c r="G240">
        <v>1E-3</v>
      </c>
      <c r="H240">
        <v>0.06</v>
      </c>
      <c r="I240">
        <v>0.93700000000000006</v>
      </c>
    </row>
    <row r="241" spans="1:9">
      <c r="B241">
        <v>2370.627</v>
      </c>
      <c r="C241">
        <v>-16.782</v>
      </c>
      <c r="D241">
        <v>-28.109000000000002</v>
      </c>
      <c r="E241">
        <v>11.327</v>
      </c>
      <c r="F241">
        <v>187.37</v>
      </c>
      <c r="G241">
        <v>0</v>
      </c>
      <c r="H241">
        <v>0</v>
      </c>
      <c r="I241">
        <v>0.997</v>
      </c>
    </row>
    <row r="242" spans="1:9">
      <c r="B242">
        <v>2380.6260000000002</v>
      </c>
      <c r="C242">
        <v>-16.741</v>
      </c>
      <c r="D242">
        <v>-28.114000000000001</v>
      </c>
      <c r="E242">
        <v>11.372999999999999</v>
      </c>
      <c r="F242">
        <v>187.37</v>
      </c>
      <c r="G242">
        <v>0</v>
      </c>
      <c r="H242">
        <v>0</v>
      </c>
      <c r="I242">
        <v>0.997</v>
      </c>
    </row>
    <row r="243" spans="1:9">
      <c r="B243">
        <v>2390.627</v>
      </c>
      <c r="C243">
        <v>-16.669</v>
      </c>
      <c r="D243">
        <v>-28.14</v>
      </c>
      <c r="E243">
        <v>11.47</v>
      </c>
      <c r="F243">
        <v>187.37</v>
      </c>
      <c r="G243">
        <v>0</v>
      </c>
      <c r="H243">
        <v>0</v>
      </c>
      <c r="I243">
        <v>0.997</v>
      </c>
    </row>
    <row r="244" spans="1:9">
      <c r="A244" t="s">
        <v>20</v>
      </c>
      <c r="B244">
        <v>2400.6260000000002</v>
      </c>
      <c r="C244">
        <v>-16.690000000000001</v>
      </c>
      <c r="D244">
        <v>-28.123999999999999</v>
      </c>
      <c r="E244">
        <v>11.435</v>
      </c>
      <c r="F244">
        <v>187.37</v>
      </c>
      <c r="G244">
        <v>0</v>
      </c>
      <c r="H244">
        <v>0</v>
      </c>
      <c r="I244">
        <v>0.997</v>
      </c>
    </row>
    <row r="245" spans="1:9">
      <c r="B245">
        <v>2410.6260000000002</v>
      </c>
      <c r="C245">
        <v>-16.658999999999999</v>
      </c>
      <c r="D245">
        <v>-28.13</v>
      </c>
      <c r="E245">
        <v>11.47</v>
      </c>
      <c r="F245">
        <v>187.36</v>
      </c>
      <c r="G245">
        <v>-1E-3</v>
      </c>
      <c r="H245">
        <v>-0.06</v>
      </c>
      <c r="I245">
        <v>1.0569999999999999</v>
      </c>
    </row>
    <row r="246" spans="1:9">
      <c r="B246">
        <v>2420.6260000000002</v>
      </c>
      <c r="C246">
        <v>-16.68</v>
      </c>
      <c r="D246">
        <v>-28.13</v>
      </c>
      <c r="E246">
        <v>11.45</v>
      </c>
      <c r="F246">
        <v>187.37</v>
      </c>
      <c r="G246">
        <v>1E-3</v>
      </c>
      <c r="H246">
        <v>0.06</v>
      </c>
      <c r="I246">
        <v>0.93700000000000006</v>
      </c>
    </row>
    <row r="247" spans="1:9">
      <c r="B247">
        <v>2430.6260000000002</v>
      </c>
      <c r="C247">
        <v>-16.638999999999999</v>
      </c>
      <c r="D247">
        <v>-28.15</v>
      </c>
      <c r="E247">
        <v>11.510999999999999</v>
      </c>
      <c r="F247">
        <v>187.38</v>
      </c>
      <c r="G247">
        <v>1E-3</v>
      </c>
      <c r="H247">
        <v>0.06</v>
      </c>
      <c r="I247">
        <v>0.93700000000000006</v>
      </c>
    </row>
    <row r="248" spans="1:9">
      <c r="B248">
        <v>2440.627</v>
      </c>
      <c r="C248">
        <v>-16.628</v>
      </c>
      <c r="D248">
        <v>-28.181000000000001</v>
      </c>
      <c r="E248">
        <v>11.552</v>
      </c>
      <c r="F248">
        <v>187.37</v>
      </c>
      <c r="G248">
        <v>-1E-3</v>
      </c>
      <c r="H248">
        <v>-0.06</v>
      </c>
      <c r="I248">
        <v>1.0569999999999999</v>
      </c>
    </row>
    <row r="249" spans="1:9">
      <c r="B249">
        <v>2450.6260000000002</v>
      </c>
      <c r="C249">
        <v>-16.628</v>
      </c>
      <c r="D249">
        <v>-28.175999999999998</v>
      </c>
      <c r="E249">
        <v>11.547000000000001</v>
      </c>
      <c r="F249">
        <v>187.37</v>
      </c>
      <c r="G249">
        <v>0</v>
      </c>
      <c r="H249">
        <v>0</v>
      </c>
      <c r="I249">
        <v>0.997</v>
      </c>
    </row>
    <row r="250" spans="1:9">
      <c r="B250">
        <v>2460.627</v>
      </c>
      <c r="C250">
        <v>-16.638999999999999</v>
      </c>
      <c r="D250">
        <v>-28.170999999999999</v>
      </c>
      <c r="E250">
        <v>11.532</v>
      </c>
      <c r="F250">
        <v>187.36</v>
      </c>
      <c r="G250">
        <v>-1E-3</v>
      </c>
      <c r="H250">
        <v>-0.06</v>
      </c>
      <c r="I250">
        <v>1.0569999999999999</v>
      </c>
    </row>
    <row r="251" spans="1:9">
      <c r="B251">
        <v>2470.6260000000002</v>
      </c>
      <c r="C251">
        <v>-16.649000000000001</v>
      </c>
      <c r="D251">
        <v>-28.181000000000001</v>
      </c>
      <c r="E251">
        <v>11.532</v>
      </c>
      <c r="F251">
        <v>187.38</v>
      </c>
      <c r="G251">
        <v>2E-3</v>
      </c>
      <c r="H251">
        <v>0.12</v>
      </c>
      <c r="I251">
        <v>0.877</v>
      </c>
    </row>
    <row r="252" spans="1:9">
      <c r="B252">
        <v>2480.6260000000002</v>
      </c>
      <c r="C252">
        <v>-16.649000000000001</v>
      </c>
      <c r="D252">
        <v>-28.181000000000001</v>
      </c>
      <c r="E252">
        <v>11.532</v>
      </c>
      <c r="F252">
        <v>187.37</v>
      </c>
      <c r="G252">
        <v>-1E-3</v>
      </c>
      <c r="H252">
        <v>-0.06</v>
      </c>
      <c r="I252">
        <v>1.0569999999999999</v>
      </c>
    </row>
    <row r="253" spans="1:9">
      <c r="B253">
        <v>2490.6260000000002</v>
      </c>
      <c r="C253">
        <v>-16.638999999999999</v>
      </c>
      <c r="D253">
        <v>-28.190999999999999</v>
      </c>
      <c r="E253">
        <v>11.552</v>
      </c>
      <c r="F253">
        <v>187.39</v>
      </c>
      <c r="G253">
        <v>2E-3</v>
      </c>
      <c r="H253">
        <v>0.12</v>
      </c>
      <c r="I253">
        <v>0.877</v>
      </c>
    </row>
    <row r="254" spans="1:9">
      <c r="A254" t="s">
        <v>20</v>
      </c>
      <c r="B254">
        <v>2500.6260000000002</v>
      </c>
      <c r="C254">
        <v>-16.617999999999999</v>
      </c>
      <c r="D254">
        <v>-28.186</v>
      </c>
      <c r="E254">
        <v>11.568</v>
      </c>
      <c r="F254">
        <v>187.38</v>
      </c>
      <c r="G254">
        <v>-1E-3</v>
      </c>
      <c r="H254">
        <v>-0.06</v>
      </c>
      <c r="I254">
        <v>1.0569999999999999</v>
      </c>
    </row>
    <row r="255" spans="1:9">
      <c r="B255">
        <v>2510.627</v>
      </c>
      <c r="C255">
        <v>-16.617999999999999</v>
      </c>
      <c r="D255">
        <v>-28.196000000000002</v>
      </c>
      <c r="E255">
        <v>11.577999999999999</v>
      </c>
      <c r="F255">
        <v>187.39</v>
      </c>
      <c r="G255">
        <v>1E-3</v>
      </c>
      <c r="H255">
        <v>0.06</v>
      </c>
      <c r="I255">
        <v>0.93700000000000006</v>
      </c>
    </row>
    <row r="256" spans="1:9">
      <c r="B256">
        <v>2520.6260000000002</v>
      </c>
      <c r="C256">
        <v>-16.617999999999999</v>
      </c>
      <c r="D256">
        <v>-28.186</v>
      </c>
      <c r="E256">
        <v>11.568</v>
      </c>
      <c r="F256">
        <v>187.38</v>
      </c>
      <c r="G256">
        <v>-1E-3</v>
      </c>
      <c r="H256">
        <v>-0.06</v>
      </c>
      <c r="I256">
        <v>1.0569999999999999</v>
      </c>
    </row>
    <row r="257" spans="1:9">
      <c r="B257">
        <v>2530.627</v>
      </c>
      <c r="C257">
        <v>-16.628</v>
      </c>
      <c r="D257">
        <v>-28.196000000000002</v>
      </c>
      <c r="E257">
        <v>11.568</v>
      </c>
      <c r="F257">
        <v>187.39</v>
      </c>
      <c r="G257">
        <v>1E-3</v>
      </c>
      <c r="H257">
        <v>0.06</v>
      </c>
      <c r="I257">
        <v>0.93700000000000006</v>
      </c>
    </row>
    <row r="258" spans="1:9">
      <c r="B258">
        <v>2540.6260000000002</v>
      </c>
      <c r="C258">
        <v>-16.617999999999999</v>
      </c>
      <c r="D258">
        <v>-28.186</v>
      </c>
      <c r="E258">
        <v>11.568</v>
      </c>
      <c r="F258">
        <v>187.38</v>
      </c>
      <c r="G258">
        <v>-1E-3</v>
      </c>
      <c r="H258">
        <v>-0.06</v>
      </c>
      <c r="I258">
        <v>1.0569999999999999</v>
      </c>
    </row>
    <row r="259" spans="1:9">
      <c r="B259">
        <v>2550.6260000000002</v>
      </c>
      <c r="C259">
        <v>-16.588000000000001</v>
      </c>
      <c r="D259">
        <v>-28.190999999999999</v>
      </c>
      <c r="E259">
        <v>11.603999999999999</v>
      </c>
      <c r="F259">
        <v>187.38</v>
      </c>
      <c r="G259">
        <v>0</v>
      </c>
      <c r="H259">
        <v>0</v>
      </c>
      <c r="I259">
        <v>0.997</v>
      </c>
    </row>
    <row r="260" spans="1:9">
      <c r="B260">
        <v>2560.6260000000002</v>
      </c>
      <c r="C260">
        <v>-16.617999999999999</v>
      </c>
      <c r="D260">
        <v>-28.196000000000002</v>
      </c>
      <c r="E260">
        <v>11.577999999999999</v>
      </c>
      <c r="F260">
        <v>187.39</v>
      </c>
      <c r="G260">
        <v>1E-3</v>
      </c>
      <c r="H260">
        <v>0.06</v>
      </c>
      <c r="I260">
        <v>0.93700000000000006</v>
      </c>
    </row>
    <row r="261" spans="1:9">
      <c r="B261">
        <v>2570.6260000000002</v>
      </c>
      <c r="C261">
        <v>-16.617999999999999</v>
      </c>
      <c r="D261">
        <v>-28.181000000000001</v>
      </c>
      <c r="E261">
        <v>11.563000000000001</v>
      </c>
      <c r="F261">
        <v>187.39</v>
      </c>
      <c r="G261">
        <v>0</v>
      </c>
      <c r="H261">
        <v>0</v>
      </c>
      <c r="I261">
        <v>0.997</v>
      </c>
    </row>
    <row r="262" spans="1:9">
      <c r="B262">
        <v>2580.627</v>
      </c>
      <c r="C262">
        <v>-16.617999999999999</v>
      </c>
      <c r="D262">
        <v>-28.196000000000002</v>
      </c>
      <c r="E262">
        <v>11.577999999999999</v>
      </c>
      <c r="F262">
        <v>187.39</v>
      </c>
      <c r="G262">
        <v>0</v>
      </c>
      <c r="H262">
        <v>0</v>
      </c>
      <c r="I262">
        <v>0.997</v>
      </c>
    </row>
    <row r="263" spans="1:9">
      <c r="B263">
        <v>2590.6260000000002</v>
      </c>
      <c r="C263">
        <v>-16.597999999999999</v>
      </c>
      <c r="D263">
        <v>-28.196000000000002</v>
      </c>
      <c r="E263">
        <v>11.599</v>
      </c>
      <c r="F263">
        <v>187.38</v>
      </c>
      <c r="G263">
        <v>-1E-3</v>
      </c>
      <c r="H263">
        <v>-0.06</v>
      </c>
      <c r="I263">
        <v>1.0569999999999999</v>
      </c>
    </row>
    <row r="264" spans="1:9">
      <c r="A264" t="s">
        <v>20</v>
      </c>
      <c r="B264">
        <v>2600.627</v>
      </c>
      <c r="C264">
        <v>-16.465</v>
      </c>
      <c r="D264">
        <v>-28.196000000000002</v>
      </c>
      <c r="E264">
        <v>11.731999999999999</v>
      </c>
      <c r="F264">
        <v>187.38</v>
      </c>
      <c r="G264">
        <v>0</v>
      </c>
      <c r="H264">
        <v>0</v>
      </c>
      <c r="I264">
        <v>0.997</v>
      </c>
    </row>
    <row r="265" spans="1:9">
      <c r="B265">
        <v>2610.6260000000002</v>
      </c>
      <c r="C265">
        <v>-16.577000000000002</v>
      </c>
      <c r="D265">
        <v>-28.190999999999999</v>
      </c>
      <c r="E265">
        <v>11.614000000000001</v>
      </c>
      <c r="F265">
        <v>187.38</v>
      </c>
      <c r="G265">
        <v>0</v>
      </c>
      <c r="H265">
        <v>0</v>
      </c>
      <c r="I265">
        <v>0.997</v>
      </c>
    </row>
    <row r="266" spans="1:9">
      <c r="B266">
        <v>2620.6260000000002</v>
      </c>
      <c r="C266">
        <v>-16.617999999999999</v>
      </c>
      <c r="D266">
        <v>-28.196000000000002</v>
      </c>
      <c r="E266">
        <v>11.577999999999999</v>
      </c>
      <c r="F266">
        <v>187.39</v>
      </c>
      <c r="G266">
        <v>1E-3</v>
      </c>
      <c r="H266">
        <v>0.06</v>
      </c>
      <c r="I266">
        <v>0.93700000000000006</v>
      </c>
    </row>
    <row r="267" spans="1:9">
      <c r="B267">
        <v>2630.6260000000002</v>
      </c>
      <c r="C267">
        <v>-16.628</v>
      </c>
      <c r="D267">
        <v>-28.186</v>
      </c>
      <c r="E267">
        <v>11.558</v>
      </c>
      <c r="F267">
        <v>187.4</v>
      </c>
      <c r="G267">
        <v>1E-3</v>
      </c>
      <c r="H267">
        <v>0.06</v>
      </c>
      <c r="I267">
        <v>0.93700000000000006</v>
      </c>
    </row>
    <row r="268" spans="1:9">
      <c r="B268">
        <v>2640.6260000000002</v>
      </c>
      <c r="C268">
        <v>-16.628</v>
      </c>
      <c r="D268">
        <v>-28.190999999999999</v>
      </c>
      <c r="E268">
        <v>11.563000000000001</v>
      </c>
      <c r="F268">
        <v>187.39</v>
      </c>
      <c r="G268">
        <v>-1E-3</v>
      </c>
      <c r="H268">
        <v>-0.06</v>
      </c>
      <c r="I268">
        <v>1.0569999999999999</v>
      </c>
    </row>
    <row r="269" spans="1:9">
      <c r="B269">
        <v>2650.627</v>
      </c>
      <c r="C269">
        <v>-16.617999999999999</v>
      </c>
      <c r="D269">
        <v>-28.196000000000002</v>
      </c>
      <c r="E269">
        <v>11.577999999999999</v>
      </c>
      <c r="F269">
        <v>187.39</v>
      </c>
      <c r="G269">
        <v>0</v>
      </c>
      <c r="H269">
        <v>0</v>
      </c>
      <c r="I269">
        <v>0.997</v>
      </c>
    </row>
    <row r="270" spans="1:9">
      <c r="B270">
        <v>2660.6260000000002</v>
      </c>
      <c r="C270">
        <v>-16.628</v>
      </c>
      <c r="D270">
        <v>-28.181000000000001</v>
      </c>
      <c r="E270">
        <v>11.552</v>
      </c>
      <c r="F270">
        <v>187.4</v>
      </c>
      <c r="G270">
        <v>1E-3</v>
      </c>
      <c r="H270">
        <v>0.06</v>
      </c>
      <c r="I270">
        <v>0.93700000000000006</v>
      </c>
    </row>
    <row r="271" spans="1:9">
      <c r="B271">
        <v>2670.6260000000002</v>
      </c>
      <c r="C271">
        <v>-16.628</v>
      </c>
      <c r="D271">
        <v>-28.196000000000002</v>
      </c>
      <c r="E271">
        <v>11.568</v>
      </c>
      <c r="F271">
        <v>187.39</v>
      </c>
      <c r="G271">
        <v>-1E-3</v>
      </c>
      <c r="H271">
        <v>-0.06</v>
      </c>
      <c r="I271">
        <v>1.0569999999999999</v>
      </c>
    </row>
    <row r="272" spans="1:9">
      <c r="B272">
        <v>2680.6260000000002</v>
      </c>
      <c r="C272">
        <v>-16.628</v>
      </c>
      <c r="D272">
        <v>-28.196000000000002</v>
      </c>
      <c r="E272">
        <v>11.568</v>
      </c>
      <c r="F272">
        <v>187.39</v>
      </c>
      <c r="G272">
        <v>0</v>
      </c>
      <c r="H272">
        <v>0</v>
      </c>
      <c r="I272">
        <v>0.997</v>
      </c>
    </row>
    <row r="273" spans="1:9">
      <c r="B273">
        <v>2690.6260000000002</v>
      </c>
      <c r="C273">
        <v>-16.628</v>
      </c>
      <c r="D273">
        <v>-28.196000000000002</v>
      </c>
      <c r="E273">
        <v>11.568</v>
      </c>
      <c r="F273">
        <v>187.38</v>
      </c>
      <c r="G273">
        <v>-1E-3</v>
      </c>
      <c r="H273">
        <v>-0.06</v>
      </c>
      <c r="I273">
        <v>1.0569999999999999</v>
      </c>
    </row>
    <row r="274" spans="1:9">
      <c r="A274" t="s">
        <v>20</v>
      </c>
      <c r="B274">
        <v>2700.6260000000002</v>
      </c>
      <c r="C274">
        <v>-16.628</v>
      </c>
      <c r="D274">
        <v>-28.196000000000002</v>
      </c>
      <c r="E274">
        <v>11.568</v>
      </c>
      <c r="F274">
        <v>187.4</v>
      </c>
      <c r="G274">
        <v>2E-3</v>
      </c>
      <c r="H274">
        <v>0.12</v>
      </c>
      <c r="I274">
        <v>0.877</v>
      </c>
    </row>
    <row r="275" spans="1:9">
      <c r="B275">
        <v>2710.6260000000002</v>
      </c>
      <c r="C275">
        <v>-16.628</v>
      </c>
      <c r="D275">
        <v>-28.196000000000002</v>
      </c>
      <c r="E275">
        <v>11.568</v>
      </c>
      <c r="F275">
        <v>187.38</v>
      </c>
      <c r="G275">
        <v>-2E-3</v>
      </c>
      <c r="H275">
        <v>-0.12</v>
      </c>
      <c r="I275">
        <v>1.117</v>
      </c>
    </row>
    <row r="276" spans="1:9">
      <c r="B276">
        <v>2720.627</v>
      </c>
      <c r="C276">
        <v>-16.608000000000001</v>
      </c>
      <c r="D276">
        <v>-28.186</v>
      </c>
      <c r="E276">
        <v>11.577999999999999</v>
      </c>
      <c r="F276">
        <v>187.38</v>
      </c>
      <c r="G276">
        <v>0</v>
      </c>
      <c r="H276">
        <v>0</v>
      </c>
      <c r="I276">
        <v>0.997</v>
      </c>
    </row>
    <row r="277" spans="1:9">
      <c r="B277">
        <v>2730.6260000000002</v>
      </c>
      <c r="C277">
        <v>-16.556999999999999</v>
      </c>
      <c r="D277">
        <v>-28.175999999999998</v>
      </c>
      <c r="E277">
        <v>11.619</v>
      </c>
      <c r="F277">
        <v>187.4</v>
      </c>
      <c r="G277">
        <v>2E-3</v>
      </c>
      <c r="H277">
        <v>0.12</v>
      </c>
      <c r="I277">
        <v>0.877</v>
      </c>
    </row>
    <row r="278" spans="1:9">
      <c r="B278">
        <v>2740.6260000000002</v>
      </c>
      <c r="C278">
        <v>-16.588000000000001</v>
      </c>
      <c r="D278">
        <v>-28.155000000000001</v>
      </c>
      <c r="E278">
        <v>11.568</v>
      </c>
      <c r="F278">
        <v>187.4</v>
      </c>
      <c r="G278">
        <v>0</v>
      </c>
      <c r="H278">
        <v>0</v>
      </c>
      <c r="I278">
        <v>0.997</v>
      </c>
    </row>
    <row r="279" spans="1:9">
      <c r="B279">
        <v>2750.6260000000002</v>
      </c>
      <c r="C279">
        <v>-16.547000000000001</v>
      </c>
      <c r="D279">
        <v>-28.186</v>
      </c>
      <c r="E279">
        <v>11.638999999999999</v>
      </c>
      <c r="F279">
        <v>187.39</v>
      </c>
      <c r="G279">
        <v>-1E-3</v>
      </c>
      <c r="H279">
        <v>-0.06</v>
      </c>
      <c r="I279">
        <v>1.0569999999999999</v>
      </c>
    </row>
    <row r="280" spans="1:9">
      <c r="B280">
        <v>2760.6260000000002</v>
      </c>
      <c r="C280">
        <v>-16.547000000000001</v>
      </c>
      <c r="D280">
        <v>-28.196000000000002</v>
      </c>
      <c r="E280">
        <v>11.65</v>
      </c>
      <c r="F280">
        <v>187.39</v>
      </c>
      <c r="G280">
        <v>0</v>
      </c>
      <c r="H280">
        <v>0</v>
      </c>
      <c r="I280">
        <v>0.997</v>
      </c>
    </row>
    <row r="281" spans="1:9">
      <c r="B281">
        <v>2770.6260000000002</v>
      </c>
      <c r="C281">
        <v>-16.515999999999998</v>
      </c>
      <c r="D281">
        <v>-28.196000000000002</v>
      </c>
      <c r="E281">
        <v>11.68</v>
      </c>
      <c r="F281">
        <v>187.4</v>
      </c>
      <c r="G281">
        <v>1E-3</v>
      </c>
      <c r="H281">
        <v>0.06</v>
      </c>
      <c r="I281">
        <v>0.93700000000000006</v>
      </c>
    </row>
    <row r="282" spans="1:9">
      <c r="B282">
        <v>2780.6260000000002</v>
      </c>
      <c r="C282">
        <v>-16.526</v>
      </c>
      <c r="D282">
        <v>-28.196000000000002</v>
      </c>
      <c r="E282">
        <v>11.67</v>
      </c>
      <c r="F282">
        <v>187.4</v>
      </c>
      <c r="G282">
        <v>0</v>
      </c>
      <c r="H282">
        <v>0</v>
      </c>
      <c r="I282">
        <v>0.997</v>
      </c>
    </row>
    <row r="283" spans="1:9">
      <c r="B283">
        <v>2790.627</v>
      </c>
      <c r="C283">
        <v>-16.547000000000001</v>
      </c>
      <c r="D283">
        <v>-28.196000000000002</v>
      </c>
      <c r="E283">
        <v>11.65</v>
      </c>
      <c r="F283">
        <v>187.39</v>
      </c>
      <c r="G283">
        <v>-1E-3</v>
      </c>
      <c r="H283">
        <v>-0.06</v>
      </c>
      <c r="I283">
        <v>1.0569999999999999</v>
      </c>
    </row>
    <row r="284" spans="1:9">
      <c r="A284" t="s">
        <v>20</v>
      </c>
      <c r="B284">
        <v>2800.6260000000002</v>
      </c>
      <c r="C284">
        <v>-16.526</v>
      </c>
      <c r="D284">
        <v>-28.196000000000002</v>
      </c>
      <c r="E284">
        <v>11.67</v>
      </c>
      <c r="F284">
        <v>187.41</v>
      </c>
      <c r="G284">
        <v>2E-3</v>
      </c>
      <c r="H284">
        <v>0.12</v>
      </c>
      <c r="I284">
        <v>0.877</v>
      </c>
    </row>
    <row r="285" spans="1:9">
      <c r="B285">
        <v>2810.6260000000002</v>
      </c>
      <c r="C285">
        <v>-16.515999999999998</v>
      </c>
      <c r="D285">
        <v>-28.196000000000002</v>
      </c>
      <c r="E285">
        <v>11.68</v>
      </c>
      <c r="F285">
        <v>187.4</v>
      </c>
      <c r="G285">
        <v>-1E-3</v>
      </c>
      <c r="H285">
        <v>-0.06</v>
      </c>
      <c r="I285">
        <v>1.0569999999999999</v>
      </c>
    </row>
    <row r="286" spans="1:9">
      <c r="B286">
        <v>2820.6260000000002</v>
      </c>
      <c r="C286">
        <v>-16.567</v>
      </c>
      <c r="D286">
        <v>-28.186</v>
      </c>
      <c r="E286">
        <v>11.619</v>
      </c>
      <c r="F286">
        <v>187.4</v>
      </c>
      <c r="G286">
        <v>0</v>
      </c>
      <c r="H286">
        <v>0</v>
      </c>
      <c r="I286">
        <v>0.997</v>
      </c>
    </row>
    <row r="287" spans="1:9">
      <c r="B287">
        <v>2830.6260000000002</v>
      </c>
      <c r="C287">
        <v>-16.556999999999999</v>
      </c>
      <c r="D287">
        <v>-28.196000000000002</v>
      </c>
      <c r="E287">
        <v>11.64</v>
      </c>
      <c r="F287">
        <v>187.41</v>
      </c>
      <c r="G287">
        <v>1E-3</v>
      </c>
      <c r="H287">
        <v>0.06</v>
      </c>
      <c r="I287">
        <v>0.93700000000000006</v>
      </c>
    </row>
    <row r="288" spans="1:9">
      <c r="B288">
        <v>2840.6260000000002</v>
      </c>
      <c r="C288">
        <v>-17.038</v>
      </c>
      <c r="D288">
        <v>-28.236999999999998</v>
      </c>
      <c r="E288">
        <v>11.199</v>
      </c>
      <c r="F288">
        <v>187.38</v>
      </c>
      <c r="G288">
        <v>-3.0000000000000001E-3</v>
      </c>
      <c r="H288">
        <v>-0.18099999999999999</v>
      </c>
      <c r="I288">
        <v>1.1779999999999999</v>
      </c>
    </row>
    <row r="289" spans="1:10">
      <c r="B289">
        <v>2850.6260000000002</v>
      </c>
      <c r="C289">
        <v>-19.966000000000001</v>
      </c>
      <c r="D289">
        <v>-28.524999999999999</v>
      </c>
      <c r="E289">
        <v>8.5589999999999993</v>
      </c>
      <c r="F289">
        <v>187.36</v>
      </c>
      <c r="G289">
        <v>-2E-3</v>
      </c>
      <c r="H289">
        <v>-0.12</v>
      </c>
      <c r="I289">
        <v>1.117</v>
      </c>
    </row>
    <row r="290" spans="1:10">
      <c r="B290">
        <v>2860.627</v>
      </c>
      <c r="C290">
        <v>-14.417</v>
      </c>
      <c r="D290">
        <v>-28.257999999999999</v>
      </c>
      <c r="E290">
        <v>13.840999999999999</v>
      </c>
      <c r="F290">
        <v>187.24</v>
      </c>
      <c r="G290">
        <v>-1.2E-2</v>
      </c>
      <c r="H290">
        <v>-0.72199999999999998</v>
      </c>
      <c r="I290">
        <v>1.7190000000000001</v>
      </c>
    </row>
    <row r="291" spans="1:10">
      <c r="B291">
        <v>2870.6260000000002</v>
      </c>
      <c r="C291">
        <v>4.032</v>
      </c>
      <c r="D291">
        <v>-27.119</v>
      </c>
      <c r="E291">
        <v>31.151</v>
      </c>
      <c r="F291">
        <v>187.47</v>
      </c>
      <c r="G291">
        <v>2.3E-2</v>
      </c>
      <c r="H291">
        <v>1.3839999999999999</v>
      </c>
      <c r="I291">
        <v>-0.38700000000000001</v>
      </c>
    </row>
    <row r="292" spans="1:10">
      <c r="B292">
        <v>2880.6260000000002</v>
      </c>
      <c r="C292">
        <v>-11.375999999999999</v>
      </c>
      <c r="D292">
        <v>-28.094000000000001</v>
      </c>
      <c r="E292">
        <v>16.716999999999999</v>
      </c>
      <c r="F292">
        <v>187.47</v>
      </c>
      <c r="G292">
        <v>0</v>
      </c>
      <c r="H292">
        <v>0</v>
      </c>
      <c r="I292">
        <v>0.997</v>
      </c>
    </row>
    <row r="293" spans="1:10">
      <c r="B293">
        <v>2890.6260000000002</v>
      </c>
      <c r="C293">
        <v>-15.113</v>
      </c>
      <c r="D293">
        <v>-28.381</v>
      </c>
      <c r="E293">
        <v>13.268000000000001</v>
      </c>
      <c r="F293">
        <v>187.46</v>
      </c>
      <c r="G293">
        <v>-1E-3</v>
      </c>
      <c r="H293">
        <v>-0.06</v>
      </c>
      <c r="I293">
        <v>1.0569999999999999</v>
      </c>
    </row>
    <row r="294" spans="1:10">
      <c r="A294">
        <v>2</v>
      </c>
      <c r="B294">
        <v>2900.6260000000002</v>
      </c>
      <c r="C294">
        <v>-16.076000000000001</v>
      </c>
      <c r="D294">
        <v>-28.509</v>
      </c>
      <c r="E294">
        <v>12.433999999999999</v>
      </c>
      <c r="F294">
        <v>187.5</v>
      </c>
      <c r="G294">
        <v>4.0000000000000001E-3</v>
      </c>
      <c r="H294">
        <v>0.24099999999999999</v>
      </c>
      <c r="I294">
        <v>0.75600000000000001</v>
      </c>
      <c r="J294" s="5">
        <f>AVERAGE(E296:E303)</f>
        <v>88.706124999999986</v>
      </c>
    </row>
    <row r="295" spans="1:10">
      <c r="B295">
        <v>2910.6260000000002</v>
      </c>
      <c r="C295">
        <v>-5.7869999999999999</v>
      </c>
      <c r="D295">
        <v>-27.975999999999999</v>
      </c>
      <c r="E295">
        <v>22.189</v>
      </c>
      <c r="F295">
        <v>187.48</v>
      </c>
      <c r="G295">
        <v>-2E-3</v>
      </c>
      <c r="H295">
        <v>-0.12</v>
      </c>
      <c r="I295">
        <v>1.117</v>
      </c>
    </row>
    <row r="296" spans="1:10">
      <c r="B296">
        <v>2920.6260000000002</v>
      </c>
      <c r="C296">
        <v>21.036999999999999</v>
      </c>
      <c r="D296">
        <v>-26.349</v>
      </c>
      <c r="E296">
        <v>47.386000000000003</v>
      </c>
      <c r="F296">
        <v>187.65</v>
      </c>
      <c r="G296">
        <v>1.7000000000000001E-2</v>
      </c>
      <c r="H296">
        <v>1.0229999999999999</v>
      </c>
      <c r="I296">
        <v>-2.5999999999999999E-2</v>
      </c>
    </row>
    <row r="297" spans="1:10">
      <c r="B297">
        <v>2930.627</v>
      </c>
      <c r="C297">
        <v>35.124000000000002</v>
      </c>
      <c r="D297">
        <v>-25.395</v>
      </c>
      <c r="E297">
        <v>60.518999999999998</v>
      </c>
      <c r="F297">
        <v>187.92</v>
      </c>
      <c r="G297">
        <v>2.7E-2</v>
      </c>
      <c r="H297">
        <v>1.625</v>
      </c>
      <c r="I297">
        <v>-0.628</v>
      </c>
    </row>
    <row r="298" spans="1:10">
      <c r="B298">
        <v>2940.6260000000002</v>
      </c>
      <c r="C298">
        <v>40.948999999999998</v>
      </c>
      <c r="D298">
        <v>-24.99</v>
      </c>
      <c r="E298">
        <v>65.938999999999993</v>
      </c>
      <c r="F298">
        <v>188.21</v>
      </c>
      <c r="G298">
        <v>2.9000000000000001E-2</v>
      </c>
      <c r="H298">
        <v>1.7450000000000001</v>
      </c>
      <c r="I298">
        <v>-0.748</v>
      </c>
    </row>
    <row r="299" spans="1:10">
      <c r="B299">
        <v>2950.6260000000002</v>
      </c>
      <c r="C299">
        <v>62.06</v>
      </c>
      <c r="D299">
        <v>-26.75</v>
      </c>
      <c r="E299">
        <v>88.81</v>
      </c>
      <c r="F299">
        <v>188.42</v>
      </c>
      <c r="G299">
        <v>2.1000000000000001E-2</v>
      </c>
      <c r="H299">
        <v>1.264</v>
      </c>
      <c r="I299">
        <v>-0.26700000000000002</v>
      </c>
    </row>
    <row r="300" spans="1:10">
      <c r="B300">
        <v>2960.6260000000002</v>
      </c>
      <c r="C300">
        <v>107.02500000000001</v>
      </c>
      <c r="D300">
        <v>-24.318000000000001</v>
      </c>
      <c r="E300">
        <v>131.34299999999999</v>
      </c>
      <c r="F300">
        <v>188.71</v>
      </c>
      <c r="G300">
        <v>2.9000000000000001E-2</v>
      </c>
      <c r="H300">
        <v>1.7450000000000001</v>
      </c>
      <c r="I300">
        <v>-0.748</v>
      </c>
    </row>
    <row r="301" spans="1:10">
      <c r="B301">
        <v>2970.6260000000002</v>
      </c>
      <c r="C301">
        <v>86.078000000000003</v>
      </c>
      <c r="D301">
        <v>-24.077000000000002</v>
      </c>
      <c r="E301">
        <v>110.155</v>
      </c>
      <c r="F301">
        <v>189.09</v>
      </c>
      <c r="G301">
        <v>3.7999999999999999E-2</v>
      </c>
      <c r="H301">
        <v>2.2869999999999999</v>
      </c>
      <c r="I301">
        <v>-1.29</v>
      </c>
    </row>
    <row r="302" spans="1:10">
      <c r="B302">
        <v>2980.6260000000002</v>
      </c>
      <c r="C302">
        <v>79.228999999999999</v>
      </c>
      <c r="D302">
        <v>-24.359000000000002</v>
      </c>
      <c r="E302">
        <v>103.58799999999999</v>
      </c>
      <c r="F302">
        <v>189.44</v>
      </c>
      <c r="G302">
        <v>3.5000000000000003E-2</v>
      </c>
      <c r="H302">
        <v>2.1059999999999999</v>
      </c>
      <c r="I302">
        <v>-1.109</v>
      </c>
    </row>
    <row r="303" spans="1:10">
      <c r="B303">
        <v>2990.6260000000002</v>
      </c>
      <c r="C303">
        <v>77.489000000000004</v>
      </c>
      <c r="D303">
        <v>-24.42</v>
      </c>
      <c r="E303">
        <v>101.90900000000001</v>
      </c>
      <c r="F303">
        <v>189.78</v>
      </c>
      <c r="G303">
        <v>3.4000000000000002E-2</v>
      </c>
      <c r="H303">
        <v>2.0459999999999998</v>
      </c>
      <c r="I303">
        <v>-1.0489999999999999</v>
      </c>
    </row>
    <row r="304" spans="1:10">
      <c r="A304">
        <v>4</v>
      </c>
      <c r="B304">
        <v>3000.627</v>
      </c>
      <c r="C304">
        <v>77.325000000000003</v>
      </c>
      <c r="D304">
        <v>-24.460999999999999</v>
      </c>
      <c r="E304">
        <v>101.786</v>
      </c>
      <c r="F304">
        <v>190.12</v>
      </c>
      <c r="G304">
        <v>3.4000000000000002E-2</v>
      </c>
      <c r="H304">
        <v>2.0459999999999998</v>
      </c>
      <c r="I304">
        <v>-1.0489999999999999</v>
      </c>
      <c r="J304" s="5">
        <f>AVERAGE(E306:E313)</f>
        <v>159.99687499999999</v>
      </c>
    </row>
    <row r="305" spans="1:10">
      <c r="B305">
        <v>3010.6260000000002</v>
      </c>
      <c r="C305">
        <v>105.325</v>
      </c>
      <c r="D305">
        <v>-23.163</v>
      </c>
      <c r="E305">
        <v>128.489</v>
      </c>
      <c r="F305">
        <v>190.5</v>
      </c>
      <c r="G305">
        <v>3.7999999999999999E-2</v>
      </c>
      <c r="H305">
        <v>2.2869999999999999</v>
      </c>
      <c r="I305">
        <v>-1.29</v>
      </c>
    </row>
    <row r="306" spans="1:10">
      <c r="B306">
        <v>3020.6260000000002</v>
      </c>
      <c r="C306">
        <v>136.96100000000001</v>
      </c>
      <c r="D306">
        <v>-20.946999999999999</v>
      </c>
      <c r="E306">
        <v>157.90799999999999</v>
      </c>
      <c r="F306">
        <v>191.24</v>
      </c>
      <c r="G306">
        <v>7.3999999999999996E-2</v>
      </c>
      <c r="H306">
        <v>4.4530000000000003</v>
      </c>
      <c r="I306">
        <v>-3.456</v>
      </c>
    </row>
    <row r="307" spans="1:10">
      <c r="B307">
        <v>3030.6260000000002</v>
      </c>
      <c r="C307">
        <v>137.012</v>
      </c>
      <c r="D307">
        <v>-20.773</v>
      </c>
      <c r="E307">
        <v>157.78399999999999</v>
      </c>
      <c r="F307">
        <v>191.85</v>
      </c>
      <c r="G307">
        <v>6.0999999999999999E-2</v>
      </c>
      <c r="H307">
        <v>3.6709999999999998</v>
      </c>
      <c r="I307">
        <v>-2.6739999999999999</v>
      </c>
    </row>
    <row r="308" spans="1:10">
      <c r="B308">
        <v>3040.6260000000002</v>
      </c>
      <c r="C308">
        <v>137.483</v>
      </c>
      <c r="D308">
        <v>-20.768000000000001</v>
      </c>
      <c r="E308">
        <v>158.25</v>
      </c>
      <c r="F308">
        <v>192.62</v>
      </c>
      <c r="G308">
        <v>7.6999999999999999E-2</v>
      </c>
      <c r="H308">
        <v>4.6340000000000003</v>
      </c>
      <c r="I308">
        <v>-3.637</v>
      </c>
    </row>
    <row r="309" spans="1:10">
      <c r="B309">
        <v>3050.6260000000002</v>
      </c>
      <c r="C309">
        <v>138.82400000000001</v>
      </c>
      <c r="D309">
        <v>-20.706</v>
      </c>
      <c r="E309">
        <v>159.53</v>
      </c>
      <c r="F309">
        <v>193.19</v>
      </c>
      <c r="G309">
        <v>5.7000000000000002E-2</v>
      </c>
      <c r="H309">
        <v>3.43</v>
      </c>
      <c r="I309">
        <v>-2.4329999999999998</v>
      </c>
    </row>
    <row r="310" spans="1:10">
      <c r="B310">
        <v>3060.6260000000002</v>
      </c>
      <c r="C310">
        <v>140.47200000000001</v>
      </c>
      <c r="D310">
        <v>-20.701000000000001</v>
      </c>
      <c r="E310">
        <v>161.173</v>
      </c>
      <c r="F310">
        <v>193.92</v>
      </c>
      <c r="G310">
        <v>7.2999999999999995E-2</v>
      </c>
      <c r="H310">
        <v>4.3929999999999998</v>
      </c>
      <c r="I310">
        <v>-3.3959999999999999</v>
      </c>
    </row>
    <row r="311" spans="1:10">
      <c r="B311">
        <v>3070.627</v>
      </c>
      <c r="C311">
        <v>141.48599999999999</v>
      </c>
      <c r="D311">
        <v>-20.521000000000001</v>
      </c>
      <c r="E311">
        <v>162.00700000000001</v>
      </c>
      <c r="F311">
        <v>194.58</v>
      </c>
      <c r="G311">
        <v>6.6000000000000003E-2</v>
      </c>
      <c r="H311">
        <v>3.972</v>
      </c>
      <c r="I311">
        <v>-2.9750000000000001</v>
      </c>
    </row>
    <row r="312" spans="1:10">
      <c r="B312">
        <v>3080.6260000000002</v>
      </c>
      <c r="C312">
        <v>140.97399999999999</v>
      </c>
      <c r="D312">
        <v>-20.536999999999999</v>
      </c>
      <c r="E312">
        <v>161.511</v>
      </c>
      <c r="F312">
        <v>195.23</v>
      </c>
      <c r="G312">
        <v>6.5000000000000002E-2</v>
      </c>
      <c r="H312">
        <v>3.9119999999999999</v>
      </c>
      <c r="I312">
        <v>-2.915</v>
      </c>
    </row>
    <row r="313" spans="1:10">
      <c r="B313">
        <v>3090.6260000000002</v>
      </c>
      <c r="C313">
        <v>141.33199999999999</v>
      </c>
      <c r="D313">
        <v>-20.48</v>
      </c>
      <c r="E313">
        <v>161.81200000000001</v>
      </c>
      <c r="F313">
        <v>195.94</v>
      </c>
      <c r="G313">
        <v>7.0999999999999994E-2</v>
      </c>
      <c r="H313">
        <v>4.2729999999999997</v>
      </c>
      <c r="I313">
        <v>-3.2759999999999998</v>
      </c>
    </row>
    <row r="314" spans="1:10">
      <c r="A314">
        <v>3</v>
      </c>
      <c r="B314">
        <v>3100.6260000000002</v>
      </c>
      <c r="C314">
        <v>143.05199999999999</v>
      </c>
      <c r="D314">
        <v>-20.501000000000001</v>
      </c>
      <c r="E314">
        <v>163.553</v>
      </c>
      <c r="F314">
        <v>196.6</v>
      </c>
      <c r="G314">
        <v>6.6000000000000003E-2</v>
      </c>
      <c r="H314">
        <v>3.972</v>
      </c>
      <c r="I314">
        <v>-2.9750000000000001</v>
      </c>
      <c r="J314" s="5">
        <f>AVERAGE(E316:E323)</f>
        <v>132.05262499999998</v>
      </c>
    </row>
    <row r="315" spans="1:10">
      <c r="B315">
        <v>3110.6260000000002</v>
      </c>
      <c r="C315">
        <v>127.746</v>
      </c>
      <c r="D315">
        <v>-21.081</v>
      </c>
      <c r="E315">
        <v>148.827</v>
      </c>
      <c r="F315">
        <v>197.19</v>
      </c>
      <c r="G315">
        <v>5.8999999999999997E-2</v>
      </c>
      <c r="H315">
        <v>3.5510000000000002</v>
      </c>
      <c r="I315">
        <v>-2.5539999999999998</v>
      </c>
    </row>
    <row r="316" spans="1:10">
      <c r="B316">
        <v>3120.6260000000002</v>
      </c>
      <c r="C316">
        <v>108.65300000000001</v>
      </c>
      <c r="D316">
        <v>-21.972999999999999</v>
      </c>
      <c r="E316">
        <v>130.626</v>
      </c>
      <c r="F316">
        <v>197.77</v>
      </c>
      <c r="G316">
        <v>5.8000000000000003E-2</v>
      </c>
      <c r="H316">
        <v>3.49</v>
      </c>
      <c r="I316">
        <v>-2.4929999999999999</v>
      </c>
    </row>
    <row r="317" spans="1:10">
      <c r="B317">
        <v>3130.6260000000002</v>
      </c>
      <c r="C317">
        <v>106.16500000000001</v>
      </c>
      <c r="D317">
        <v>-22.225000000000001</v>
      </c>
      <c r="E317">
        <v>128.38999999999999</v>
      </c>
      <c r="F317">
        <v>198.24</v>
      </c>
      <c r="G317">
        <v>4.7E-2</v>
      </c>
      <c r="H317">
        <v>2.8279999999999998</v>
      </c>
      <c r="I317">
        <v>-1.831</v>
      </c>
    </row>
    <row r="318" spans="1:10">
      <c r="B318">
        <v>3140.627</v>
      </c>
      <c r="C318">
        <v>106.994</v>
      </c>
      <c r="D318">
        <v>-22.265999999999998</v>
      </c>
      <c r="E318">
        <v>129.26</v>
      </c>
      <c r="F318">
        <v>198.73</v>
      </c>
      <c r="G318">
        <v>4.9000000000000002E-2</v>
      </c>
      <c r="H318">
        <v>2.9489999999999998</v>
      </c>
      <c r="I318">
        <v>-1.952</v>
      </c>
    </row>
    <row r="319" spans="1:10">
      <c r="B319">
        <v>3150.6260000000002</v>
      </c>
      <c r="C319">
        <v>108.642</v>
      </c>
      <c r="D319">
        <v>-22.225000000000001</v>
      </c>
      <c r="E319">
        <v>130.86699999999999</v>
      </c>
      <c r="F319">
        <v>199.24</v>
      </c>
      <c r="G319">
        <v>5.0999999999999997E-2</v>
      </c>
      <c r="H319">
        <v>3.069</v>
      </c>
      <c r="I319">
        <v>-2.0720000000000001</v>
      </c>
    </row>
    <row r="320" spans="1:10">
      <c r="B320">
        <v>3160.6260000000002</v>
      </c>
      <c r="C320">
        <v>109.4</v>
      </c>
      <c r="D320">
        <v>-22.24</v>
      </c>
      <c r="E320">
        <v>131.63999999999999</v>
      </c>
      <c r="F320">
        <v>199.75</v>
      </c>
      <c r="G320">
        <v>5.0999999999999997E-2</v>
      </c>
      <c r="H320">
        <v>3.069</v>
      </c>
      <c r="I320">
        <v>-2.0720000000000001</v>
      </c>
    </row>
    <row r="321" spans="1:10">
      <c r="B321">
        <v>3170.6260000000002</v>
      </c>
      <c r="C321">
        <v>110.98699999999999</v>
      </c>
      <c r="D321">
        <v>-22.213999999999999</v>
      </c>
      <c r="E321">
        <v>133.20099999999999</v>
      </c>
      <c r="F321">
        <v>200.28</v>
      </c>
      <c r="G321">
        <v>5.2999999999999999E-2</v>
      </c>
      <c r="H321">
        <v>3.19</v>
      </c>
      <c r="I321">
        <v>-2.1930000000000001</v>
      </c>
    </row>
    <row r="322" spans="1:10">
      <c r="B322">
        <v>3180.6260000000002</v>
      </c>
      <c r="C322">
        <v>112.94199999999999</v>
      </c>
      <c r="D322">
        <v>-22.199000000000002</v>
      </c>
      <c r="E322">
        <v>135.14099999999999</v>
      </c>
      <c r="F322">
        <v>200.72</v>
      </c>
      <c r="G322">
        <v>4.3999999999999997E-2</v>
      </c>
      <c r="H322">
        <v>2.6480000000000001</v>
      </c>
      <c r="I322">
        <v>-1.651</v>
      </c>
    </row>
    <row r="323" spans="1:10">
      <c r="B323">
        <v>3190.6260000000002</v>
      </c>
      <c r="C323">
        <v>115.185</v>
      </c>
      <c r="D323">
        <v>-22.111999999999998</v>
      </c>
      <c r="E323">
        <v>137.29599999999999</v>
      </c>
      <c r="F323">
        <v>201.22</v>
      </c>
      <c r="G323">
        <v>0.05</v>
      </c>
      <c r="H323">
        <v>3.0089999999999999</v>
      </c>
      <c r="I323">
        <v>-2.012</v>
      </c>
    </row>
    <row r="324" spans="1:10">
      <c r="A324">
        <v>2</v>
      </c>
      <c r="B324">
        <v>3200.6260000000002</v>
      </c>
      <c r="C324">
        <v>117.20099999999999</v>
      </c>
      <c r="D324">
        <v>-22.117000000000001</v>
      </c>
      <c r="E324">
        <v>139.31800000000001</v>
      </c>
      <c r="F324">
        <v>201.71</v>
      </c>
      <c r="G324">
        <v>4.9000000000000002E-2</v>
      </c>
      <c r="H324">
        <v>2.9489999999999998</v>
      </c>
      <c r="I324">
        <v>-1.952</v>
      </c>
      <c r="J324" s="5">
        <f>AVERAGE(E326:E333)</f>
        <v>108.658125</v>
      </c>
    </row>
    <row r="325" spans="1:10">
      <c r="B325">
        <v>3210.627</v>
      </c>
      <c r="C325">
        <v>103.831</v>
      </c>
      <c r="D325">
        <v>-22.692</v>
      </c>
      <c r="E325">
        <v>126.52200000000001</v>
      </c>
      <c r="F325">
        <v>202.18</v>
      </c>
      <c r="G325">
        <v>4.7E-2</v>
      </c>
      <c r="H325">
        <v>2.8279999999999998</v>
      </c>
      <c r="I325">
        <v>-1.831</v>
      </c>
    </row>
    <row r="326" spans="1:10">
      <c r="B326">
        <v>3220.6260000000002</v>
      </c>
      <c r="C326">
        <v>84.409000000000006</v>
      </c>
      <c r="D326">
        <v>-23.594000000000001</v>
      </c>
      <c r="E326">
        <v>108.004</v>
      </c>
      <c r="F326">
        <v>202.55</v>
      </c>
      <c r="G326">
        <v>3.6999999999999998E-2</v>
      </c>
      <c r="H326">
        <v>2.2269999999999999</v>
      </c>
      <c r="I326">
        <v>-1.23</v>
      </c>
    </row>
    <row r="327" spans="1:10">
      <c r="B327">
        <v>3230.6260000000002</v>
      </c>
      <c r="C327">
        <v>81.123000000000005</v>
      </c>
      <c r="D327">
        <v>-23.815000000000001</v>
      </c>
      <c r="E327">
        <v>104.938</v>
      </c>
      <c r="F327">
        <v>202.87</v>
      </c>
      <c r="G327">
        <v>3.2000000000000001E-2</v>
      </c>
      <c r="H327">
        <v>1.9259999999999999</v>
      </c>
      <c r="I327">
        <v>-0.92900000000000005</v>
      </c>
    </row>
    <row r="328" spans="1:10">
      <c r="B328">
        <v>3240.6260000000002</v>
      </c>
      <c r="C328">
        <v>79.741</v>
      </c>
      <c r="D328">
        <v>-23.913</v>
      </c>
      <c r="E328">
        <v>103.65300000000001</v>
      </c>
      <c r="F328">
        <v>203.21</v>
      </c>
      <c r="G328">
        <v>3.4000000000000002E-2</v>
      </c>
      <c r="H328">
        <v>2.0459999999999998</v>
      </c>
      <c r="I328">
        <v>-1.0489999999999999</v>
      </c>
    </row>
    <row r="329" spans="1:10">
      <c r="B329">
        <v>3250.6260000000002</v>
      </c>
      <c r="C329">
        <v>84.522000000000006</v>
      </c>
      <c r="D329">
        <v>-24</v>
      </c>
      <c r="E329">
        <v>108.52200000000001</v>
      </c>
      <c r="F329">
        <v>203.52</v>
      </c>
      <c r="G329">
        <v>3.1E-2</v>
      </c>
      <c r="H329">
        <v>1.8660000000000001</v>
      </c>
      <c r="I329">
        <v>-0.86899999999999999</v>
      </c>
    </row>
    <row r="330" spans="1:10">
      <c r="B330">
        <v>3260.6260000000002</v>
      </c>
      <c r="C330">
        <v>88.585999999999999</v>
      </c>
      <c r="D330">
        <v>-23.922999999999998</v>
      </c>
      <c r="E330">
        <v>112.509</v>
      </c>
      <c r="F330">
        <v>203.85</v>
      </c>
      <c r="G330">
        <v>3.3000000000000002E-2</v>
      </c>
      <c r="H330">
        <v>1.986</v>
      </c>
      <c r="I330">
        <v>-0.98899999999999999</v>
      </c>
    </row>
    <row r="331" spans="1:10">
      <c r="B331">
        <v>3270.6260000000002</v>
      </c>
      <c r="C331">
        <v>90.992000000000004</v>
      </c>
      <c r="D331">
        <v>-23.866</v>
      </c>
      <c r="E331">
        <v>114.85899999999999</v>
      </c>
      <c r="F331">
        <v>204.17</v>
      </c>
      <c r="G331">
        <v>3.2000000000000001E-2</v>
      </c>
      <c r="H331">
        <v>1.9259999999999999</v>
      </c>
      <c r="I331">
        <v>-0.92900000000000005</v>
      </c>
    </row>
    <row r="332" spans="1:10">
      <c r="B332">
        <v>3280.627</v>
      </c>
      <c r="C332">
        <v>89.978999999999999</v>
      </c>
      <c r="D332">
        <v>-23.512</v>
      </c>
      <c r="E332">
        <v>113.491</v>
      </c>
      <c r="F332">
        <v>204.52</v>
      </c>
      <c r="G332">
        <v>3.5000000000000003E-2</v>
      </c>
      <c r="H332">
        <v>2.1059999999999999</v>
      </c>
      <c r="I332">
        <v>-1.109</v>
      </c>
    </row>
    <row r="333" spans="1:10">
      <c r="B333">
        <v>3290.6260000000002</v>
      </c>
      <c r="C333">
        <v>79.741</v>
      </c>
      <c r="D333">
        <v>-23.547999999999998</v>
      </c>
      <c r="E333">
        <v>103.289</v>
      </c>
      <c r="F333">
        <v>204.87</v>
      </c>
      <c r="G333">
        <v>3.5000000000000003E-2</v>
      </c>
      <c r="H333">
        <v>2.1059999999999999</v>
      </c>
      <c r="I333">
        <v>-1.109</v>
      </c>
    </row>
    <row r="334" spans="1:10">
      <c r="A334">
        <v>1</v>
      </c>
      <c r="B334">
        <v>3300.6260000000002</v>
      </c>
      <c r="C334">
        <v>76.516000000000005</v>
      </c>
      <c r="D334">
        <v>-23.696999999999999</v>
      </c>
      <c r="E334">
        <v>100.21299999999999</v>
      </c>
      <c r="F334">
        <v>205.23</v>
      </c>
      <c r="G334">
        <v>3.5999999999999997E-2</v>
      </c>
      <c r="H334">
        <v>2.1659999999999999</v>
      </c>
      <c r="I334">
        <v>-1.169</v>
      </c>
      <c r="J334" s="5">
        <f>AVERAGE(E336:E343)</f>
        <v>61.671999999999997</v>
      </c>
    </row>
    <row r="335" spans="1:10">
      <c r="B335">
        <v>3310.6260000000002</v>
      </c>
      <c r="C335">
        <v>61.18</v>
      </c>
      <c r="D335">
        <v>-24.323</v>
      </c>
      <c r="E335">
        <v>85.503</v>
      </c>
      <c r="F335">
        <v>205.53</v>
      </c>
      <c r="G335">
        <v>0.03</v>
      </c>
      <c r="H335">
        <v>1.8049999999999999</v>
      </c>
      <c r="I335">
        <v>-0.80800000000000005</v>
      </c>
    </row>
    <row r="336" spans="1:10">
      <c r="B336">
        <v>3320.6260000000002</v>
      </c>
      <c r="C336">
        <v>41.42</v>
      </c>
      <c r="D336">
        <v>-25.158999999999999</v>
      </c>
      <c r="E336">
        <v>66.58</v>
      </c>
      <c r="F336">
        <v>205.72</v>
      </c>
      <c r="G336">
        <v>1.9E-2</v>
      </c>
      <c r="H336">
        <v>1.143</v>
      </c>
      <c r="I336">
        <v>-0.14599999999999999</v>
      </c>
    </row>
    <row r="337" spans="1:10">
      <c r="B337">
        <v>3330.627</v>
      </c>
      <c r="C337">
        <v>36.179000000000002</v>
      </c>
      <c r="D337">
        <v>-25.411000000000001</v>
      </c>
      <c r="E337">
        <v>61.588999999999999</v>
      </c>
      <c r="F337">
        <v>205.91</v>
      </c>
      <c r="G337">
        <v>1.9E-2</v>
      </c>
      <c r="H337">
        <v>1.143</v>
      </c>
      <c r="I337">
        <v>-0.14599999999999999</v>
      </c>
    </row>
    <row r="338" spans="1:10">
      <c r="B338">
        <v>3340.6260000000002</v>
      </c>
      <c r="C338">
        <v>34.284999999999997</v>
      </c>
      <c r="D338">
        <v>-25.529</v>
      </c>
      <c r="E338">
        <v>59.813000000000002</v>
      </c>
      <c r="F338">
        <v>206.07</v>
      </c>
      <c r="G338">
        <v>1.6E-2</v>
      </c>
      <c r="H338">
        <v>0.96299999999999997</v>
      </c>
      <c r="I338">
        <v>3.4000000000000002E-2</v>
      </c>
    </row>
    <row r="339" spans="1:10">
      <c r="B339">
        <v>3350.627</v>
      </c>
      <c r="C339">
        <v>33.976999999999997</v>
      </c>
      <c r="D339">
        <v>-25.529</v>
      </c>
      <c r="E339">
        <v>59.506</v>
      </c>
      <c r="F339">
        <v>206.24</v>
      </c>
      <c r="G339">
        <v>1.7000000000000001E-2</v>
      </c>
      <c r="H339">
        <v>1.0229999999999999</v>
      </c>
      <c r="I339">
        <v>-2.5999999999999999E-2</v>
      </c>
    </row>
    <row r="340" spans="1:10">
      <c r="B340">
        <v>3360.6260000000002</v>
      </c>
      <c r="C340">
        <v>35.031999999999996</v>
      </c>
      <c r="D340">
        <v>-25.529</v>
      </c>
      <c r="E340">
        <v>60.561</v>
      </c>
      <c r="F340">
        <v>206.41</v>
      </c>
      <c r="G340">
        <v>1.7000000000000001E-2</v>
      </c>
      <c r="H340">
        <v>1.0229999999999999</v>
      </c>
      <c r="I340">
        <v>-2.5999999999999999E-2</v>
      </c>
    </row>
    <row r="341" spans="1:10">
      <c r="B341">
        <v>3370.6260000000002</v>
      </c>
      <c r="C341">
        <v>35.697000000000003</v>
      </c>
      <c r="D341">
        <v>-25.529</v>
      </c>
      <c r="E341">
        <v>61.225999999999999</v>
      </c>
      <c r="F341">
        <v>206.57</v>
      </c>
      <c r="G341">
        <v>1.6E-2</v>
      </c>
      <c r="H341">
        <v>0.96299999999999997</v>
      </c>
      <c r="I341">
        <v>3.4000000000000002E-2</v>
      </c>
    </row>
    <row r="342" spans="1:10">
      <c r="B342">
        <v>3380.6260000000002</v>
      </c>
      <c r="C342">
        <v>35.902000000000001</v>
      </c>
      <c r="D342">
        <v>-25.529</v>
      </c>
      <c r="E342">
        <v>61.430999999999997</v>
      </c>
      <c r="F342">
        <v>206.73</v>
      </c>
      <c r="G342">
        <v>1.6E-2</v>
      </c>
      <c r="H342">
        <v>0.96299999999999997</v>
      </c>
      <c r="I342">
        <v>3.4000000000000002E-2</v>
      </c>
    </row>
    <row r="343" spans="1:10">
      <c r="B343">
        <v>3390.6260000000002</v>
      </c>
      <c r="C343">
        <v>37.161000000000001</v>
      </c>
      <c r="D343">
        <v>-25.507999999999999</v>
      </c>
      <c r="E343">
        <v>62.67</v>
      </c>
      <c r="F343">
        <v>206.9</v>
      </c>
      <c r="G343">
        <v>1.7000000000000001E-2</v>
      </c>
      <c r="H343">
        <v>1.0229999999999999</v>
      </c>
      <c r="I343">
        <v>-2.5999999999999999E-2</v>
      </c>
    </row>
    <row r="344" spans="1:10">
      <c r="A344">
        <v>0.7</v>
      </c>
      <c r="B344">
        <v>3400.627</v>
      </c>
      <c r="C344">
        <v>38.625</v>
      </c>
      <c r="D344">
        <v>-25.498000000000001</v>
      </c>
      <c r="E344">
        <v>64.123000000000005</v>
      </c>
      <c r="F344">
        <v>207.06</v>
      </c>
      <c r="G344">
        <v>1.6E-2</v>
      </c>
      <c r="H344">
        <v>0.96299999999999997</v>
      </c>
      <c r="I344">
        <v>3.4000000000000002E-2</v>
      </c>
      <c r="J344" s="5">
        <f>AVERAGE(E346:E353)</f>
        <v>53.387875000000008</v>
      </c>
    </row>
    <row r="345" spans="1:10">
      <c r="B345">
        <v>3410.6260000000002</v>
      </c>
      <c r="C345">
        <v>35.124000000000002</v>
      </c>
      <c r="D345">
        <v>-25.6</v>
      </c>
      <c r="E345">
        <v>60.725000000000001</v>
      </c>
      <c r="F345">
        <v>207.22</v>
      </c>
      <c r="G345">
        <v>1.6E-2</v>
      </c>
      <c r="H345">
        <v>0.96299999999999997</v>
      </c>
      <c r="I345">
        <v>3.4000000000000002E-2</v>
      </c>
    </row>
    <row r="346" spans="1:10">
      <c r="B346">
        <v>3420.627</v>
      </c>
      <c r="C346">
        <v>28.428999999999998</v>
      </c>
      <c r="D346">
        <v>-25.811</v>
      </c>
      <c r="E346">
        <v>54.238999999999997</v>
      </c>
      <c r="F346">
        <v>207.35</v>
      </c>
      <c r="G346">
        <v>1.2999999999999999E-2</v>
      </c>
      <c r="H346">
        <v>0.78200000000000003</v>
      </c>
      <c r="I346">
        <v>0.215</v>
      </c>
    </row>
    <row r="347" spans="1:10">
      <c r="B347">
        <v>3430.6260000000002</v>
      </c>
      <c r="C347">
        <v>26.719000000000001</v>
      </c>
      <c r="D347">
        <v>-25.898</v>
      </c>
      <c r="E347">
        <v>52.616999999999997</v>
      </c>
      <c r="F347">
        <v>207.47</v>
      </c>
      <c r="G347">
        <v>1.2E-2</v>
      </c>
      <c r="H347">
        <v>0.72199999999999998</v>
      </c>
      <c r="I347">
        <v>0.27500000000000002</v>
      </c>
    </row>
    <row r="348" spans="1:10">
      <c r="B348">
        <v>3440.6260000000002</v>
      </c>
      <c r="C348">
        <v>26.626999999999999</v>
      </c>
      <c r="D348">
        <v>-25.902999999999999</v>
      </c>
      <c r="E348">
        <v>52.53</v>
      </c>
      <c r="F348">
        <v>207.6</v>
      </c>
      <c r="G348">
        <v>1.2999999999999999E-2</v>
      </c>
      <c r="H348">
        <v>0.78200000000000003</v>
      </c>
      <c r="I348">
        <v>0.215</v>
      </c>
    </row>
    <row r="349" spans="1:10">
      <c r="B349">
        <v>3450.6260000000002</v>
      </c>
      <c r="C349">
        <v>26.934000000000001</v>
      </c>
      <c r="D349">
        <v>-25.872</v>
      </c>
      <c r="E349">
        <v>52.805999999999997</v>
      </c>
      <c r="F349">
        <v>207.71</v>
      </c>
      <c r="G349">
        <v>1.0999999999999999E-2</v>
      </c>
      <c r="H349">
        <v>0.66200000000000003</v>
      </c>
      <c r="I349">
        <v>0.33500000000000002</v>
      </c>
    </row>
    <row r="350" spans="1:10">
      <c r="B350">
        <v>3460.6260000000002</v>
      </c>
      <c r="C350">
        <v>26.934000000000001</v>
      </c>
      <c r="D350">
        <v>-25.902999999999999</v>
      </c>
      <c r="E350">
        <v>52.837000000000003</v>
      </c>
      <c r="F350">
        <v>207.83</v>
      </c>
      <c r="G350">
        <v>1.2E-2</v>
      </c>
      <c r="H350">
        <v>0.72199999999999998</v>
      </c>
      <c r="I350">
        <v>0.27500000000000002</v>
      </c>
    </row>
    <row r="351" spans="1:10">
      <c r="B351">
        <v>3470.627</v>
      </c>
      <c r="C351">
        <v>27.117999999999999</v>
      </c>
      <c r="D351">
        <v>-25.923999999999999</v>
      </c>
      <c r="E351">
        <v>53.042000000000002</v>
      </c>
      <c r="F351">
        <v>207.94</v>
      </c>
      <c r="G351">
        <v>1.0999999999999999E-2</v>
      </c>
      <c r="H351">
        <v>0.66200000000000003</v>
      </c>
      <c r="I351">
        <v>0.33500000000000002</v>
      </c>
    </row>
    <row r="352" spans="1:10">
      <c r="B352">
        <v>3480.6260000000002</v>
      </c>
      <c r="C352">
        <v>28.029</v>
      </c>
      <c r="D352">
        <v>-25.888000000000002</v>
      </c>
      <c r="E352">
        <v>53.917000000000002</v>
      </c>
      <c r="F352">
        <v>208.04</v>
      </c>
      <c r="G352">
        <v>0.01</v>
      </c>
      <c r="H352">
        <v>0.60199999999999998</v>
      </c>
      <c r="I352">
        <v>0.39500000000000002</v>
      </c>
    </row>
    <row r="353" spans="1:10">
      <c r="B353">
        <v>3490.627</v>
      </c>
      <c r="C353">
        <v>29.268000000000001</v>
      </c>
      <c r="D353">
        <v>-25.847000000000001</v>
      </c>
      <c r="E353">
        <v>55.115000000000002</v>
      </c>
      <c r="F353">
        <v>208.17</v>
      </c>
      <c r="G353">
        <v>1.2999999999999999E-2</v>
      </c>
      <c r="H353">
        <v>0.78200000000000003</v>
      </c>
      <c r="I353">
        <v>0.215</v>
      </c>
    </row>
    <row r="354" spans="1:10">
      <c r="A354">
        <v>0.5</v>
      </c>
      <c r="B354">
        <v>3500.6260000000002</v>
      </c>
      <c r="C354">
        <v>29.995000000000001</v>
      </c>
      <c r="D354">
        <v>-25.835999999999999</v>
      </c>
      <c r="E354">
        <v>55.831000000000003</v>
      </c>
      <c r="F354">
        <v>208.29</v>
      </c>
      <c r="G354">
        <v>1.2E-2</v>
      </c>
      <c r="H354">
        <v>0.72199999999999998</v>
      </c>
      <c r="I354">
        <v>0.27500000000000002</v>
      </c>
      <c r="J354" s="5">
        <f>AVERAGE(E356:E363)</f>
        <v>47.724249999999998</v>
      </c>
    </row>
    <row r="355" spans="1:10">
      <c r="B355">
        <v>3510.6260000000002</v>
      </c>
      <c r="C355">
        <v>27.661000000000001</v>
      </c>
      <c r="D355">
        <v>-25.908000000000001</v>
      </c>
      <c r="E355">
        <v>53.569000000000003</v>
      </c>
      <c r="F355">
        <v>208.39</v>
      </c>
      <c r="G355">
        <v>0.01</v>
      </c>
      <c r="H355">
        <v>0.60199999999999998</v>
      </c>
      <c r="I355">
        <v>0.39500000000000002</v>
      </c>
    </row>
    <row r="356" spans="1:10">
      <c r="B356">
        <v>3520.6260000000002</v>
      </c>
      <c r="C356">
        <v>22.716000000000001</v>
      </c>
      <c r="D356">
        <v>-26.042000000000002</v>
      </c>
      <c r="E356">
        <v>48.756999999999998</v>
      </c>
      <c r="F356">
        <v>208.49</v>
      </c>
      <c r="G356">
        <v>0.01</v>
      </c>
      <c r="H356">
        <v>0.60199999999999998</v>
      </c>
      <c r="I356">
        <v>0.39500000000000002</v>
      </c>
    </row>
    <row r="357" spans="1:10">
      <c r="B357">
        <v>3530.6260000000002</v>
      </c>
      <c r="C357">
        <v>21.006</v>
      </c>
      <c r="D357">
        <v>-26.071999999999999</v>
      </c>
      <c r="E357">
        <v>47.078000000000003</v>
      </c>
      <c r="F357">
        <v>208.58</v>
      </c>
      <c r="G357">
        <v>8.9999999999999993E-3</v>
      </c>
      <c r="H357">
        <v>0.54200000000000004</v>
      </c>
      <c r="I357">
        <v>0.45500000000000002</v>
      </c>
    </row>
    <row r="358" spans="1:10">
      <c r="B358">
        <v>3540.627</v>
      </c>
      <c r="C358">
        <v>20.914000000000001</v>
      </c>
      <c r="D358">
        <v>-26.108000000000001</v>
      </c>
      <c r="E358">
        <v>47.021999999999998</v>
      </c>
      <c r="F358">
        <v>208.66</v>
      </c>
      <c r="G358">
        <v>8.0000000000000002E-3</v>
      </c>
      <c r="H358">
        <v>0.48099999999999998</v>
      </c>
      <c r="I358">
        <v>0.51600000000000001</v>
      </c>
    </row>
    <row r="359" spans="1:10">
      <c r="B359">
        <v>3550.6260000000002</v>
      </c>
      <c r="C359">
        <v>21.251999999999999</v>
      </c>
      <c r="D359">
        <v>-26.129000000000001</v>
      </c>
      <c r="E359">
        <v>47.381</v>
      </c>
      <c r="F359">
        <v>208.74</v>
      </c>
      <c r="G359">
        <v>8.0000000000000002E-3</v>
      </c>
      <c r="H359">
        <v>0.48099999999999998</v>
      </c>
      <c r="I359">
        <v>0.51600000000000001</v>
      </c>
    </row>
    <row r="360" spans="1:10">
      <c r="B360">
        <v>3560.627</v>
      </c>
      <c r="C360">
        <v>21.548999999999999</v>
      </c>
      <c r="D360">
        <v>-26.134</v>
      </c>
      <c r="E360">
        <v>47.683</v>
      </c>
      <c r="F360">
        <v>208.83</v>
      </c>
      <c r="G360">
        <v>8.9999999999999993E-3</v>
      </c>
      <c r="H360">
        <v>0.54200000000000004</v>
      </c>
      <c r="I360">
        <v>0.45500000000000002</v>
      </c>
    </row>
    <row r="361" spans="1:10">
      <c r="B361">
        <v>3570.6260000000002</v>
      </c>
      <c r="C361">
        <v>21.681999999999999</v>
      </c>
      <c r="D361">
        <v>-26.129000000000001</v>
      </c>
      <c r="E361">
        <v>47.811</v>
      </c>
      <c r="F361">
        <v>208.91</v>
      </c>
      <c r="G361">
        <v>8.0000000000000002E-3</v>
      </c>
      <c r="H361">
        <v>0.48099999999999998</v>
      </c>
      <c r="I361">
        <v>0.51600000000000001</v>
      </c>
    </row>
    <row r="362" spans="1:10">
      <c r="B362">
        <v>3580.6260000000002</v>
      </c>
      <c r="C362">
        <v>21.742999999999999</v>
      </c>
      <c r="D362">
        <v>-26.123999999999999</v>
      </c>
      <c r="E362">
        <v>47.866999999999997</v>
      </c>
      <c r="F362">
        <v>208.99</v>
      </c>
      <c r="G362">
        <v>8.0000000000000002E-3</v>
      </c>
      <c r="H362">
        <v>0.48099999999999998</v>
      </c>
      <c r="I362">
        <v>0.51600000000000001</v>
      </c>
    </row>
    <row r="363" spans="1:10">
      <c r="B363">
        <v>3590.6260000000002</v>
      </c>
      <c r="C363">
        <v>22.05</v>
      </c>
      <c r="D363">
        <v>-26.143999999999998</v>
      </c>
      <c r="E363">
        <v>48.195</v>
      </c>
      <c r="F363">
        <v>209.08</v>
      </c>
      <c r="G363">
        <v>8.9999999999999993E-3</v>
      </c>
      <c r="H363">
        <v>0.54200000000000004</v>
      </c>
      <c r="I363">
        <v>0.45500000000000002</v>
      </c>
    </row>
    <row r="364" spans="1:10">
      <c r="A364">
        <v>0.2</v>
      </c>
      <c r="B364">
        <v>3600.6260000000002</v>
      </c>
      <c r="C364">
        <v>22.818000000000001</v>
      </c>
      <c r="D364">
        <v>-26.143999999999998</v>
      </c>
      <c r="E364">
        <v>48.962000000000003</v>
      </c>
      <c r="F364">
        <v>209.15</v>
      </c>
      <c r="G364">
        <v>7.0000000000000001E-3</v>
      </c>
      <c r="H364">
        <v>0.42099999999999999</v>
      </c>
      <c r="I364">
        <v>0.57599999999999996</v>
      </c>
      <c r="J364" s="5">
        <f>AVERAGE(E366:E373)</f>
        <v>34.677624999999999</v>
      </c>
    </row>
    <row r="365" spans="1:10">
      <c r="B365">
        <v>3610.627</v>
      </c>
      <c r="C365">
        <v>19.992999999999999</v>
      </c>
      <c r="D365">
        <v>-26.231000000000002</v>
      </c>
      <c r="E365">
        <v>46.223999999999997</v>
      </c>
      <c r="F365">
        <v>209.22</v>
      </c>
      <c r="G365">
        <v>7.0000000000000001E-3</v>
      </c>
      <c r="H365">
        <v>0.42099999999999999</v>
      </c>
      <c r="I365">
        <v>0.57599999999999996</v>
      </c>
    </row>
    <row r="366" spans="1:10">
      <c r="B366">
        <v>3620.6260000000002</v>
      </c>
      <c r="C366">
        <v>13.317</v>
      </c>
      <c r="D366">
        <v>-26.431000000000001</v>
      </c>
      <c r="E366">
        <v>39.749000000000002</v>
      </c>
      <c r="F366">
        <v>209.29</v>
      </c>
      <c r="G366">
        <v>7.0000000000000001E-3</v>
      </c>
      <c r="H366">
        <v>0.42099999999999999</v>
      </c>
      <c r="I366">
        <v>0.57599999999999996</v>
      </c>
    </row>
    <row r="367" spans="1:10">
      <c r="B367">
        <v>3630.627</v>
      </c>
      <c r="C367">
        <v>9.6010000000000009</v>
      </c>
      <c r="D367">
        <v>-26.524000000000001</v>
      </c>
      <c r="E367">
        <v>36.125</v>
      </c>
      <c r="F367">
        <v>209.33</v>
      </c>
      <c r="G367">
        <v>4.0000000000000001E-3</v>
      </c>
      <c r="H367">
        <v>0.24099999999999999</v>
      </c>
      <c r="I367">
        <v>0.75600000000000001</v>
      </c>
    </row>
    <row r="368" spans="1:10">
      <c r="B368">
        <v>3640.6260000000002</v>
      </c>
      <c r="C368">
        <v>7.6870000000000003</v>
      </c>
      <c r="D368">
        <v>-26.591000000000001</v>
      </c>
      <c r="E368">
        <v>34.277000000000001</v>
      </c>
      <c r="F368">
        <v>209.37</v>
      </c>
      <c r="G368">
        <v>4.0000000000000001E-3</v>
      </c>
      <c r="H368">
        <v>0.24099999999999999</v>
      </c>
      <c r="I368">
        <v>0.75600000000000001</v>
      </c>
    </row>
    <row r="369" spans="1:10">
      <c r="B369">
        <v>3650.6260000000002</v>
      </c>
      <c r="C369">
        <v>6.9290000000000003</v>
      </c>
      <c r="D369">
        <v>-26.646999999999998</v>
      </c>
      <c r="E369">
        <v>33.576000000000001</v>
      </c>
      <c r="F369">
        <v>209.4</v>
      </c>
      <c r="G369">
        <v>3.0000000000000001E-3</v>
      </c>
      <c r="H369">
        <v>0.18099999999999999</v>
      </c>
      <c r="I369">
        <v>0.81599999999999995</v>
      </c>
    </row>
    <row r="370" spans="1:10">
      <c r="B370">
        <v>3660.6260000000002</v>
      </c>
      <c r="C370">
        <v>6.6929999999999996</v>
      </c>
      <c r="D370">
        <v>-26.657</v>
      </c>
      <c r="E370">
        <v>33.350999999999999</v>
      </c>
      <c r="F370">
        <v>209.44</v>
      </c>
      <c r="G370">
        <v>4.0000000000000001E-3</v>
      </c>
      <c r="H370">
        <v>0.24099999999999999</v>
      </c>
      <c r="I370">
        <v>0.75600000000000001</v>
      </c>
    </row>
    <row r="371" spans="1:10">
      <c r="B371">
        <v>3670.6260000000002</v>
      </c>
      <c r="C371">
        <v>6.6829999999999998</v>
      </c>
      <c r="D371">
        <v>-26.657</v>
      </c>
      <c r="E371">
        <v>33.340000000000003</v>
      </c>
      <c r="F371">
        <v>209.48</v>
      </c>
      <c r="G371">
        <v>4.0000000000000001E-3</v>
      </c>
      <c r="H371">
        <v>0.24099999999999999</v>
      </c>
      <c r="I371">
        <v>0.75600000000000001</v>
      </c>
    </row>
    <row r="372" spans="1:10">
      <c r="B372">
        <v>3680.627</v>
      </c>
      <c r="C372">
        <v>6.7140000000000004</v>
      </c>
      <c r="D372">
        <v>-26.657</v>
      </c>
      <c r="E372">
        <v>33.371000000000002</v>
      </c>
      <c r="F372">
        <v>209.51</v>
      </c>
      <c r="G372">
        <v>3.0000000000000001E-3</v>
      </c>
      <c r="H372">
        <v>0.18099999999999999</v>
      </c>
      <c r="I372">
        <v>0.81599999999999995</v>
      </c>
    </row>
    <row r="373" spans="1:10">
      <c r="B373">
        <v>3690.6260000000002</v>
      </c>
      <c r="C373">
        <v>6.97</v>
      </c>
      <c r="D373">
        <v>-26.661999999999999</v>
      </c>
      <c r="E373">
        <v>33.631999999999998</v>
      </c>
      <c r="F373">
        <v>209.54</v>
      </c>
      <c r="G373">
        <v>3.0000000000000001E-3</v>
      </c>
      <c r="H373">
        <v>0.18099999999999999</v>
      </c>
      <c r="I373">
        <v>0.81599999999999995</v>
      </c>
    </row>
    <row r="374" spans="1:10">
      <c r="A374">
        <v>0</v>
      </c>
      <c r="B374">
        <v>3700.627</v>
      </c>
      <c r="C374">
        <v>7.3179999999999996</v>
      </c>
      <c r="D374">
        <v>-26.657</v>
      </c>
      <c r="E374">
        <v>33.975000000000001</v>
      </c>
      <c r="F374">
        <v>209.58</v>
      </c>
      <c r="G374">
        <v>4.0000000000000001E-3</v>
      </c>
      <c r="H374">
        <v>0.24099999999999999</v>
      </c>
      <c r="I374">
        <v>0.75600000000000001</v>
      </c>
      <c r="J374" s="5">
        <f>AVERAGE(E376:E383)</f>
        <v>20.895</v>
      </c>
    </row>
    <row r="375" spans="1:10">
      <c r="B375">
        <v>3710.6260000000002</v>
      </c>
      <c r="C375">
        <v>5.5880000000000001</v>
      </c>
      <c r="D375">
        <v>-26.719000000000001</v>
      </c>
      <c r="E375">
        <v>32.307000000000002</v>
      </c>
      <c r="F375">
        <v>209.6</v>
      </c>
      <c r="G375">
        <v>2E-3</v>
      </c>
      <c r="H375">
        <v>0.12</v>
      </c>
      <c r="I375">
        <v>0.877</v>
      </c>
    </row>
    <row r="376" spans="1:10">
      <c r="B376">
        <v>3720.6260000000002</v>
      </c>
      <c r="C376">
        <v>0.83699999999999997</v>
      </c>
      <c r="D376">
        <v>-26.800999999999998</v>
      </c>
      <c r="E376">
        <v>27.638000000000002</v>
      </c>
      <c r="F376">
        <v>209.62</v>
      </c>
      <c r="G376">
        <v>2E-3</v>
      </c>
      <c r="H376">
        <v>0.12</v>
      </c>
      <c r="I376">
        <v>0.877</v>
      </c>
    </row>
    <row r="377" spans="1:10">
      <c r="B377">
        <v>3730.6260000000002</v>
      </c>
      <c r="C377">
        <v>-2.5</v>
      </c>
      <c r="D377">
        <v>-26.861999999999998</v>
      </c>
      <c r="E377">
        <v>24.361999999999998</v>
      </c>
      <c r="F377">
        <v>209.64</v>
      </c>
      <c r="G377">
        <v>2E-3</v>
      </c>
      <c r="H377">
        <v>0.12</v>
      </c>
      <c r="I377">
        <v>0.877</v>
      </c>
    </row>
    <row r="378" spans="1:10">
      <c r="B378">
        <v>3740.6260000000002</v>
      </c>
      <c r="C378">
        <v>-4.7729999999999997</v>
      </c>
      <c r="D378">
        <v>-26.878</v>
      </c>
      <c r="E378">
        <v>22.105</v>
      </c>
      <c r="F378">
        <v>209.65</v>
      </c>
      <c r="G378">
        <v>1E-3</v>
      </c>
      <c r="H378">
        <v>0.06</v>
      </c>
      <c r="I378">
        <v>0.93700000000000006</v>
      </c>
    </row>
    <row r="379" spans="1:10">
      <c r="B379">
        <v>3750.627</v>
      </c>
      <c r="C379">
        <v>-6.4420000000000002</v>
      </c>
      <c r="D379">
        <v>-26.965</v>
      </c>
      <c r="E379">
        <v>20.523</v>
      </c>
      <c r="F379">
        <v>209.66</v>
      </c>
      <c r="G379">
        <v>1E-3</v>
      </c>
      <c r="H379">
        <v>0.06</v>
      </c>
      <c r="I379">
        <v>0.93700000000000006</v>
      </c>
    </row>
    <row r="380" spans="1:10">
      <c r="B380">
        <v>3760.6260000000002</v>
      </c>
      <c r="C380">
        <v>-7.66</v>
      </c>
      <c r="D380">
        <v>-26.975000000000001</v>
      </c>
      <c r="E380">
        <v>19.315000000000001</v>
      </c>
      <c r="F380">
        <v>209.66</v>
      </c>
      <c r="G380">
        <v>0</v>
      </c>
      <c r="H380">
        <v>0</v>
      </c>
      <c r="I380">
        <v>0.997</v>
      </c>
    </row>
    <row r="381" spans="1:10">
      <c r="B381">
        <v>3770.627</v>
      </c>
      <c r="C381">
        <v>-8.6020000000000003</v>
      </c>
      <c r="D381">
        <v>-27.021000000000001</v>
      </c>
      <c r="E381">
        <v>18.420000000000002</v>
      </c>
      <c r="F381">
        <v>209.67</v>
      </c>
      <c r="G381">
        <v>1E-3</v>
      </c>
      <c r="H381">
        <v>0.06</v>
      </c>
      <c r="I381">
        <v>0.93700000000000006</v>
      </c>
    </row>
    <row r="382" spans="1:10">
      <c r="B382">
        <v>3780.6260000000002</v>
      </c>
      <c r="C382">
        <v>-9.3290000000000006</v>
      </c>
      <c r="D382">
        <v>-27.027000000000001</v>
      </c>
      <c r="E382">
        <v>17.698</v>
      </c>
      <c r="F382">
        <v>209.67</v>
      </c>
      <c r="G382">
        <v>0</v>
      </c>
      <c r="H382">
        <v>0</v>
      </c>
      <c r="I382">
        <v>0.997</v>
      </c>
    </row>
    <row r="383" spans="1:10">
      <c r="B383">
        <v>3790.6260000000002</v>
      </c>
      <c r="C383">
        <v>-9.9329999999999998</v>
      </c>
      <c r="D383">
        <v>-27.032</v>
      </c>
      <c r="E383">
        <v>17.099</v>
      </c>
      <c r="F383">
        <v>209.68</v>
      </c>
      <c r="G383">
        <v>1E-3</v>
      </c>
      <c r="H383">
        <v>0.06</v>
      </c>
      <c r="I383">
        <v>0.93700000000000006</v>
      </c>
    </row>
    <row r="384" spans="1:10">
      <c r="A384">
        <v>0</v>
      </c>
      <c r="B384">
        <v>3800.6260000000002</v>
      </c>
      <c r="C384">
        <v>-10.372999999999999</v>
      </c>
      <c r="D384">
        <v>-27.056999999999999</v>
      </c>
      <c r="E384">
        <v>16.684000000000001</v>
      </c>
      <c r="F384">
        <v>209.67</v>
      </c>
      <c r="G384">
        <v>-1E-3</v>
      </c>
      <c r="H384">
        <v>-0.06</v>
      </c>
      <c r="I384">
        <v>1.0569999999999999</v>
      </c>
      <c r="J384" s="5">
        <f>AVERAGE(E386:E393)</f>
        <v>15.329125000000001</v>
      </c>
    </row>
    <row r="385" spans="2:9">
      <c r="B385">
        <v>3810.6260000000002</v>
      </c>
      <c r="C385">
        <v>-10.782999999999999</v>
      </c>
      <c r="D385">
        <v>-27.052</v>
      </c>
      <c r="E385">
        <v>16.27</v>
      </c>
      <c r="F385">
        <v>209.68</v>
      </c>
      <c r="G385">
        <v>1E-3</v>
      </c>
      <c r="H385">
        <v>0.06</v>
      </c>
      <c r="I385">
        <v>0.93700000000000006</v>
      </c>
    </row>
    <row r="386" spans="2:9">
      <c r="B386">
        <v>3820.627</v>
      </c>
      <c r="C386">
        <v>-11.1</v>
      </c>
      <c r="D386">
        <v>-27.062999999999999</v>
      </c>
      <c r="E386">
        <v>15.962999999999999</v>
      </c>
      <c r="F386">
        <v>209.69</v>
      </c>
      <c r="G386">
        <v>1E-3</v>
      </c>
      <c r="H386">
        <v>0.06</v>
      </c>
      <c r="I386">
        <v>0.93700000000000006</v>
      </c>
    </row>
    <row r="387" spans="2:9">
      <c r="B387">
        <v>3830.6260000000002</v>
      </c>
      <c r="C387">
        <v>-11.397</v>
      </c>
      <c r="D387">
        <v>-27.052</v>
      </c>
      <c r="E387">
        <v>15.654999999999999</v>
      </c>
      <c r="F387">
        <v>209.68</v>
      </c>
      <c r="G387">
        <v>-1E-3</v>
      </c>
      <c r="H387">
        <v>-0.06</v>
      </c>
      <c r="I387">
        <v>1.0569999999999999</v>
      </c>
    </row>
    <row r="388" spans="2:9">
      <c r="B388">
        <v>3840.627</v>
      </c>
      <c r="C388">
        <v>-11.653</v>
      </c>
      <c r="D388">
        <v>-27.068000000000001</v>
      </c>
      <c r="E388">
        <v>15.414999999999999</v>
      </c>
      <c r="F388">
        <v>209.69</v>
      </c>
      <c r="G388">
        <v>1E-3</v>
      </c>
      <c r="H388">
        <v>0.06</v>
      </c>
      <c r="I388">
        <v>0.93700000000000006</v>
      </c>
    </row>
    <row r="389" spans="2:9">
      <c r="B389">
        <v>3850.6260000000002</v>
      </c>
      <c r="C389">
        <v>-11.765000000000001</v>
      </c>
      <c r="D389">
        <v>-27.068000000000001</v>
      </c>
      <c r="E389">
        <v>15.302</v>
      </c>
      <c r="F389">
        <v>209.7</v>
      </c>
      <c r="G389">
        <v>1E-3</v>
      </c>
      <c r="H389">
        <v>0.06</v>
      </c>
      <c r="I389">
        <v>0.93700000000000006</v>
      </c>
    </row>
    <row r="390" spans="2:9">
      <c r="B390">
        <v>3860.6260000000002</v>
      </c>
      <c r="C390">
        <v>-11.898999999999999</v>
      </c>
      <c r="D390">
        <v>-27.068000000000001</v>
      </c>
      <c r="E390">
        <v>15.169</v>
      </c>
      <c r="F390">
        <v>209.69</v>
      </c>
      <c r="G390">
        <v>-1E-3</v>
      </c>
      <c r="H390">
        <v>-0.06</v>
      </c>
      <c r="I390">
        <v>1.0569999999999999</v>
      </c>
    </row>
    <row r="391" spans="2:9">
      <c r="B391">
        <v>3870.6260000000002</v>
      </c>
      <c r="C391">
        <v>-11.919</v>
      </c>
      <c r="D391">
        <v>-27.068000000000001</v>
      </c>
      <c r="E391">
        <v>15.148999999999999</v>
      </c>
      <c r="F391">
        <v>209.7</v>
      </c>
      <c r="G391">
        <v>1E-3</v>
      </c>
      <c r="H391">
        <v>0.06</v>
      </c>
      <c r="I391">
        <v>0.93700000000000006</v>
      </c>
    </row>
    <row r="392" spans="2:9">
      <c r="B392">
        <v>3880.6260000000002</v>
      </c>
      <c r="C392">
        <v>-12.032</v>
      </c>
      <c r="D392">
        <v>-27.068000000000001</v>
      </c>
      <c r="E392">
        <v>15.036</v>
      </c>
      <c r="F392">
        <v>209.7</v>
      </c>
      <c r="G392">
        <v>0</v>
      </c>
      <c r="H392">
        <v>0</v>
      </c>
      <c r="I392">
        <v>0.997</v>
      </c>
    </row>
    <row r="393" spans="2:9">
      <c r="B393">
        <v>3890.627</v>
      </c>
      <c r="C393">
        <v>-12.124000000000001</v>
      </c>
      <c r="D393">
        <v>-27.068000000000001</v>
      </c>
      <c r="E393">
        <v>14.944000000000001</v>
      </c>
      <c r="F393">
        <v>209.7</v>
      </c>
      <c r="G393">
        <v>0</v>
      </c>
      <c r="H393">
        <v>0</v>
      </c>
      <c r="I393">
        <v>0.997</v>
      </c>
    </row>
    <row r="394" spans="2:9">
      <c r="B394">
        <v>3900.6260000000002</v>
      </c>
      <c r="C394">
        <v>-12.124000000000001</v>
      </c>
      <c r="D394">
        <v>-27.068000000000001</v>
      </c>
      <c r="E394">
        <v>14.944000000000001</v>
      </c>
      <c r="F394">
        <v>209.7</v>
      </c>
      <c r="G394">
        <v>0</v>
      </c>
      <c r="H394">
        <v>0</v>
      </c>
      <c r="I394">
        <v>0.997</v>
      </c>
    </row>
    <row r="395" spans="2:9">
      <c r="B395">
        <v>3910.627</v>
      </c>
      <c r="C395">
        <v>-12.144</v>
      </c>
      <c r="D395">
        <v>-27.073</v>
      </c>
      <c r="E395">
        <v>14.929</v>
      </c>
      <c r="F395">
        <v>209.7</v>
      </c>
      <c r="G395">
        <v>0</v>
      </c>
      <c r="H395">
        <v>0</v>
      </c>
      <c r="I395">
        <v>0.997</v>
      </c>
    </row>
    <row r="396" spans="2:9">
      <c r="B396">
        <v>3920.6260000000002</v>
      </c>
      <c r="C396">
        <v>-12.215999999999999</v>
      </c>
      <c r="D396">
        <v>-27.082999999999998</v>
      </c>
      <c r="E396">
        <v>14.867000000000001</v>
      </c>
      <c r="F396">
        <v>209.71</v>
      </c>
      <c r="G396">
        <v>1E-3</v>
      </c>
      <c r="H396">
        <v>0.06</v>
      </c>
      <c r="I396">
        <v>0.93700000000000006</v>
      </c>
    </row>
    <row r="397" spans="2:9">
      <c r="B397">
        <v>3930.6260000000002</v>
      </c>
      <c r="C397">
        <v>-12.308</v>
      </c>
      <c r="D397">
        <v>-27.073</v>
      </c>
      <c r="E397">
        <v>14.765000000000001</v>
      </c>
      <c r="F397">
        <v>209.7</v>
      </c>
      <c r="G397">
        <v>-1E-3</v>
      </c>
      <c r="H397">
        <v>-0.06</v>
      </c>
      <c r="I397">
        <v>1.0569999999999999</v>
      </c>
    </row>
    <row r="398" spans="2:9">
      <c r="B398">
        <v>3940.6260000000002</v>
      </c>
      <c r="C398">
        <v>-12.329000000000001</v>
      </c>
      <c r="D398">
        <v>-27.068000000000001</v>
      </c>
      <c r="E398">
        <v>14.739000000000001</v>
      </c>
      <c r="F398">
        <v>209.69</v>
      </c>
      <c r="G398">
        <v>-1E-3</v>
      </c>
      <c r="H398">
        <v>-0.06</v>
      </c>
      <c r="I398">
        <v>1.0569999999999999</v>
      </c>
    </row>
    <row r="399" spans="2:9">
      <c r="B399">
        <v>3950.6260000000002</v>
      </c>
      <c r="C399">
        <v>-12.329000000000001</v>
      </c>
      <c r="D399">
        <v>-27.062999999999999</v>
      </c>
      <c r="E399">
        <v>14.734</v>
      </c>
      <c r="F399">
        <v>209.71</v>
      </c>
      <c r="G399">
        <v>2E-3</v>
      </c>
      <c r="H399">
        <v>0.12</v>
      </c>
      <c r="I399">
        <v>0.877</v>
      </c>
    </row>
    <row r="400" spans="2:9">
      <c r="B400">
        <v>3960.627</v>
      </c>
      <c r="C400">
        <v>-12.359</v>
      </c>
      <c r="D400">
        <v>-27.093</v>
      </c>
      <c r="E400">
        <v>14.734</v>
      </c>
      <c r="F400">
        <v>209.7</v>
      </c>
      <c r="G400">
        <v>-1E-3</v>
      </c>
      <c r="H400">
        <v>-0.06</v>
      </c>
      <c r="I400">
        <v>1.0569999999999999</v>
      </c>
    </row>
    <row r="401" spans="1:9">
      <c r="B401">
        <v>3970.6260000000002</v>
      </c>
      <c r="C401">
        <v>-12.329000000000001</v>
      </c>
      <c r="D401">
        <v>-27.119</v>
      </c>
      <c r="E401">
        <v>14.79</v>
      </c>
      <c r="F401">
        <v>209.71</v>
      </c>
      <c r="G401">
        <v>1E-3</v>
      </c>
      <c r="H401">
        <v>0.06</v>
      </c>
      <c r="I401">
        <v>0.93700000000000006</v>
      </c>
    </row>
    <row r="402" spans="1:9">
      <c r="B402">
        <v>3980.627</v>
      </c>
      <c r="C402">
        <v>-12.318</v>
      </c>
      <c r="D402">
        <v>-27.109000000000002</v>
      </c>
      <c r="E402">
        <v>14.79</v>
      </c>
      <c r="F402">
        <v>209.7</v>
      </c>
      <c r="G402">
        <v>-1E-3</v>
      </c>
      <c r="H402">
        <v>-0.06</v>
      </c>
      <c r="I402">
        <v>1.0569999999999999</v>
      </c>
    </row>
    <row r="403" spans="1:9">
      <c r="B403">
        <v>3990.6260000000002</v>
      </c>
      <c r="C403">
        <v>-12.329000000000001</v>
      </c>
      <c r="D403">
        <v>-27.114000000000001</v>
      </c>
      <c r="E403">
        <v>14.785</v>
      </c>
      <c r="F403">
        <v>209.7</v>
      </c>
      <c r="G403">
        <v>0</v>
      </c>
      <c r="H403">
        <v>0</v>
      </c>
      <c r="I403">
        <v>0.997</v>
      </c>
    </row>
    <row r="404" spans="1:9">
      <c r="A404">
        <v>0</v>
      </c>
      <c r="B404">
        <v>4000.6260000000002</v>
      </c>
      <c r="C404">
        <v>-12.329000000000001</v>
      </c>
      <c r="D404">
        <v>-27.119</v>
      </c>
      <c r="E404">
        <v>14.79</v>
      </c>
      <c r="F404">
        <v>209.72</v>
      </c>
      <c r="G404">
        <v>2E-3</v>
      </c>
      <c r="H404">
        <v>0.12</v>
      </c>
      <c r="I404">
        <v>0.877</v>
      </c>
    </row>
    <row r="405" spans="1:9">
      <c r="B405">
        <v>4010.6260000000002</v>
      </c>
      <c r="C405">
        <v>-12.329000000000001</v>
      </c>
      <c r="D405">
        <v>-27.129000000000001</v>
      </c>
      <c r="E405">
        <v>14.801</v>
      </c>
      <c r="F405">
        <v>209.71</v>
      </c>
      <c r="G405">
        <v>-1E-3</v>
      </c>
      <c r="H405">
        <v>-0.06</v>
      </c>
      <c r="I405">
        <v>1.0569999999999999</v>
      </c>
    </row>
    <row r="406" spans="1:9">
      <c r="B406">
        <v>4020.6260000000002</v>
      </c>
      <c r="C406">
        <v>-12.329000000000001</v>
      </c>
      <c r="D406">
        <v>-27.134</v>
      </c>
      <c r="E406">
        <v>14.805999999999999</v>
      </c>
      <c r="F406">
        <v>209.71</v>
      </c>
      <c r="G406">
        <v>0</v>
      </c>
      <c r="H406">
        <v>0</v>
      </c>
      <c r="I406">
        <v>0.997</v>
      </c>
    </row>
    <row r="407" spans="1:9">
      <c r="B407">
        <v>4030.627</v>
      </c>
      <c r="C407">
        <v>-12.329000000000001</v>
      </c>
      <c r="D407">
        <v>-27.123999999999999</v>
      </c>
      <c r="E407">
        <v>14.795999999999999</v>
      </c>
      <c r="F407">
        <v>209.72</v>
      </c>
      <c r="G407">
        <v>1E-3</v>
      </c>
      <c r="H407">
        <v>0.06</v>
      </c>
      <c r="I407">
        <v>0.93700000000000006</v>
      </c>
    </row>
    <row r="408" spans="1:9">
      <c r="B408">
        <v>4040.6260000000002</v>
      </c>
      <c r="C408">
        <v>-12.329000000000001</v>
      </c>
      <c r="D408">
        <v>-27.082999999999998</v>
      </c>
      <c r="E408">
        <v>14.754</v>
      </c>
      <c r="F408">
        <v>209.7</v>
      </c>
      <c r="G408">
        <v>-2E-3</v>
      </c>
      <c r="H408">
        <v>-0.12</v>
      </c>
      <c r="I408">
        <v>1.117</v>
      </c>
    </row>
    <row r="409" spans="1:9">
      <c r="B409">
        <v>4050.627</v>
      </c>
      <c r="C409">
        <v>-12.329000000000001</v>
      </c>
      <c r="D409">
        <v>-27.068000000000001</v>
      </c>
      <c r="E409">
        <v>14.739000000000001</v>
      </c>
      <c r="F409">
        <v>209.72</v>
      </c>
      <c r="G409">
        <v>2E-3</v>
      </c>
      <c r="H409">
        <v>0.12</v>
      </c>
      <c r="I409">
        <v>0.877</v>
      </c>
    </row>
    <row r="410" spans="1:9">
      <c r="B410">
        <v>4060.6260000000002</v>
      </c>
      <c r="C410">
        <v>-12.329000000000001</v>
      </c>
      <c r="D410">
        <v>-27.114000000000001</v>
      </c>
      <c r="E410">
        <v>14.785</v>
      </c>
      <c r="F410">
        <v>209.7</v>
      </c>
      <c r="G410">
        <v>-2E-3</v>
      </c>
      <c r="H410">
        <v>-0.12</v>
      </c>
      <c r="I410">
        <v>1.117</v>
      </c>
    </row>
    <row r="411" spans="1:9">
      <c r="B411">
        <v>4070.6260000000002</v>
      </c>
      <c r="C411">
        <v>-12.318</v>
      </c>
      <c r="D411">
        <v>-27.155000000000001</v>
      </c>
      <c r="E411">
        <v>14.837</v>
      </c>
      <c r="F411">
        <v>209.71</v>
      </c>
      <c r="G411">
        <v>1E-3</v>
      </c>
      <c r="H411">
        <v>0.06</v>
      </c>
      <c r="I411">
        <v>0.93700000000000006</v>
      </c>
    </row>
    <row r="412" spans="1:9">
      <c r="B412">
        <v>4080.6260000000002</v>
      </c>
      <c r="C412">
        <v>-12.266999999999999</v>
      </c>
      <c r="D412">
        <v>-27.164999999999999</v>
      </c>
      <c r="E412">
        <v>14.898</v>
      </c>
      <c r="F412">
        <v>209.72</v>
      </c>
      <c r="G412">
        <v>1E-3</v>
      </c>
      <c r="H412">
        <v>0.06</v>
      </c>
      <c r="I412">
        <v>0.93700000000000006</v>
      </c>
    </row>
    <row r="413" spans="1:9">
      <c r="B413">
        <v>4090.6260000000002</v>
      </c>
      <c r="C413">
        <v>-12.154</v>
      </c>
      <c r="D413">
        <v>-27.155000000000001</v>
      </c>
      <c r="E413">
        <v>15</v>
      </c>
      <c r="F413">
        <v>209.72</v>
      </c>
      <c r="G413">
        <v>0</v>
      </c>
      <c r="H413">
        <v>0</v>
      </c>
      <c r="I413">
        <v>0.997</v>
      </c>
    </row>
    <row r="414" spans="1:9">
      <c r="A414">
        <v>0</v>
      </c>
      <c r="B414">
        <v>4100.6270000000004</v>
      </c>
      <c r="C414">
        <v>-12.124000000000001</v>
      </c>
      <c r="D414">
        <v>-27.16</v>
      </c>
      <c r="E414">
        <v>15.036</v>
      </c>
      <c r="F414">
        <v>209.71</v>
      </c>
      <c r="G414">
        <v>-1E-3</v>
      </c>
      <c r="H414">
        <v>-0.06</v>
      </c>
      <c r="I414">
        <v>1.0569999999999999</v>
      </c>
    </row>
    <row r="415" spans="1:9">
      <c r="B415">
        <v>4110.6260000000002</v>
      </c>
      <c r="C415">
        <v>-12.093</v>
      </c>
      <c r="D415">
        <v>-27.145</v>
      </c>
      <c r="E415">
        <v>15.052</v>
      </c>
      <c r="F415">
        <v>209.72</v>
      </c>
      <c r="G415">
        <v>1E-3</v>
      </c>
      <c r="H415">
        <v>0.06</v>
      </c>
      <c r="I415">
        <v>0.93700000000000006</v>
      </c>
    </row>
    <row r="416" spans="1:9">
      <c r="B416">
        <v>4120.6270000000004</v>
      </c>
      <c r="C416">
        <v>-11.95</v>
      </c>
      <c r="D416">
        <v>-27.15</v>
      </c>
      <c r="E416">
        <v>15.2</v>
      </c>
      <c r="F416">
        <v>209.71</v>
      </c>
      <c r="G416">
        <v>-1E-3</v>
      </c>
      <c r="H416">
        <v>-0.06</v>
      </c>
      <c r="I416">
        <v>1.0569999999999999</v>
      </c>
    </row>
    <row r="417" spans="1:9">
      <c r="B417">
        <v>4130.6260000000002</v>
      </c>
      <c r="C417">
        <v>-11.919</v>
      </c>
      <c r="D417">
        <v>-27.16</v>
      </c>
      <c r="E417">
        <v>15.241</v>
      </c>
      <c r="F417">
        <v>209.72</v>
      </c>
      <c r="G417">
        <v>1E-3</v>
      </c>
      <c r="H417">
        <v>0.06</v>
      </c>
      <c r="I417">
        <v>0.93700000000000006</v>
      </c>
    </row>
    <row r="418" spans="1:9">
      <c r="B418">
        <v>4140.6260000000002</v>
      </c>
      <c r="C418">
        <v>-11.878</v>
      </c>
      <c r="D418">
        <v>-27.15</v>
      </c>
      <c r="E418">
        <v>15.272</v>
      </c>
      <c r="F418">
        <v>209.72</v>
      </c>
      <c r="G418">
        <v>0</v>
      </c>
      <c r="H418">
        <v>0</v>
      </c>
      <c r="I418">
        <v>0.997</v>
      </c>
    </row>
    <row r="419" spans="1:9">
      <c r="B419">
        <v>4150.6260000000002</v>
      </c>
      <c r="C419">
        <v>-11.837</v>
      </c>
      <c r="D419">
        <v>-27.119</v>
      </c>
      <c r="E419">
        <v>15.282</v>
      </c>
      <c r="F419">
        <v>209.72</v>
      </c>
      <c r="G419">
        <v>0</v>
      </c>
      <c r="H419">
        <v>0</v>
      </c>
      <c r="I419">
        <v>0.997</v>
      </c>
    </row>
    <row r="420" spans="1:9">
      <c r="B420">
        <v>4160.6260000000002</v>
      </c>
      <c r="C420">
        <v>-11.734999999999999</v>
      </c>
      <c r="D420">
        <v>-27.138999999999999</v>
      </c>
      <c r="E420">
        <v>15.404999999999999</v>
      </c>
      <c r="F420">
        <v>209.71</v>
      </c>
      <c r="G420">
        <v>-1E-3</v>
      </c>
      <c r="H420">
        <v>-0.06</v>
      </c>
      <c r="I420">
        <v>1.0569999999999999</v>
      </c>
    </row>
    <row r="421" spans="1:9">
      <c r="B421">
        <v>4170.6270000000004</v>
      </c>
      <c r="C421">
        <v>-11.725</v>
      </c>
      <c r="D421">
        <v>-27.15</v>
      </c>
      <c r="E421">
        <v>15.425000000000001</v>
      </c>
      <c r="F421">
        <v>209.72</v>
      </c>
      <c r="G421">
        <v>1E-3</v>
      </c>
      <c r="H421">
        <v>0.06</v>
      </c>
      <c r="I421">
        <v>0.93700000000000006</v>
      </c>
    </row>
    <row r="422" spans="1:9">
      <c r="B422">
        <v>4180.6260000000002</v>
      </c>
      <c r="C422">
        <v>-11.725</v>
      </c>
      <c r="D422">
        <v>-27.134</v>
      </c>
      <c r="E422">
        <v>15.41</v>
      </c>
      <c r="F422">
        <v>209.73</v>
      </c>
      <c r="G422">
        <v>1E-3</v>
      </c>
      <c r="H422">
        <v>0.06</v>
      </c>
      <c r="I422">
        <v>0.93700000000000006</v>
      </c>
    </row>
    <row r="423" spans="1:9">
      <c r="B423">
        <v>4190.6270000000004</v>
      </c>
      <c r="C423">
        <v>-11.704000000000001</v>
      </c>
      <c r="D423">
        <v>-27.145</v>
      </c>
      <c r="E423">
        <v>15.441000000000001</v>
      </c>
      <c r="F423">
        <v>209.71</v>
      </c>
      <c r="G423">
        <v>-2E-3</v>
      </c>
      <c r="H423">
        <v>-0.12</v>
      </c>
      <c r="I423">
        <v>1.117</v>
      </c>
    </row>
    <row r="424" spans="1:9">
      <c r="A424">
        <v>0</v>
      </c>
      <c r="B424">
        <v>4200.6260000000002</v>
      </c>
      <c r="C424">
        <v>-11.653</v>
      </c>
      <c r="D424">
        <v>-27.17</v>
      </c>
      <c r="E424">
        <v>15.516999999999999</v>
      </c>
      <c r="F424">
        <v>209.71</v>
      </c>
      <c r="G424">
        <v>0</v>
      </c>
      <c r="H424">
        <v>0</v>
      </c>
      <c r="I424">
        <v>0.997</v>
      </c>
    </row>
    <row r="425" spans="1:9">
      <c r="B425">
        <v>4210.6260000000002</v>
      </c>
      <c r="C425">
        <v>-11.53</v>
      </c>
      <c r="D425">
        <v>-27.17</v>
      </c>
      <c r="E425">
        <v>15.64</v>
      </c>
      <c r="F425">
        <v>209.71</v>
      </c>
      <c r="G425">
        <v>0</v>
      </c>
      <c r="H425">
        <v>0</v>
      </c>
      <c r="I425">
        <v>0.997</v>
      </c>
    </row>
    <row r="426" spans="1:9">
      <c r="B426">
        <v>4220.6260000000002</v>
      </c>
      <c r="C426">
        <v>-11.52</v>
      </c>
      <c r="D426">
        <v>-27.17</v>
      </c>
      <c r="E426">
        <v>15.651</v>
      </c>
      <c r="F426">
        <v>209.72</v>
      </c>
      <c r="G426">
        <v>1E-3</v>
      </c>
      <c r="H426">
        <v>0.06</v>
      </c>
      <c r="I426">
        <v>0.93700000000000006</v>
      </c>
    </row>
    <row r="427" spans="1:9">
      <c r="B427">
        <v>4230.6260000000002</v>
      </c>
      <c r="C427">
        <v>-11.428000000000001</v>
      </c>
      <c r="D427">
        <v>-27.164999999999999</v>
      </c>
      <c r="E427">
        <v>15.738</v>
      </c>
      <c r="F427">
        <v>209.71</v>
      </c>
      <c r="G427">
        <v>-1E-3</v>
      </c>
      <c r="H427">
        <v>-0.06</v>
      </c>
      <c r="I427">
        <v>1.0569999999999999</v>
      </c>
    </row>
    <row r="428" spans="1:9">
      <c r="B428">
        <v>4240.6270000000004</v>
      </c>
      <c r="C428">
        <v>-11.315</v>
      </c>
      <c r="D428">
        <v>-27.164999999999999</v>
      </c>
      <c r="E428">
        <v>15.85</v>
      </c>
      <c r="F428">
        <v>209.7</v>
      </c>
      <c r="G428">
        <v>-1E-3</v>
      </c>
      <c r="H428">
        <v>-0.06</v>
      </c>
      <c r="I428">
        <v>1.0569999999999999</v>
      </c>
    </row>
    <row r="429" spans="1:9">
      <c r="B429">
        <v>4250.6260000000002</v>
      </c>
      <c r="C429">
        <v>-11.212999999999999</v>
      </c>
      <c r="D429">
        <v>-27.17</v>
      </c>
      <c r="E429">
        <v>15.958</v>
      </c>
      <c r="F429">
        <v>209.72</v>
      </c>
      <c r="G429">
        <v>2E-3</v>
      </c>
      <c r="H429">
        <v>0.12</v>
      </c>
      <c r="I429">
        <v>0.877</v>
      </c>
    </row>
    <row r="430" spans="1:9">
      <c r="B430">
        <v>4260.6270000000004</v>
      </c>
      <c r="C430">
        <v>-11.08</v>
      </c>
      <c r="D430">
        <v>-27.164999999999999</v>
      </c>
      <c r="E430">
        <v>16.085999999999999</v>
      </c>
      <c r="F430">
        <v>209.72</v>
      </c>
      <c r="G430">
        <v>0</v>
      </c>
      <c r="H430">
        <v>0</v>
      </c>
      <c r="I430">
        <v>0.997</v>
      </c>
    </row>
    <row r="431" spans="1:9">
      <c r="B431">
        <v>4270.6260000000002</v>
      </c>
      <c r="C431">
        <v>-10.957000000000001</v>
      </c>
      <c r="D431">
        <v>-27.164999999999999</v>
      </c>
      <c r="E431">
        <v>16.207999999999998</v>
      </c>
      <c r="F431">
        <v>209.71</v>
      </c>
      <c r="G431">
        <v>-1E-3</v>
      </c>
      <c r="H431">
        <v>-0.06</v>
      </c>
      <c r="I431">
        <v>1.0569999999999999</v>
      </c>
    </row>
    <row r="432" spans="1:9">
      <c r="B432">
        <v>4280.6260000000002</v>
      </c>
      <c r="C432">
        <v>-10.865</v>
      </c>
      <c r="D432">
        <v>-27.15</v>
      </c>
      <c r="E432">
        <v>16.285</v>
      </c>
      <c r="F432">
        <v>209.71</v>
      </c>
      <c r="G432">
        <v>0</v>
      </c>
      <c r="H432">
        <v>0</v>
      </c>
      <c r="I432">
        <v>0.997</v>
      </c>
    </row>
    <row r="433" spans="1:9">
      <c r="B433">
        <v>4290.6260000000002</v>
      </c>
      <c r="C433">
        <v>-10.711</v>
      </c>
      <c r="D433">
        <v>-27.123999999999999</v>
      </c>
      <c r="E433">
        <v>16.413</v>
      </c>
      <c r="F433">
        <v>209.72</v>
      </c>
      <c r="G433">
        <v>1E-3</v>
      </c>
      <c r="H433">
        <v>0.06</v>
      </c>
      <c r="I433">
        <v>0.93700000000000006</v>
      </c>
    </row>
    <row r="434" spans="1:9">
      <c r="A434">
        <v>0</v>
      </c>
      <c r="B434">
        <v>4300.6260000000002</v>
      </c>
      <c r="C434">
        <v>-10.609</v>
      </c>
      <c r="D434">
        <v>-27.155000000000001</v>
      </c>
      <c r="E434">
        <v>16.545999999999999</v>
      </c>
      <c r="F434">
        <v>209.72</v>
      </c>
      <c r="G434">
        <v>0</v>
      </c>
      <c r="H434">
        <v>0</v>
      </c>
      <c r="I434">
        <v>0.997</v>
      </c>
    </row>
    <row r="435" spans="1:9">
      <c r="B435">
        <v>4310.6270000000004</v>
      </c>
      <c r="C435">
        <v>-10.486000000000001</v>
      </c>
      <c r="D435">
        <v>-27.155000000000001</v>
      </c>
      <c r="E435">
        <v>16.669</v>
      </c>
      <c r="F435">
        <v>209.7</v>
      </c>
      <c r="G435">
        <v>-2E-3</v>
      </c>
      <c r="H435">
        <v>-0.12</v>
      </c>
      <c r="I435">
        <v>1.117</v>
      </c>
    </row>
    <row r="436" spans="1:9">
      <c r="B436">
        <v>4320.6260000000002</v>
      </c>
      <c r="C436">
        <v>-10.486000000000001</v>
      </c>
      <c r="D436">
        <v>-27.17</v>
      </c>
      <c r="E436">
        <v>16.684999999999999</v>
      </c>
      <c r="F436">
        <v>209.71</v>
      </c>
      <c r="G436">
        <v>1E-3</v>
      </c>
      <c r="H436">
        <v>0.06</v>
      </c>
      <c r="I436">
        <v>0.93700000000000006</v>
      </c>
    </row>
    <row r="437" spans="1:9">
      <c r="B437">
        <v>4330.6270000000004</v>
      </c>
      <c r="C437">
        <v>-10.382999999999999</v>
      </c>
      <c r="D437">
        <v>-27.17</v>
      </c>
      <c r="E437">
        <v>16.786999999999999</v>
      </c>
      <c r="F437">
        <v>209.72</v>
      </c>
      <c r="G437">
        <v>1E-3</v>
      </c>
      <c r="H437">
        <v>0.06</v>
      </c>
      <c r="I437">
        <v>0.93700000000000006</v>
      </c>
    </row>
    <row r="438" spans="1:9">
      <c r="B438">
        <v>4340.6260000000002</v>
      </c>
      <c r="C438">
        <v>-10.301</v>
      </c>
      <c r="D438">
        <v>-27.17</v>
      </c>
      <c r="E438">
        <v>16.869</v>
      </c>
      <c r="F438">
        <v>209.71</v>
      </c>
      <c r="G438">
        <v>-1E-3</v>
      </c>
      <c r="H438">
        <v>-0.06</v>
      </c>
      <c r="I438">
        <v>1.0569999999999999</v>
      </c>
    </row>
    <row r="439" spans="1:9">
      <c r="B439">
        <v>4350.6260000000002</v>
      </c>
      <c r="C439">
        <v>-10.189</v>
      </c>
      <c r="D439">
        <v>-27.164999999999999</v>
      </c>
      <c r="E439">
        <v>16.975999999999999</v>
      </c>
      <c r="F439">
        <v>209.72</v>
      </c>
      <c r="G439">
        <v>1E-3</v>
      </c>
      <c r="H439">
        <v>0.06</v>
      </c>
      <c r="I439">
        <v>0.93700000000000006</v>
      </c>
    </row>
    <row r="440" spans="1:9">
      <c r="B440">
        <v>4360.6260000000002</v>
      </c>
      <c r="C440">
        <v>-10.086</v>
      </c>
      <c r="D440">
        <v>-27.164999999999999</v>
      </c>
      <c r="E440">
        <v>17.079000000000001</v>
      </c>
      <c r="F440">
        <v>209.72</v>
      </c>
      <c r="G440">
        <v>0</v>
      </c>
      <c r="H440">
        <v>0</v>
      </c>
      <c r="I440">
        <v>0.997</v>
      </c>
    </row>
    <row r="441" spans="1:9">
      <c r="B441">
        <v>4370.6260000000002</v>
      </c>
      <c r="C441">
        <v>-10.015000000000001</v>
      </c>
      <c r="D441">
        <v>-27.16</v>
      </c>
      <c r="E441">
        <v>17.145</v>
      </c>
      <c r="F441">
        <v>209.71</v>
      </c>
      <c r="G441">
        <v>-1E-3</v>
      </c>
      <c r="H441">
        <v>-0.06</v>
      </c>
      <c r="I441">
        <v>1.0569999999999999</v>
      </c>
    </row>
    <row r="442" spans="1:9">
      <c r="B442">
        <v>4380.6270000000004</v>
      </c>
      <c r="C442">
        <v>-9.8819999999999997</v>
      </c>
      <c r="D442">
        <v>-27.164999999999999</v>
      </c>
      <c r="E442">
        <v>17.283000000000001</v>
      </c>
      <c r="F442">
        <v>209.71</v>
      </c>
      <c r="G442">
        <v>0</v>
      </c>
      <c r="H442">
        <v>0</v>
      </c>
      <c r="I442">
        <v>0.997</v>
      </c>
    </row>
    <row r="443" spans="1:9">
      <c r="B443">
        <v>4390.6260000000002</v>
      </c>
      <c r="C443">
        <v>-9.8409999999999993</v>
      </c>
      <c r="D443">
        <v>-27.17</v>
      </c>
      <c r="E443">
        <v>17.329999999999998</v>
      </c>
      <c r="F443">
        <v>209.71</v>
      </c>
      <c r="G443">
        <v>0</v>
      </c>
      <c r="H443">
        <v>0</v>
      </c>
      <c r="I443">
        <v>0.997</v>
      </c>
    </row>
    <row r="444" spans="1:9">
      <c r="A444">
        <v>0</v>
      </c>
      <c r="B444">
        <v>4400.6270000000004</v>
      </c>
      <c r="C444">
        <v>-9.6869999999999994</v>
      </c>
      <c r="D444">
        <v>-27.17</v>
      </c>
      <c r="E444">
        <v>17.483000000000001</v>
      </c>
      <c r="F444">
        <v>209.71</v>
      </c>
      <c r="G444">
        <v>0</v>
      </c>
      <c r="H444">
        <v>0</v>
      </c>
      <c r="I444">
        <v>0.997</v>
      </c>
    </row>
    <row r="445" spans="1:9">
      <c r="B445">
        <v>4410.6260000000002</v>
      </c>
      <c r="C445">
        <v>-9.6669999999999998</v>
      </c>
      <c r="D445">
        <v>-27.164999999999999</v>
      </c>
      <c r="E445">
        <v>17.498000000000001</v>
      </c>
      <c r="F445">
        <v>209.71</v>
      </c>
      <c r="G445">
        <v>0</v>
      </c>
      <c r="H445">
        <v>0</v>
      </c>
      <c r="I445">
        <v>0.997</v>
      </c>
    </row>
    <row r="446" spans="1:9">
      <c r="B446">
        <v>4420.6260000000002</v>
      </c>
      <c r="C446">
        <v>-9.6560000000000006</v>
      </c>
      <c r="D446">
        <v>-27.16</v>
      </c>
      <c r="E446">
        <v>17.504000000000001</v>
      </c>
      <c r="F446">
        <v>209.72</v>
      </c>
      <c r="G446">
        <v>1E-3</v>
      </c>
      <c r="H446">
        <v>0.06</v>
      </c>
      <c r="I446">
        <v>0.93700000000000006</v>
      </c>
    </row>
    <row r="447" spans="1:9">
      <c r="B447">
        <v>4430.6260000000002</v>
      </c>
      <c r="C447">
        <v>-9.5229999999999997</v>
      </c>
      <c r="D447">
        <v>-27.155000000000001</v>
      </c>
      <c r="E447">
        <v>17.632000000000001</v>
      </c>
      <c r="F447">
        <v>209.71</v>
      </c>
      <c r="G447">
        <v>-1E-3</v>
      </c>
      <c r="H447">
        <v>-0.06</v>
      </c>
      <c r="I447">
        <v>1.0569999999999999</v>
      </c>
    </row>
    <row r="448" spans="1:9">
      <c r="B448">
        <v>4440.6260000000002</v>
      </c>
      <c r="C448">
        <v>-9.4619999999999997</v>
      </c>
      <c r="D448">
        <v>-27.164999999999999</v>
      </c>
      <c r="E448">
        <v>17.702999999999999</v>
      </c>
      <c r="F448">
        <v>209.72</v>
      </c>
      <c r="G448">
        <v>1E-3</v>
      </c>
      <c r="H448">
        <v>0.06</v>
      </c>
      <c r="I448">
        <v>0.93700000000000006</v>
      </c>
    </row>
    <row r="449" spans="1:9">
      <c r="B449">
        <v>4450.6270000000004</v>
      </c>
      <c r="C449">
        <v>-9.3699999999999992</v>
      </c>
      <c r="D449">
        <v>-27.17</v>
      </c>
      <c r="E449">
        <v>17.8</v>
      </c>
      <c r="F449">
        <v>209.71</v>
      </c>
      <c r="G449">
        <v>-1E-3</v>
      </c>
      <c r="H449">
        <v>-0.06</v>
      </c>
      <c r="I449">
        <v>1.0569999999999999</v>
      </c>
    </row>
    <row r="450" spans="1:9">
      <c r="B450">
        <v>4460.6260000000002</v>
      </c>
      <c r="C450">
        <v>-9.2780000000000005</v>
      </c>
      <c r="D450">
        <v>-27.17</v>
      </c>
      <c r="E450">
        <v>17.893000000000001</v>
      </c>
      <c r="F450">
        <v>209.71</v>
      </c>
      <c r="G450">
        <v>0</v>
      </c>
      <c r="H450">
        <v>0</v>
      </c>
      <c r="I450">
        <v>0.997</v>
      </c>
    </row>
    <row r="451" spans="1:9">
      <c r="B451">
        <v>4470.6270000000004</v>
      </c>
      <c r="C451">
        <v>-9.1959999999999997</v>
      </c>
      <c r="D451">
        <v>-27.17</v>
      </c>
      <c r="E451">
        <v>17.975000000000001</v>
      </c>
      <c r="F451">
        <v>209.72</v>
      </c>
      <c r="G451">
        <v>1E-3</v>
      </c>
      <c r="H451">
        <v>0.06</v>
      </c>
      <c r="I451">
        <v>0.93700000000000006</v>
      </c>
    </row>
    <row r="452" spans="1:9">
      <c r="B452">
        <v>4480.6260000000002</v>
      </c>
      <c r="C452">
        <v>-9.1140000000000008</v>
      </c>
      <c r="D452">
        <v>-27.17</v>
      </c>
      <c r="E452">
        <v>18.056000000000001</v>
      </c>
      <c r="F452">
        <v>209.72</v>
      </c>
      <c r="G452">
        <v>0</v>
      </c>
      <c r="H452">
        <v>0</v>
      </c>
      <c r="I452">
        <v>0.997</v>
      </c>
    </row>
    <row r="453" spans="1:9">
      <c r="B453">
        <v>4490.6260000000002</v>
      </c>
      <c r="C453">
        <v>-9.0519999999999996</v>
      </c>
      <c r="D453">
        <v>-27.17</v>
      </c>
      <c r="E453">
        <v>18.117999999999999</v>
      </c>
      <c r="F453">
        <v>209.71</v>
      </c>
      <c r="G453">
        <v>-1E-3</v>
      </c>
      <c r="H453">
        <v>-0.06</v>
      </c>
      <c r="I453">
        <v>1.0569999999999999</v>
      </c>
    </row>
    <row r="454" spans="1:9">
      <c r="A454">
        <v>0</v>
      </c>
      <c r="B454">
        <v>4500.6260000000002</v>
      </c>
      <c r="C454">
        <v>-9.0519999999999996</v>
      </c>
      <c r="D454">
        <v>-27.17</v>
      </c>
      <c r="E454">
        <v>18.117999999999999</v>
      </c>
      <c r="F454">
        <v>209.72</v>
      </c>
      <c r="G454">
        <v>1E-3</v>
      </c>
      <c r="H454">
        <v>0.06</v>
      </c>
      <c r="I454">
        <v>0.93700000000000006</v>
      </c>
    </row>
    <row r="455" spans="1:9">
      <c r="B455">
        <v>4510.6260000000002</v>
      </c>
      <c r="C455">
        <v>-8.93</v>
      </c>
      <c r="D455">
        <v>-27.17</v>
      </c>
      <c r="E455">
        <v>18.241</v>
      </c>
      <c r="F455">
        <v>209.72</v>
      </c>
      <c r="G455">
        <v>0</v>
      </c>
      <c r="H455">
        <v>0</v>
      </c>
      <c r="I455">
        <v>0.997</v>
      </c>
    </row>
    <row r="456" spans="1:9">
      <c r="B456">
        <v>4520.6270000000004</v>
      </c>
      <c r="C456">
        <v>-8.8369999999999997</v>
      </c>
      <c r="D456">
        <v>-27.175000000000001</v>
      </c>
      <c r="E456">
        <v>18.338000000000001</v>
      </c>
      <c r="F456">
        <v>209.71</v>
      </c>
      <c r="G456">
        <v>-1E-3</v>
      </c>
      <c r="H456">
        <v>-0.06</v>
      </c>
      <c r="I456">
        <v>1.0569999999999999</v>
      </c>
    </row>
    <row r="457" spans="1:9">
      <c r="B457">
        <v>4530.6260000000002</v>
      </c>
      <c r="C457">
        <v>-8.7149999999999999</v>
      </c>
      <c r="D457">
        <v>-27.17</v>
      </c>
      <c r="E457">
        <v>18.456</v>
      </c>
      <c r="F457">
        <v>209.71</v>
      </c>
      <c r="G457">
        <v>0</v>
      </c>
      <c r="H457">
        <v>0</v>
      </c>
      <c r="I457">
        <v>0.997</v>
      </c>
    </row>
    <row r="458" spans="1:9">
      <c r="B458">
        <v>4540.6270000000004</v>
      </c>
      <c r="C458">
        <v>-8.6430000000000007</v>
      </c>
      <c r="D458">
        <v>-27.17</v>
      </c>
      <c r="E458">
        <v>18.527000000000001</v>
      </c>
      <c r="F458">
        <v>209.72</v>
      </c>
      <c r="G458">
        <v>1E-3</v>
      </c>
      <c r="H458">
        <v>0.06</v>
      </c>
      <c r="I458">
        <v>0.93700000000000006</v>
      </c>
    </row>
    <row r="459" spans="1:9">
      <c r="B459">
        <v>4550.6260000000002</v>
      </c>
      <c r="C459">
        <v>-8.6430000000000007</v>
      </c>
      <c r="D459">
        <v>-27.17</v>
      </c>
      <c r="E459">
        <v>18.527000000000001</v>
      </c>
      <c r="F459">
        <v>209.72</v>
      </c>
      <c r="G459">
        <v>0</v>
      </c>
      <c r="H459">
        <v>0</v>
      </c>
      <c r="I459">
        <v>0.997</v>
      </c>
    </row>
    <row r="460" spans="1:9">
      <c r="B460">
        <v>4560.6260000000002</v>
      </c>
      <c r="C460">
        <v>-8.5609999999999999</v>
      </c>
      <c r="D460">
        <v>-27.17</v>
      </c>
      <c r="E460">
        <v>18.609000000000002</v>
      </c>
      <c r="F460">
        <v>209.71</v>
      </c>
      <c r="G460">
        <v>-1E-3</v>
      </c>
      <c r="H460">
        <v>-0.06</v>
      </c>
      <c r="I460">
        <v>1.0569999999999999</v>
      </c>
    </row>
    <row r="461" spans="1:9">
      <c r="B461">
        <v>4570.6260000000002</v>
      </c>
      <c r="C461">
        <v>-8.4480000000000004</v>
      </c>
      <c r="D461">
        <v>-27.17</v>
      </c>
      <c r="E461">
        <v>18.722000000000001</v>
      </c>
      <c r="F461">
        <v>209.71</v>
      </c>
      <c r="G461">
        <v>0</v>
      </c>
      <c r="H461">
        <v>0</v>
      </c>
      <c r="I461">
        <v>0.997</v>
      </c>
    </row>
    <row r="462" spans="1:9">
      <c r="B462">
        <v>4580.6260000000002</v>
      </c>
      <c r="C462">
        <v>-8.4179999999999993</v>
      </c>
      <c r="D462">
        <v>-27.17</v>
      </c>
      <c r="E462">
        <v>18.753</v>
      </c>
      <c r="F462">
        <v>209.71</v>
      </c>
      <c r="G462">
        <v>0</v>
      </c>
      <c r="H462">
        <v>0</v>
      </c>
      <c r="I462">
        <v>0.997</v>
      </c>
    </row>
    <row r="463" spans="1:9">
      <c r="B463">
        <v>4590.6270000000004</v>
      </c>
      <c r="C463">
        <v>-8.2850000000000001</v>
      </c>
      <c r="D463">
        <v>-27.17</v>
      </c>
      <c r="E463">
        <v>18.885999999999999</v>
      </c>
      <c r="F463">
        <v>209.72</v>
      </c>
      <c r="G463">
        <v>1E-3</v>
      </c>
      <c r="H463">
        <v>0.06</v>
      </c>
      <c r="I463">
        <v>0.93700000000000006</v>
      </c>
    </row>
    <row r="464" spans="1:9">
      <c r="A464">
        <v>0</v>
      </c>
      <c r="B464">
        <v>4600.6260000000002</v>
      </c>
      <c r="C464">
        <v>-8.2330000000000005</v>
      </c>
      <c r="D464">
        <v>-27.17</v>
      </c>
      <c r="E464">
        <v>18.937000000000001</v>
      </c>
      <c r="F464">
        <v>209.72</v>
      </c>
      <c r="G464">
        <v>0</v>
      </c>
      <c r="H464">
        <v>0</v>
      </c>
      <c r="I464">
        <v>0.997</v>
      </c>
    </row>
    <row r="465" spans="2:9">
      <c r="B465">
        <v>4610.6270000000004</v>
      </c>
      <c r="C465">
        <v>-8.2330000000000005</v>
      </c>
      <c r="D465">
        <v>-27.17</v>
      </c>
      <c r="E465">
        <v>18.937000000000001</v>
      </c>
      <c r="F465">
        <v>209.72</v>
      </c>
      <c r="G465">
        <v>0</v>
      </c>
      <c r="H465">
        <v>0</v>
      </c>
      <c r="I465">
        <v>0.997</v>
      </c>
    </row>
    <row r="466" spans="2:9">
      <c r="B466">
        <v>4620.6260000000002</v>
      </c>
      <c r="C466">
        <v>-8.1310000000000002</v>
      </c>
      <c r="D466">
        <v>-27.17</v>
      </c>
      <c r="E466">
        <v>19.039000000000001</v>
      </c>
      <c r="F466">
        <v>209.71</v>
      </c>
      <c r="G466">
        <v>-1E-3</v>
      </c>
      <c r="H466">
        <v>-0.06</v>
      </c>
      <c r="I466">
        <v>1.0569999999999999</v>
      </c>
    </row>
    <row r="467" spans="2:9">
      <c r="B467">
        <v>4630.6260000000002</v>
      </c>
      <c r="C467">
        <v>-8.0389999999999997</v>
      </c>
      <c r="D467">
        <v>-27.175000000000001</v>
      </c>
      <c r="E467">
        <v>19.137</v>
      </c>
      <c r="F467">
        <v>209.72</v>
      </c>
      <c r="G467">
        <v>1E-3</v>
      </c>
      <c r="H467">
        <v>0.06</v>
      </c>
      <c r="I467">
        <v>0.93700000000000006</v>
      </c>
    </row>
    <row r="468" spans="2:9">
      <c r="B468">
        <v>4640.6260000000002</v>
      </c>
      <c r="C468">
        <v>-8.0289999999999999</v>
      </c>
      <c r="D468">
        <v>-27.17</v>
      </c>
      <c r="E468">
        <v>19.141999999999999</v>
      </c>
      <c r="F468">
        <v>209.7</v>
      </c>
      <c r="G468">
        <v>-2E-3</v>
      </c>
      <c r="H468">
        <v>-0.12</v>
      </c>
      <c r="I468">
        <v>1.117</v>
      </c>
    </row>
    <row r="469" spans="2:9">
      <c r="B469">
        <v>4650.6260000000002</v>
      </c>
      <c r="C469">
        <v>-7.9569999999999999</v>
      </c>
      <c r="D469">
        <v>-27.17</v>
      </c>
      <c r="E469">
        <v>19.213000000000001</v>
      </c>
      <c r="F469">
        <v>209.72</v>
      </c>
      <c r="G469">
        <v>2E-3</v>
      </c>
      <c r="H469">
        <v>0.12</v>
      </c>
      <c r="I469">
        <v>0.877</v>
      </c>
    </row>
    <row r="470" spans="2:9">
      <c r="B470">
        <v>4660.6270000000004</v>
      </c>
      <c r="C470">
        <v>-7.8339999999999996</v>
      </c>
      <c r="D470">
        <v>-27.17</v>
      </c>
      <c r="E470">
        <v>19.335999999999999</v>
      </c>
      <c r="F470">
        <v>209.72</v>
      </c>
      <c r="G470">
        <v>0</v>
      </c>
      <c r="H470">
        <v>0</v>
      </c>
      <c r="I470">
        <v>0.997</v>
      </c>
    </row>
    <row r="471" spans="2:9">
      <c r="B471">
        <v>4670.6260000000002</v>
      </c>
      <c r="C471">
        <v>-7.8239999999999998</v>
      </c>
      <c r="D471">
        <v>-27.17</v>
      </c>
      <c r="E471">
        <v>19.346</v>
      </c>
      <c r="F471">
        <v>209.71</v>
      </c>
      <c r="G471">
        <v>-1E-3</v>
      </c>
      <c r="H471">
        <v>-0.06</v>
      </c>
      <c r="I471">
        <v>1.0569999999999999</v>
      </c>
    </row>
    <row r="472" spans="2:9">
      <c r="B472">
        <v>4680.6270000000004</v>
      </c>
      <c r="C472">
        <v>-7.7729999999999997</v>
      </c>
      <c r="D472">
        <v>-27.17</v>
      </c>
      <c r="E472">
        <v>19.398</v>
      </c>
      <c r="F472">
        <v>209.71</v>
      </c>
      <c r="G472">
        <v>0</v>
      </c>
      <c r="H472">
        <v>0</v>
      </c>
      <c r="I472">
        <v>0.997</v>
      </c>
    </row>
    <row r="473" spans="2:9">
      <c r="B473">
        <v>4690.6260000000002</v>
      </c>
      <c r="C473">
        <v>-7.64</v>
      </c>
      <c r="D473">
        <v>-27.17</v>
      </c>
      <c r="E473">
        <v>19.530999999999999</v>
      </c>
      <c r="F473">
        <v>209.72</v>
      </c>
      <c r="G473">
        <v>1E-3</v>
      </c>
      <c r="H473">
        <v>0.06</v>
      </c>
      <c r="I473">
        <v>0.93700000000000006</v>
      </c>
    </row>
    <row r="474" spans="2:9">
      <c r="C474">
        <v>-7.6189999999999998</v>
      </c>
      <c r="D474">
        <v>-27.17</v>
      </c>
      <c r="G474">
        <v>-1E-3</v>
      </c>
      <c r="H474">
        <v>-0.06</v>
      </c>
      <c r="I474">
        <v>1.0569999999999999</v>
      </c>
    </row>
    <row r="475" spans="2:9">
      <c r="B475">
        <v>4710.6260000000002</v>
      </c>
      <c r="C475">
        <v>-7.6189999999999998</v>
      </c>
      <c r="D475">
        <v>-27.17</v>
      </c>
      <c r="E475">
        <v>19.550999999999998</v>
      </c>
      <c r="F475">
        <v>209.71</v>
      </c>
      <c r="G475">
        <v>0</v>
      </c>
      <c r="H475">
        <v>0</v>
      </c>
      <c r="I475">
        <v>0.997</v>
      </c>
    </row>
    <row r="476" spans="2:9">
      <c r="B476">
        <v>4720.6260000000002</v>
      </c>
      <c r="C476">
        <v>-7.5880000000000001</v>
      </c>
      <c r="D476">
        <v>-27.181000000000001</v>
      </c>
      <c r="E476">
        <v>19.591999999999999</v>
      </c>
      <c r="F476">
        <v>209.72</v>
      </c>
      <c r="G476">
        <v>1E-3</v>
      </c>
      <c r="H476">
        <v>0.06</v>
      </c>
      <c r="I476">
        <v>0.93700000000000006</v>
      </c>
    </row>
    <row r="477" spans="2:9">
      <c r="B477">
        <v>4730.6270000000004</v>
      </c>
      <c r="C477">
        <v>-7.5780000000000003</v>
      </c>
      <c r="D477">
        <v>-27.17</v>
      </c>
      <c r="E477">
        <v>19.591999999999999</v>
      </c>
      <c r="F477">
        <v>209.72</v>
      </c>
      <c r="G477">
        <v>0</v>
      </c>
      <c r="H477">
        <v>0</v>
      </c>
      <c r="I477">
        <v>0.997</v>
      </c>
    </row>
    <row r="478" spans="2:9">
      <c r="B478">
        <v>4740.6260000000002</v>
      </c>
      <c r="C478">
        <v>-7.4660000000000002</v>
      </c>
      <c r="D478">
        <v>-27.175000000000001</v>
      </c>
      <c r="E478">
        <v>19.71</v>
      </c>
      <c r="F478">
        <v>209.71</v>
      </c>
      <c r="G478">
        <v>-1E-3</v>
      </c>
      <c r="H478">
        <v>-0.06</v>
      </c>
      <c r="I478">
        <v>1.0569999999999999</v>
      </c>
    </row>
    <row r="479" spans="2:9">
      <c r="B479">
        <v>4750.6270000000004</v>
      </c>
      <c r="C479">
        <v>-7.4139999999999997</v>
      </c>
      <c r="D479">
        <v>-27.175000000000001</v>
      </c>
      <c r="E479">
        <v>19.760999999999999</v>
      </c>
      <c r="F479">
        <v>209.7</v>
      </c>
      <c r="G479">
        <v>-1E-3</v>
      </c>
      <c r="H479">
        <v>-0.06</v>
      </c>
      <c r="I479">
        <v>1.0569999999999999</v>
      </c>
    </row>
    <row r="480" spans="2:9">
      <c r="B480">
        <v>4760.6260000000002</v>
      </c>
      <c r="C480">
        <v>-7.343</v>
      </c>
      <c r="D480">
        <v>-27.17</v>
      </c>
      <c r="E480">
        <v>19.827999999999999</v>
      </c>
      <c r="F480">
        <v>209.7</v>
      </c>
      <c r="G480">
        <v>0</v>
      </c>
      <c r="H480">
        <v>0</v>
      </c>
      <c r="I480">
        <v>0.997</v>
      </c>
    </row>
    <row r="481" spans="2:9">
      <c r="B481">
        <v>4770.6260000000002</v>
      </c>
      <c r="C481">
        <v>-7.22</v>
      </c>
      <c r="D481">
        <v>-27.17</v>
      </c>
      <c r="E481">
        <v>19.95</v>
      </c>
      <c r="F481">
        <v>209.71</v>
      </c>
      <c r="G481">
        <v>1E-3</v>
      </c>
      <c r="H481">
        <v>0.06</v>
      </c>
      <c r="I481">
        <v>0.93700000000000006</v>
      </c>
    </row>
    <row r="482" spans="2:9">
      <c r="B482">
        <v>4780.6260000000002</v>
      </c>
      <c r="C482">
        <v>-7.1989999999999998</v>
      </c>
      <c r="D482">
        <v>-27.17</v>
      </c>
      <c r="E482">
        <v>19.971</v>
      </c>
      <c r="F482">
        <v>209.7</v>
      </c>
      <c r="G482">
        <v>-1E-3</v>
      </c>
      <c r="H482">
        <v>-0.06</v>
      </c>
      <c r="I482">
        <v>1.0569999999999999</v>
      </c>
    </row>
    <row r="483" spans="2:9">
      <c r="B483">
        <v>4790.6260000000002</v>
      </c>
      <c r="C483">
        <v>-7.0869999999999997</v>
      </c>
      <c r="D483">
        <v>-27.17</v>
      </c>
      <c r="E483">
        <v>20.084</v>
      </c>
      <c r="F483">
        <v>209.71</v>
      </c>
      <c r="G483">
        <v>1E-3</v>
      </c>
      <c r="H483">
        <v>0.06</v>
      </c>
      <c r="I483">
        <v>0.93700000000000006</v>
      </c>
    </row>
    <row r="484" spans="2:9">
      <c r="C484">
        <v>-7.0149999999999997</v>
      </c>
      <c r="D484">
        <v>-27.181000000000001</v>
      </c>
      <c r="G484">
        <v>0</v>
      </c>
      <c r="H484">
        <v>0</v>
      </c>
      <c r="I484">
        <v>0.997</v>
      </c>
    </row>
    <row r="485" spans="2:9">
      <c r="B485">
        <v>4810.6260000000002</v>
      </c>
      <c r="C485">
        <v>-7.0049999999999999</v>
      </c>
      <c r="D485">
        <v>-27.175000000000001</v>
      </c>
      <c r="E485">
        <v>20.170999999999999</v>
      </c>
      <c r="F485">
        <v>209.71</v>
      </c>
      <c r="G485">
        <v>0</v>
      </c>
      <c r="H485">
        <v>0</v>
      </c>
      <c r="I485">
        <v>0.997</v>
      </c>
    </row>
    <row r="486" spans="2:9">
      <c r="B486">
        <v>4820.6270000000004</v>
      </c>
      <c r="C486">
        <v>-6.923</v>
      </c>
      <c r="D486">
        <v>-27.181000000000001</v>
      </c>
      <c r="E486">
        <v>20.257999999999999</v>
      </c>
      <c r="F486">
        <v>209.71</v>
      </c>
      <c r="G486">
        <v>0</v>
      </c>
      <c r="H486">
        <v>0</v>
      </c>
      <c r="I486">
        <v>0.997</v>
      </c>
    </row>
    <row r="487" spans="2:9">
      <c r="B487">
        <v>4830.6260000000002</v>
      </c>
      <c r="C487">
        <v>-6.8719999999999999</v>
      </c>
      <c r="D487">
        <v>-27.210999999999999</v>
      </c>
      <c r="E487">
        <v>20.34</v>
      </c>
      <c r="F487">
        <v>209.71</v>
      </c>
      <c r="G487">
        <v>0</v>
      </c>
      <c r="H487">
        <v>0</v>
      </c>
      <c r="I487">
        <v>0.997</v>
      </c>
    </row>
    <row r="488" spans="2:9">
      <c r="B488">
        <v>4840.6260000000002</v>
      </c>
      <c r="C488">
        <v>-6.81</v>
      </c>
      <c r="D488">
        <v>-27.196000000000002</v>
      </c>
      <c r="E488">
        <v>20.385999999999999</v>
      </c>
      <c r="F488">
        <v>209.71</v>
      </c>
      <c r="G488">
        <v>0</v>
      </c>
      <c r="H488">
        <v>0</v>
      </c>
      <c r="I488">
        <v>0.997</v>
      </c>
    </row>
    <row r="489" spans="2:9">
      <c r="B489">
        <v>4850.6260000000002</v>
      </c>
      <c r="C489">
        <v>-6.8</v>
      </c>
      <c r="D489">
        <v>-27.222000000000001</v>
      </c>
      <c r="E489">
        <v>20.420999999999999</v>
      </c>
      <c r="F489">
        <v>209.71</v>
      </c>
      <c r="G489">
        <v>0</v>
      </c>
      <c r="H489">
        <v>0</v>
      </c>
      <c r="I489">
        <v>0.997</v>
      </c>
    </row>
    <row r="490" spans="2:9">
      <c r="B490">
        <v>4860.6260000000002</v>
      </c>
      <c r="C490">
        <v>-6.79</v>
      </c>
      <c r="D490">
        <v>-27.196000000000002</v>
      </c>
      <c r="E490">
        <v>20.405999999999999</v>
      </c>
      <c r="F490">
        <v>209.72</v>
      </c>
      <c r="G490">
        <v>1E-3</v>
      </c>
      <c r="H490">
        <v>0.06</v>
      </c>
      <c r="I490">
        <v>0.93700000000000006</v>
      </c>
    </row>
    <row r="491" spans="2:9">
      <c r="B491">
        <v>4870.6270000000004</v>
      </c>
      <c r="C491">
        <v>-6.7489999999999997</v>
      </c>
      <c r="D491">
        <v>-27.190999999999999</v>
      </c>
      <c r="E491">
        <v>20.442</v>
      </c>
      <c r="F491">
        <v>209.71</v>
      </c>
      <c r="G491">
        <v>-1E-3</v>
      </c>
      <c r="H491">
        <v>-0.06</v>
      </c>
      <c r="I491">
        <v>1.0569999999999999</v>
      </c>
    </row>
    <row r="492" spans="2:9">
      <c r="B492">
        <v>4880.6260000000002</v>
      </c>
      <c r="C492">
        <v>-6.6669999999999998</v>
      </c>
      <c r="D492">
        <v>-27.190999999999999</v>
      </c>
      <c r="E492">
        <v>20.524000000000001</v>
      </c>
      <c r="F492">
        <v>209.71</v>
      </c>
      <c r="G492">
        <v>0</v>
      </c>
      <c r="H492">
        <v>0</v>
      </c>
      <c r="I492">
        <v>0.997</v>
      </c>
    </row>
    <row r="493" spans="2:9">
      <c r="B493">
        <v>4890.6270000000004</v>
      </c>
      <c r="C493">
        <v>-6.5949999999999998</v>
      </c>
      <c r="D493">
        <v>-27.206</v>
      </c>
      <c r="E493">
        <v>20.611000000000001</v>
      </c>
      <c r="F493">
        <v>209.7</v>
      </c>
      <c r="G493">
        <v>-1E-3</v>
      </c>
      <c r="H493">
        <v>-0.06</v>
      </c>
      <c r="I493">
        <v>1.0569999999999999</v>
      </c>
    </row>
    <row r="494" spans="2:9">
      <c r="C494">
        <v>-6.5540000000000003</v>
      </c>
      <c r="D494">
        <v>-27.196000000000002</v>
      </c>
      <c r="G494">
        <v>1E-3</v>
      </c>
      <c r="H494">
        <v>0.06</v>
      </c>
      <c r="I494">
        <v>0.93700000000000006</v>
      </c>
    </row>
    <row r="495" spans="2:9">
      <c r="B495">
        <v>4910.6260000000002</v>
      </c>
      <c r="C495">
        <v>-6.452</v>
      </c>
      <c r="D495">
        <v>-27.186</v>
      </c>
      <c r="E495">
        <v>20.734000000000002</v>
      </c>
      <c r="F495">
        <v>209.71</v>
      </c>
      <c r="G495">
        <v>0</v>
      </c>
      <c r="H495">
        <v>0</v>
      </c>
      <c r="I495">
        <v>0.997</v>
      </c>
    </row>
    <row r="496" spans="2:9">
      <c r="B496">
        <v>4920.6260000000002</v>
      </c>
      <c r="C496">
        <v>-6.391</v>
      </c>
      <c r="D496">
        <v>-27.206</v>
      </c>
      <c r="E496">
        <v>20.815999999999999</v>
      </c>
      <c r="F496">
        <v>209.71</v>
      </c>
      <c r="G496">
        <v>0</v>
      </c>
      <c r="H496">
        <v>0</v>
      </c>
      <c r="I496">
        <v>0.997</v>
      </c>
    </row>
    <row r="497" spans="2:9">
      <c r="B497">
        <v>4930.6260000000002</v>
      </c>
      <c r="C497">
        <v>-6.391</v>
      </c>
      <c r="D497">
        <v>-27.210999999999999</v>
      </c>
      <c r="E497">
        <v>20.821000000000002</v>
      </c>
      <c r="F497">
        <v>209.71</v>
      </c>
      <c r="G497">
        <v>0</v>
      </c>
      <c r="H497">
        <v>0</v>
      </c>
      <c r="I497">
        <v>0.997</v>
      </c>
    </row>
    <row r="498" spans="2:9">
      <c r="B498">
        <v>4940.6270000000004</v>
      </c>
      <c r="C498">
        <v>-6.36</v>
      </c>
      <c r="D498">
        <v>-27.17</v>
      </c>
      <c r="E498">
        <v>20.81</v>
      </c>
      <c r="F498">
        <v>209.72</v>
      </c>
      <c r="G498">
        <v>1E-3</v>
      </c>
      <c r="H498">
        <v>0.06</v>
      </c>
      <c r="I498">
        <v>0.93700000000000006</v>
      </c>
    </row>
    <row r="499" spans="2:9">
      <c r="B499">
        <v>4950.6260000000002</v>
      </c>
      <c r="C499">
        <v>-6.2679999999999998</v>
      </c>
      <c r="D499">
        <v>-27.17</v>
      </c>
      <c r="E499">
        <v>20.902999999999999</v>
      </c>
      <c r="F499">
        <v>209.71</v>
      </c>
      <c r="G499">
        <v>-1E-3</v>
      </c>
      <c r="H499">
        <v>-0.06</v>
      </c>
      <c r="I499">
        <v>1.0569999999999999</v>
      </c>
    </row>
    <row r="500" spans="2:9">
      <c r="B500">
        <v>4960.6270000000004</v>
      </c>
      <c r="C500">
        <v>-6.1959999999999997</v>
      </c>
      <c r="D500">
        <v>-27.17</v>
      </c>
      <c r="E500">
        <v>20.974</v>
      </c>
      <c r="F500">
        <v>209.71</v>
      </c>
      <c r="G500">
        <v>0</v>
      </c>
      <c r="H500">
        <v>0</v>
      </c>
      <c r="I500">
        <v>0.997</v>
      </c>
    </row>
    <row r="501" spans="2:9">
      <c r="B501">
        <v>4970.6260000000002</v>
      </c>
      <c r="C501">
        <v>-6.1760000000000002</v>
      </c>
      <c r="D501">
        <v>-27.17</v>
      </c>
      <c r="E501">
        <v>20.995000000000001</v>
      </c>
      <c r="F501">
        <v>209.71</v>
      </c>
      <c r="G501">
        <v>0</v>
      </c>
      <c r="H501">
        <v>0</v>
      </c>
      <c r="I501">
        <v>0.997</v>
      </c>
    </row>
    <row r="502" spans="2:9">
      <c r="B502">
        <v>4980.6260000000002</v>
      </c>
      <c r="C502">
        <v>-6.0730000000000004</v>
      </c>
      <c r="D502">
        <v>-27.175000000000001</v>
      </c>
      <c r="E502">
        <v>21.102</v>
      </c>
      <c r="F502">
        <v>209.71</v>
      </c>
      <c r="G502">
        <v>0</v>
      </c>
      <c r="H502">
        <v>0</v>
      </c>
      <c r="I502">
        <v>0.997</v>
      </c>
    </row>
    <row r="503" spans="2:9">
      <c r="B503">
        <v>4990.6260000000002</v>
      </c>
      <c r="C503">
        <v>-6.0119999999999996</v>
      </c>
      <c r="D503">
        <v>-27.17</v>
      </c>
      <c r="E503">
        <v>21.158000000000001</v>
      </c>
      <c r="F503">
        <v>209.71</v>
      </c>
      <c r="G503">
        <v>0</v>
      </c>
      <c r="H503">
        <v>0</v>
      </c>
      <c r="I503">
        <v>0.997</v>
      </c>
    </row>
    <row r="504" spans="2:9">
      <c r="C504">
        <v>-5.9809999999999999</v>
      </c>
      <c r="D504">
        <v>-27.17</v>
      </c>
      <c r="G504">
        <v>-1E-3</v>
      </c>
      <c r="H504">
        <v>-0.06</v>
      </c>
      <c r="I504">
        <v>1.0569999999999999</v>
      </c>
    </row>
    <row r="505" spans="2:9">
      <c r="B505">
        <v>5010.6270000000004</v>
      </c>
      <c r="C505">
        <v>-5.9809999999999999</v>
      </c>
      <c r="D505">
        <v>-27.175000000000001</v>
      </c>
      <c r="E505">
        <v>21.193999999999999</v>
      </c>
      <c r="F505">
        <v>209.71</v>
      </c>
      <c r="G505">
        <v>1E-3</v>
      </c>
      <c r="H505">
        <v>0.06</v>
      </c>
      <c r="I505">
        <v>0.93700000000000006</v>
      </c>
    </row>
    <row r="506" spans="2:9">
      <c r="B506">
        <v>5020.6260000000002</v>
      </c>
      <c r="C506">
        <v>-5.9809999999999999</v>
      </c>
      <c r="D506">
        <v>-27.190999999999999</v>
      </c>
      <c r="E506">
        <v>21.21</v>
      </c>
      <c r="F506">
        <v>209.71</v>
      </c>
      <c r="G506">
        <v>0</v>
      </c>
      <c r="H506">
        <v>0</v>
      </c>
      <c r="I506">
        <v>0.997</v>
      </c>
    </row>
    <row r="507" spans="2:9">
      <c r="B507">
        <v>5030.6270000000004</v>
      </c>
      <c r="C507">
        <v>-5.94</v>
      </c>
      <c r="D507">
        <v>-27.190999999999999</v>
      </c>
      <c r="E507">
        <v>21.251000000000001</v>
      </c>
      <c r="F507">
        <v>209.7</v>
      </c>
      <c r="G507">
        <v>-1E-3</v>
      </c>
      <c r="H507">
        <v>-0.06</v>
      </c>
      <c r="I507">
        <v>1.0569999999999999</v>
      </c>
    </row>
    <row r="508" spans="2:9">
      <c r="B508">
        <v>5040.6260000000002</v>
      </c>
      <c r="C508">
        <v>-5.8579999999999997</v>
      </c>
      <c r="D508">
        <v>-27.201000000000001</v>
      </c>
      <c r="E508">
        <v>21.343</v>
      </c>
      <c r="F508">
        <v>209.71</v>
      </c>
      <c r="G508">
        <v>1E-3</v>
      </c>
      <c r="H508">
        <v>0.06</v>
      </c>
      <c r="I508">
        <v>0.93700000000000006</v>
      </c>
    </row>
    <row r="509" spans="2:9">
      <c r="B509">
        <v>5050.6260000000002</v>
      </c>
      <c r="C509">
        <v>-5.7969999999999997</v>
      </c>
      <c r="D509">
        <v>-27.186</v>
      </c>
      <c r="E509">
        <v>21.388999999999999</v>
      </c>
      <c r="F509">
        <v>209.7</v>
      </c>
      <c r="G509">
        <v>-1E-3</v>
      </c>
      <c r="H509">
        <v>-0.06</v>
      </c>
      <c r="I509">
        <v>1.0569999999999999</v>
      </c>
    </row>
    <row r="510" spans="2:9">
      <c r="B510">
        <v>5060.6260000000002</v>
      </c>
      <c r="C510">
        <v>-5.7759999999999998</v>
      </c>
      <c r="D510">
        <v>-27.201000000000001</v>
      </c>
      <c r="E510">
        <v>21.425000000000001</v>
      </c>
      <c r="F510">
        <v>209.71</v>
      </c>
      <c r="G510">
        <v>1E-3</v>
      </c>
      <c r="H510">
        <v>0.06</v>
      </c>
      <c r="I510">
        <v>0.93700000000000006</v>
      </c>
    </row>
    <row r="511" spans="2:9">
      <c r="B511">
        <v>5070.6260000000002</v>
      </c>
      <c r="C511">
        <v>-5.7560000000000002</v>
      </c>
      <c r="D511">
        <v>-27.190999999999999</v>
      </c>
      <c r="E511">
        <v>21.434999999999999</v>
      </c>
      <c r="F511">
        <v>209.72</v>
      </c>
      <c r="G511">
        <v>1E-3</v>
      </c>
      <c r="H511">
        <v>0.06</v>
      </c>
      <c r="I511">
        <v>0.93700000000000006</v>
      </c>
    </row>
    <row r="512" spans="2:9">
      <c r="B512">
        <v>5080.6270000000004</v>
      </c>
      <c r="C512">
        <v>-5.7149999999999999</v>
      </c>
      <c r="D512">
        <v>-27.201000000000001</v>
      </c>
      <c r="E512">
        <v>21.486000000000001</v>
      </c>
      <c r="F512">
        <v>209.7</v>
      </c>
      <c r="G512">
        <v>-2E-3</v>
      </c>
      <c r="H512">
        <v>-0.12</v>
      </c>
      <c r="I512">
        <v>1.117</v>
      </c>
    </row>
    <row r="513" spans="2:9">
      <c r="B513">
        <v>5090.6260000000002</v>
      </c>
      <c r="C513">
        <v>-5.6120000000000001</v>
      </c>
      <c r="D513">
        <v>-27.210999999999999</v>
      </c>
      <c r="E513">
        <v>21.599</v>
      </c>
      <c r="F513">
        <v>209.71</v>
      </c>
      <c r="G513">
        <v>1E-3</v>
      </c>
      <c r="H513">
        <v>0.06</v>
      </c>
      <c r="I513">
        <v>0.93700000000000006</v>
      </c>
    </row>
    <row r="514" spans="2:9">
      <c r="C514">
        <v>-5.5819999999999999</v>
      </c>
      <c r="D514">
        <v>-27.181000000000001</v>
      </c>
      <c r="G514">
        <v>-1E-3</v>
      </c>
      <c r="H514">
        <v>-0.06</v>
      </c>
      <c r="I514">
        <v>1.0569999999999999</v>
      </c>
    </row>
    <row r="515" spans="2:9">
      <c r="B515">
        <v>5110.6260000000002</v>
      </c>
      <c r="C515">
        <v>-5.5720000000000001</v>
      </c>
      <c r="D515">
        <v>-27.210999999999999</v>
      </c>
      <c r="E515">
        <v>21.64</v>
      </c>
      <c r="F515">
        <v>209.71</v>
      </c>
      <c r="G515">
        <v>1E-3</v>
      </c>
      <c r="H515">
        <v>0.06</v>
      </c>
      <c r="I515">
        <v>0.93700000000000006</v>
      </c>
    </row>
    <row r="516" spans="2:9">
      <c r="B516">
        <v>5120.6260000000002</v>
      </c>
      <c r="C516">
        <v>-5.5410000000000004</v>
      </c>
      <c r="D516">
        <v>-27.227</v>
      </c>
      <c r="E516">
        <v>21.686</v>
      </c>
      <c r="F516">
        <v>209.71</v>
      </c>
      <c r="G516">
        <v>0</v>
      </c>
      <c r="H516">
        <v>0</v>
      </c>
      <c r="I516">
        <v>0.997</v>
      </c>
    </row>
    <row r="517" spans="2:9">
      <c r="B517">
        <v>5130.6260000000002</v>
      </c>
      <c r="C517">
        <v>-5.4180000000000001</v>
      </c>
      <c r="D517">
        <v>-27.216000000000001</v>
      </c>
      <c r="E517">
        <v>21.797999999999998</v>
      </c>
      <c r="F517">
        <v>209.71</v>
      </c>
      <c r="G517">
        <v>0</v>
      </c>
      <c r="H517">
        <v>0</v>
      </c>
      <c r="I517">
        <v>0.997</v>
      </c>
    </row>
    <row r="518" spans="2:9">
      <c r="B518">
        <v>5140.6260000000002</v>
      </c>
      <c r="C518">
        <v>-5.367</v>
      </c>
      <c r="D518">
        <v>-27.222000000000001</v>
      </c>
      <c r="E518">
        <v>21.855</v>
      </c>
      <c r="F518">
        <v>209.71</v>
      </c>
      <c r="G518">
        <v>0</v>
      </c>
      <c r="H518">
        <v>0</v>
      </c>
      <c r="I518">
        <v>0.997</v>
      </c>
    </row>
    <row r="519" spans="2:9">
      <c r="B519">
        <v>5150.6270000000004</v>
      </c>
      <c r="C519">
        <v>-5.367</v>
      </c>
      <c r="D519">
        <v>-27.206</v>
      </c>
      <c r="E519">
        <v>21.838999999999999</v>
      </c>
      <c r="F519">
        <v>209.71</v>
      </c>
      <c r="G519">
        <v>0</v>
      </c>
      <c r="H519">
        <v>0</v>
      </c>
      <c r="I519">
        <v>0.997</v>
      </c>
    </row>
    <row r="520" spans="2:9">
      <c r="B520">
        <v>5160.6260000000002</v>
      </c>
      <c r="C520">
        <v>-5.3360000000000003</v>
      </c>
      <c r="D520">
        <v>-27.196000000000002</v>
      </c>
      <c r="E520">
        <v>21.86</v>
      </c>
      <c r="F520">
        <v>209.71</v>
      </c>
      <c r="G520">
        <v>0</v>
      </c>
      <c r="H520">
        <v>0</v>
      </c>
      <c r="I520">
        <v>0.997</v>
      </c>
    </row>
    <row r="521" spans="2:9">
      <c r="B521">
        <v>5170.6270000000004</v>
      </c>
      <c r="C521">
        <v>-5.3259999999999996</v>
      </c>
      <c r="D521">
        <v>-27.190999999999999</v>
      </c>
      <c r="E521">
        <v>21.864999999999998</v>
      </c>
      <c r="F521">
        <v>209.7</v>
      </c>
      <c r="G521">
        <v>-1E-3</v>
      </c>
      <c r="H521">
        <v>-0.06</v>
      </c>
      <c r="I521">
        <v>1.0569999999999999</v>
      </c>
    </row>
    <row r="522" spans="2:9">
      <c r="B522">
        <v>5180.6260000000002</v>
      </c>
      <c r="C522">
        <v>-5.2850000000000001</v>
      </c>
      <c r="D522">
        <v>-27.186</v>
      </c>
      <c r="E522">
        <v>21.901</v>
      </c>
      <c r="F522">
        <v>209.7</v>
      </c>
      <c r="G522">
        <v>0</v>
      </c>
      <c r="H522">
        <v>0</v>
      </c>
      <c r="I522">
        <v>0.997</v>
      </c>
    </row>
    <row r="523" spans="2:9">
      <c r="B523">
        <v>5190.6260000000002</v>
      </c>
      <c r="C523">
        <v>-5.1619999999999999</v>
      </c>
      <c r="D523">
        <v>-27.206</v>
      </c>
      <c r="E523">
        <v>22.044</v>
      </c>
      <c r="F523">
        <v>209.7</v>
      </c>
      <c r="G523">
        <v>0</v>
      </c>
      <c r="H523">
        <v>0</v>
      </c>
      <c r="I523">
        <v>0.997</v>
      </c>
    </row>
    <row r="524" spans="2:9">
      <c r="C524">
        <v>-5.1619999999999999</v>
      </c>
      <c r="D524">
        <v>-27.196000000000002</v>
      </c>
      <c r="G524">
        <v>1E-3</v>
      </c>
      <c r="H524">
        <v>0.06</v>
      </c>
      <c r="I524">
        <v>0.93700000000000006</v>
      </c>
    </row>
    <row r="525" spans="2:9">
      <c r="B525">
        <v>5210.6260000000002</v>
      </c>
      <c r="C525">
        <v>-5.1210000000000004</v>
      </c>
      <c r="D525">
        <v>-27.196000000000002</v>
      </c>
      <c r="E525">
        <v>22.074999999999999</v>
      </c>
      <c r="F525">
        <v>209.7</v>
      </c>
      <c r="G525">
        <v>-1E-3</v>
      </c>
      <c r="H525">
        <v>-0.06</v>
      </c>
      <c r="I525">
        <v>1.0569999999999999</v>
      </c>
    </row>
    <row r="526" spans="2:9">
      <c r="B526">
        <v>5220.6270000000004</v>
      </c>
      <c r="C526">
        <v>-5.0599999999999996</v>
      </c>
      <c r="D526">
        <v>-27.175000000000001</v>
      </c>
      <c r="E526">
        <v>22.116</v>
      </c>
      <c r="F526">
        <v>209.71</v>
      </c>
      <c r="G526">
        <v>1E-3</v>
      </c>
      <c r="H526">
        <v>0.06</v>
      </c>
      <c r="I526">
        <v>0.93700000000000006</v>
      </c>
    </row>
    <row r="527" spans="2:9">
      <c r="B527">
        <v>5230.6260000000002</v>
      </c>
      <c r="C527">
        <v>-4.9669999999999996</v>
      </c>
      <c r="D527">
        <v>-27.17</v>
      </c>
      <c r="E527">
        <v>22.202999999999999</v>
      </c>
      <c r="F527">
        <v>209.71</v>
      </c>
      <c r="G527">
        <v>0</v>
      </c>
      <c r="H527">
        <v>0</v>
      </c>
      <c r="I527">
        <v>0.997</v>
      </c>
    </row>
    <row r="528" spans="2:9">
      <c r="B528">
        <v>5240.6270000000004</v>
      </c>
      <c r="C528">
        <v>-4.9669999999999996</v>
      </c>
      <c r="D528">
        <v>-27.175000000000001</v>
      </c>
      <c r="E528">
        <v>22.207999999999998</v>
      </c>
      <c r="F528">
        <v>209.71</v>
      </c>
      <c r="G528">
        <v>0</v>
      </c>
      <c r="H528">
        <v>0</v>
      </c>
      <c r="I528">
        <v>0.997</v>
      </c>
    </row>
    <row r="529" spans="2:9">
      <c r="B529">
        <v>5250.6260000000002</v>
      </c>
      <c r="C529">
        <v>-4.9569999999999999</v>
      </c>
      <c r="D529">
        <v>-27.201000000000001</v>
      </c>
      <c r="E529">
        <v>22.244</v>
      </c>
      <c r="F529">
        <v>209.71</v>
      </c>
      <c r="G529">
        <v>0</v>
      </c>
      <c r="H529">
        <v>0</v>
      </c>
      <c r="I529">
        <v>0.997</v>
      </c>
    </row>
    <row r="530" spans="2:9">
      <c r="B530">
        <v>5260.6260000000002</v>
      </c>
      <c r="C530">
        <v>-4.9269999999999996</v>
      </c>
      <c r="D530">
        <v>-27.227</v>
      </c>
      <c r="E530">
        <v>22.3</v>
      </c>
      <c r="F530">
        <v>209.7</v>
      </c>
      <c r="G530">
        <v>-1E-3</v>
      </c>
      <c r="H530">
        <v>-0.06</v>
      </c>
      <c r="I530">
        <v>1.0569999999999999</v>
      </c>
    </row>
    <row r="531" spans="2:9">
      <c r="B531">
        <v>5270.6260000000002</v>
      </c>
      <c r="C531">
        <v>-4.8550000000000004</v>
      </c>
      <c r="D531">
        <v>-27.268000000000001</v>
      </c>
      <c r="E531">
        <v>22.413</v>
      </c>
      <c r="F531">
        <v>209.7</v>
      </c>
      <c r="G531">
        <v>0</v>
      </c>
      <c r="H531">
        <v>0</v>
      </c>
      <c r="I531">
        <v>0.997</v>
      </c>
    </row>
    <row r="532" spans="2:9">
      <c r="B532">
        <v>5280.6260000000002</v>
      </c>
      <c r="C532">
        <v>-4.8040000000000003</v>
      </c>
      <c r="D532">
        <v>-27.273</v>
      </c>
      <c r="E532">
        <v>22.469000000000001</v>
      </c>
      <c r="F532">
        <v>209.7</v>
      </c>
      <c r="G532">
        <v>0</v>
      </c>
      <c r="H532">
        <v>0</v>
      </c>
      <c r="I532">
        <v>0.997</v>
      </c>
    </row>
    <row r="533" spans="2:9">
      <c r="B533">
        <v>5290.6270000000004</v>
      </c>
      <c r="C533">
        <v>-4.7519999999999998</v>
      </c>
      <c r="D533">
        <v>-27.268000000000001</v>
      </c>
      <c r="E533">
        <v>22.515000000000001</v>
      </c>
      <c r="F533">
        <v>209.71</v>
      </c>
      <c r="G533">
        <v>1E-3</v>
      </c>
      <c r="H533">
        <v>0.06</v>
      </c>
      <c r="I533">
        <v>0.93700000000000006</v>
      </c>
    </row>
    <row r="534" spans="2:9">
      <c r="C534">
        <v>-4.742</v>
      </c>
      <c r="D534">
        <v>-27.263000000000002</v>
      </c>
      <c r="G534">
        <v>-1E-3</v>
      </c>
      <c r="H534">
        <v>-0.06</v>
      </c>
      <c r="I534">
        <v>1.0569999999999999</v>
      </c>
    </row>
    <row r="535" spans="2:9">
      <c r="B535">
        <v>5310.6260000000002</v>
      </c>
      <c r="C535">
        <v>-4.681</v>
      </c>
      <c r="D535">
        <v>-27.263000000000002</v>
      </c>
      <c r="E535">
        <v>22.582000000000001</v>
      </c>
      <c r="F535">
        <v>209.69</v>
      </c>
      <c r="G535">
        <v>-1E-3</v>
      </c>
      <c r="H535">
        <v>-0.06</v>
      </c>
      <c r="I535">
        <v>1.0569999999999999</v>
      </c>
    </row>
    <row r="536" spans="2:9">
      <c r="B536">
        <v>5320.6260000000002</v>
      </c>
      <c r="C536">
        <v>-4.6189999999999998</v>
      </c>
      <c r="D536">
        <v>-27.268000000000001</v>
      </c>
      <c r="E536">
        <v>22.648</v>
      </c>
      <c r="F536">
        <v>209.7</v>
      </c>
      <c r="G536">
        <v>1E-3</v>
      </c>
      <c r="H536">
        <v>0.06</v>
      </c>
      <c r="I536">
        <v>0.93700000000000006</v>
      </c>
    </row>
    <row r="537" spans="2:9">
      <c r="B537">
        <v>5330.6260000000002</v>
      </c>
      <c r="C537">
        <v>-4.5990000000000002</v>
      </c>
      <c r="D537">
        <v>-27.273</v>
      </c>
      <c r="E537">
        <v>22.673999999999999</v>
      </c>
      <c r="F537">
        <v>209.7</v>
      </c>
      <c r="G537">
        <v>0</v>
      </c>
      <c r="H537">
        <v>0</v>
      </c>
      <c r="I537">
        <v>0.997</v>
      </c>
    </row>
    <row r="538" spans="2:9">
      <c r="B538">
        <v>5340.6260000000002</v>
      </c>
      <c r="C538">
        <v>-4.548</v>
      </c>
      <c r="D538">
        <v>-27.268000000000001</v>
      </c>
      <c r="E538">
        <v>22.72</v>
      </c>
      <c r="F538">
        <v>209.69</v>
      </c>
      <c r="G538">
        <v>-1E-3</v>
      </c>
      <c r="H538">
        <v>-0.06</v>
      </c>
      <c r="I538">
        <v>1.0569999999999999</v>
      </c>
    </row>
    <row r="539" spans="2:9">
      <c r="B539">
        <v>5350.6260000000002</v>
      </c>
      <c r="C539">
        <v>-4.548</v>
      </c>
      <c r="D539">
        <v>-27.257000000000001</v>
      </c>
      <c r="E539">
        <v>22.71</v>
      </c>
      <c r="F539">
        <v>209.7</v>
      </c>
      <c r="G539">
        <v>1E-3</v>
      </c>
      <c r="H539">
        <v>0.06</v>
      </c>
      <c r="I539">
        <v>0.93700000000000006</v>
      </c>
    </row>
  </sheetData>
  <autoFilter ref="A3:J539" xr:uid="{00000000-0009-0000-0000-000008000000}"/>
  <hyperlinks>
    <hyperlink ref="A1" location="'FBB Exp'!A1" display="BACK" xr:uid="{00F0F7CF-62AF-4E25-A5CD-8A3A75937C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D57B5-4A0B-4CEA-A485-387D0F5272DD}">
  <dimension ref="A1:Q59"/>
  <sheetViews>
    <sheetView workbookViewId="0">
      <selection activeCell="K16" sqref="K16"/>
    </sheetView>
  </sheetViews>
  <sheetFormatPr defaultRowHeight="15"/>
  <cols>
    <col min="8" max="8" width="23" bestFit="1" customWidth="1"/>
    <col min="11" max="11" width="12.85546875" bestFit="1" customWidth="1"/>
    <col min="15" max="15" width="12.85546875" bestFit="1" customWidth="1"/>
    <col min="17" max="17" width="12.85546875" bestFit="1" customWidth="1"/>
  </cols>
  <sheetData>
    <row r="1" spans="1:17" ht="21">
      <c r="A1" s="118" t="s">
        <v>329</v>
      </c>
    </row>
    <row r="4" spans="1:17" ht="21">
      <c r="A4" s="136" t="s">
        <v>175</v>
      </c>
      <c r="B4" s="56"/>
      <c r="C4" s="56"/>
      <c r="D4" s="56"/>
      <c r="E4" s="56"/>
      <c r="F4" s="56"/>
      <c r="H4" s="136" t="s">
        <v>181</v>
      </c>
      <c r="I4" s="56"/>
      <c r="J4" s="324" t="s">
        <v>179</v>
      </c>
      <c r="K4" s="326"/>
      <c r="L4" s="328" t="s">
        <v>180</v>
      </c>
      <c r="M4" s="328"/>
    </row>
    <row r="5" spans="1:17" ht="18">
      <c r="A5" s="330" t="s">
        <v>177</v>
      </c>
      <c r="B5" s="330"/>
      <c r="C5" s="330"/>
      <c r="D5" s="330"/>
      <c r="E5" s="330"/>
      <c r="F5" s="330"/>
      <c r="H5" s="139" t="s">
        <v>152</v>
      </c>
      <c r="I5" s="140" t="s">
        <v>171</v>
      </c>
      <c r="J5" s="139" t="s">
        <v>172</v>
      </c>
      <c r="K5" s="139" t="s">
        <v>168</v>
      </c>
      <c r="L5" s="152" t="s">
        <v>173</v>
      </c>
      <c r="M5" s="152" t="s">
        <v>174</v>
      </c>
    </row>
    <row r="6" spans="1:17">
      <c r="A6" s="331"/>
      <c r="B6" s="331"/>
      <c r="C6" s="331"/>
      <c r="D6" s="331"/>
      <c r="E6" s="331"/>
      <c r="F6" s="331"/>
      <c r="H6" s="142" t="s">
        <v>97</v>
      </c>
      <c r="I6" s="146">
        <f>d_A/10000</f>
        <v>5.0603192461326732E-2</v>
      </c>
      <c r="J6" s="145">
        <v>2.5</v>
      </c>
      <c r="K6" s="145">
        <v>1</v>
      </c>
      <c r="L6" s="147">
        <f>J6/I6</f>
        <v>49.403997621506072</v>
      </c>
      <c r="M6" s="148">
        <f>I6/J6</f>
        <v>2.0241276984530692E-2</v>
      </c>
    </row>
    <row r="7" spans="1:17">
      <c r="A7" s="329" t="s">
        <v>90</v>
      </c>
      <c r="B7" s="329"/>
      <c r="C7" s="329" t="s">
        <v>70</v>
      </c>
      <c r="D7" s="329"/>
      <c r="E7" s="329" t="s">
        <v>63</v>
      </c>
      <c r="F7" s="329"/>
      <c r="H7" s="143" t="s">
        <v>70</v>
      </c>
      <c r="I7" s="149">
        <f>d_OA/10000</f>
        <v>3.5955386388565012E-2</v>
      </c>
      <c r="J7" s="141">
        <v>2.5</v>
      </c>
      <c r="K7" s="141">
        <v>1</v>
      </c>
      <c r="L7" s="150">
        <f>J7/I7</f>
        <v>69.530611435595134</v>
      </c>
      <c r="M7" s="151">
        <f>I7/J7</f>
        <v>1.4382154555426005E-2</v>
      </c>
    </row>
    <row r="8" spans="1:17" ht="18">
      <c r="A8" s="123" t="s">
        <v>170</v>
      </c>
      <c r="B8" s="123" t="s">
        <v>169</v>
      </c>
      <c r="C8" s="124" t="s">
        <v>170</v>
      </c>
      <c r="D8" s="123" t="s">
        <v>169</v>
      </c>
      <c r="E8" s="123" t="s">
        <v>170</v>
      </c>
      <c r="F8" s="123" t="s">
        <v>169</v>
      </c>
      <c r="H8" s="143" t="s">
        <v>63</v>
      </c>
      <c r="I8" s="149">
        <f>d_C3A/10000</f>
        <v>1.7602769486755244E-2</v>
      </c>
      <c r="J8" s="141">
        <v>2.8</v>
      </c>
      <c r="K8" s="141">
        <v>0.17</v>
      </c>
      <c r="L8" s="150">
        <f>J8/I8</f>
        <v>159.06587892926669</v>
      </c>
      <c r="M8" s="151">
        <f>I8/J8</f>
        <v>6.2867033881268738E-3</v>
      </c>
    </row>
    <row r="9" spans="1:17">
      <c r="A9" s="125">
        <v>8.1969999999999992</v>
      </c>
      <c r="B9" s="126">
        <f t="shared" ref="B9:B50" si="0">($K$6/100)/A9</f>
        <v>1.2199585214102721E-3</v>
      </c>
      <c r="C9" s="127">
        <v>8.7430000000000003</v>
      </c>
      <c r="D9" s="128">
        <f>$K$7/100/C9</f>
        <v>1.1437721605856114E-3</v>
      </c>
      <c r="E9" s="127">
        <v>1.05</v>
      </c>
      <c r="F9" s="129">
        <f>$K$8/100/E9</f>
        <v>1.6190476190476191E-3</v>
      </c>
      <c r="H9" s="144" t="s">
        <v>149</v>
      </c>
      <c r="I9" s="137" t="s">
        <v>176</v>
      </c>
      <c r="J9" s="137" t="s">
        <v>176</v>
      </c>
      <c r="K9" s="137" t="s">
        <v>176</v>
      </c>
      <c r="L9" s="137" t="s">
        <v>176</v>
      </c>
      <c r="M9" s="138" t="s">
        <v>176</v>
      </c>
    </row>
    <row r="10" spans="1:17">
      <c r="A10" s="125">
        <v>6.7389999999999999</v>
      </c>
      <c r="B10" s="126">
        <f t="shared" si="0"/>
        <v>1.4838996883810656E-3</v>
      </c>
      <c r="C10" s="125">
        <v>14.282999999999999</v>
      </c>
      <c r="D10" s="130">
        <f t="shared" ref="D10:D48" si="1">$K$7/100/C10</f>
        <v>7.0013302527480224E-4</v>
      </c>
      <c r="E10" s="125">
        <v>1.18</v>
      </c>
      <c r="F10" s="131">
        <f t="shared" ref="F10:F40" si="2">$K$8/100/E10</f>
        <v>1.4406779661016952E-3</v>
      </c>
    </row>
    <row r="11" spans="1:17">
      <c r="A11" s="125">
        <v>8.7100000000000026</v>
      </c>
      <c r="B11" s="126">
        <f t="shared" si="0"/>
        <v>1.1481056257175656E-3</v>
      </c>
      <c r="C11" s="125">
        <v>16.721</v>
      </c>
      <c r="D11" s="130">
        <f t="shared" si="1"/>
        <v>5.980503558399617E-4</v>
      </c>
      <c r="E11" s="125">
        <v>1.1499999999999999</v>
      </c>
      <c r="F11" s="131">
        <f t="shared" si="2"/>
        <v>1.4782608695652177E-3</v>
      </c>
    </row>
    <row r="12" spans="1:17" ht="15" customHeight="1">
      <c r="A12" s="125">
        <v>8.7300000000000022</v>
      </c>
      <c r="B12" s="126">
        <f t="shared" si="0"/>
        <v>1.1454753722794958E-3</v>
      </c>
      <c r="C12" s="125">
        <v>9.5150000000000023</v>
      </c>
      <c r="D12" s="130">
        <f t="shared" si="1"/>
        <v>1.0509721492380449E-3</v>
      </c>
      <c r="E12" s="125">
        <v>1.08</v>
      </c>
      <c r="F12" s="131">
        <f t="shared" si="2"/>
        <v>1.5740740740740741E-3</v>
      </c>
    </row>
    <row r="13" spans="1:17">
      <c r="A13" s="125">
        <v>8.0809999999999995</v>
      </c>
      <c r="B13" s="126">
        <f t="shared" si="0"/>
        <v>1.2374706100730108E-3</v>
      </c>
      <c r="C13" s="125">
        <v>12.371</v>
      </c>
      <c r="D13" s="130">
        <f t="shared" si="1"/>
        <v>8.0834209037264565E-4</v>
      </c>
      <c r="E13" s="125">
        <v>1.06</v>
      </c>
      <c r="F13" s="131">
        <f t="shared" si="2"/>
        <v>1.6037735849056603E-3</v>
      </c>
      <c r="I13" s="324" t="s">
        <v>188</v>
      </c>
      <c r="J13" s="325"/>
      <c r="K13" s="325"/>
      <c r="L13" s="325"/>
      <c r="M13" s="326"/>
      <c r="N13" s="324" t="s">
        <v>189</v>
      </c>
      <c r="O13" s="325"/>
      <c r="P13" s="325"/>
      <c r="Q13" s="326"/>
    </row>
    <row r="14" spans="1:17" ht="21">
      <c r="A14" s="125">
        <v>7.74</v>
      </c>
      <c r="B14" s="126">
        <f t="shared" si="0"/>
        <v>1.2919896640826874E-3</v>
      </c>
      <c r="C14" s="125">
        <v>14.081</v>
      </c>
      <c r="D14" s="130">
        <f t="shared" si="1"/>
        <v>7.1017683403167388E-4</v>
      </c>
      <c r="E14" s="125">
        <v>0.92</v>
      </c>
      <c r="F14" s="131">
        <f t="shared" si="2"/>
        <v>1.8478260869565217E-3</v>
      </c>
      <c r="H14" s="136" t="s">
        <v>182</v>
      </c>
      <c r="I14" s="324" t="s">
        <v>183</v>
      </c>
      <c r="J14" s="326"/>
      <c r="K14" s="324" t="s">
        <v>184</v>
      </c>
      <c r="L14" s="326"/>
      <c r="M14" s="255" t="s">
        <v>302</v>
      </c>
      <c r="N14" s="325" t="s">
        <v>190</v>
      </c>
      <c r="O14" s="326"/>
      <c r="P14" s="324" t="s">
        <v>191</v>
      </c>
      <c r="Q14" s="326"/>
    </row>
    <row r="15" spans="1:17" ht="18">
      <c r="A15" s="125">
        <v>9.8819999999999997</v>
      </c>
      <c r="B15" s="126">
        <f t="shared" si="0"/>
        <v>1.0119409026512851E-3</v>
      </c>
      <c r="C15" s="125">
        <v>16.766999999999999</v>
      </c>
      <c r="D15" s="130">
        <f t="shared" si="1"/>
        <v>5.9640961412297968E-4</v>
      </c>
      <c r="E15" s="125">
        <v>1.02</v>
      </c>
      <c r="F15" s="131">
        <f t="shared" si="2"/>
        <v>1.6666666666666668E-3</v>
      </c>
      <c r="H15" s="139" t="s">
        <v>152</v>
      </c>
      <c r="I15" s="139" t="s">
        <v>301</v>
      </c>
      <c r="J15" s="140" t="s">
        <v>157</v>
      </c>
      <c r="K15" s="139" t="s">
        <v>301</v>
      </c>
      <c r="L15" s="140" t="s">
        <v>157</v>
      </c>
      <c r="M15" s="110" t="s">
        <v>203</v>
      </c>
      <c r="N15" s="140" t="s">
        <v>301</v>
      </c>
      <c r="O15" s="140" t="s">
        <v>192</v>
      </c>
      <c r="P15" s="139" t="s">
        <v>178</v>
      </c>
      <c r="Q15" s="140" t="s">
        <v>192</v>
      </c>
    </row>
    <row r="16" spans="1:17" ht="18" customHeight="1">
      <c r="A16" s="125">
        <v>7.5389999999999997</v>
      </c>
      <c r="B16" s="126">
        <f t="shared" si="0"/>
        <v>1.3264358668258391E-3</v>
      </c>
      <c r="C16" s="125">
        <v>13.81</v>
      </c>
      <c r="D16" s="130">
        <f t="shared" si="1"/>
        <v>7.2411296162201298E-4</v>
      </c>
      <c r="E16" s="125">
        <v>1.01</v>
      </c>
      <c r="F16" s="131">
        <f t="shared" si="2"/>
        <v>1.6831683168316834E-3</v>
      </c>
      <c r="H16" s="142" t="s">
        <v>97</v>
      </c>
      <c r="I16" s="256">
        <f>AVERAGE(B9:B58)*1000</f>
        <v>1.2706933908539662</v>
      </c>
      <c r="J16" s="257">
        <f>_xlfn.STDEV.P(B9:B58)*1000</f>
        <v>0.21868939526702399</v>
      </c>
      <c r="K16" s="256">
        <f>'Summary and Models'!D36*1000</f>
        <v>1.3187434904293389</v>
      </c>
      <c r="L16" s="257">
        <f>'Summary and Models'!D37*1000</f>
        <v>0.22695893321716368</v>
      </c>
      <c r="M16" s="264">
        <f>'Summary and Models'!D30</f>
        <v>0.82283001911306963</v>
      </c>
      <c r="N16" s="256">
        <f>'Summary and Models'!D43*1000</f>
        <v>4.5252186842854476</v>
      </c>
      <c r="O16" s="267">
        <f>'Summary and Models'!K43</f>
        <v>243.14623860719021</v>
      </c>
      <c r="P16" s="256">
        <f>'Summary and Models'!D44*1000</f>
        <v>4.5075451438949701</v>
      </c>
      <c r="Q16" s="267">
        <f>'Summary and Models'!K44</f>
        <v>241.80605831293721</v>
      </c>
    </row>
    <row r="17" spans="1:17">
      <c r="A17" s="125">
        <v>5.3559999999999999</v>
      </c>
      <c r="B17" s="126">
        <f t="shared" si="0"/>
        <v>1.8670649738610904E-3</v>
      </c>
      <c r="C17" s="125">
        <v>18.556000000000001</v>
      </c>
      <c r="D17" s="130">
        <f t="shared" si="1"/>
        <v>5.3890924768269018E-4</v>
      </c>
      <c r="E17" s="125">
        <v>0.93</v>
      </c>
      <c r="F17" s="131">
        <f t="shared" si="2"/>
        <v>1.8279569892473118E-3</v>
      </c>
      <c r="H17" s="143" t="s">
        <v>70</v>
      </c>
      <c r="I17" s="258">
        <f>AVERAGE(D9:D48)*1000</f>
        <v>0.88693406069000147</v>
      </c>
      <c r="J17" s="259">
        <f>_xlfn.STDEV.P(D9:D58)*1000</f>
        <v>0.22360121821103524</v>
      </c>
      <c r="K17" s="258">
        <f>'Summary and Models'!E36*1000</f>
        <v>0.9105414299811575</v>
      </c>
      <c r="L17" s="259">
        <f>'Summary and Models'!E37*1000</f>
        <v>0.22955277286004003</v>
      </c>
      <c r="M17" s="265">
        <f>'Summary and Models'!E30</f>
        <v>0.40367843871992665</v>
      </c>
      <c r="N17" s="258">
        <f>'Summary and Models'!E43*1000</f>
        <v>1.834180414217198</v>
      </c>
      <c r="O17" s="268">
        <f>'Summary and Models'!L43</f>
        <v>101.4384358386805</v>
      </c>
      <c r="P17" s="258">
        <f>'Summary and Models'!E44*1000</f>
        <v>1.8835336539578804</v>
      </c>
      <c r="Q17" s="268">
        <f>'Summary and Models'!L44</f>
        <v>106.85864387267449</v>
      </c>
    </row>
    <row r="18" spans="1:17">
      <c r="A18" s="125">
        <v>8.9949999999999974</v>
      </c>
      <c r="B18" s="126">
        <f t="shared" si="0"/>
        <v>1.1117287381878825E-3</v>
      </c>
      <c r="C18" s="125">
        <v>16.312000000000001</v>
      </c>
      <c r="D18" s="130">
        <f t="shared" si="1"/>
        <v>6.1304561059342814E-4</v>
      </c>
      <c r="E18" s="125">
        <v>1.07</v>
      </c>
      <c r="F18" s="131">
        <f t="shared" si="2"/>
        <v>1.5887850467289719E-3</v>
      </c>
      <c r="H18" s="143" t="s">
        <v>63</v>
      </c>
      <c r="I18" s="258">
        <f>AVERAGE(F9:F58)*1000</f>
        <v>1.8267090148432363</v>
      </c>
      <c r="J18" s="259">
        <f>_xlfn.STDEV.P(F9:F58)*1000</f>
        <v>0.46315995257900733</v>
      </c>
      <c r="K18" s="258">
        <f>'Summary and Models'!F36*1000</f>
        <v>1.8476903571659609</v>
      </c>
      <c r="L18" s="259">
        <f>'Summary and Models'!F37*1000</f>
        <v>0.46847974759631655</v>
      </c>
      <c r="M18" s="265">
        <f>'Summary and Models'!F30</f>
        <v>0.40103481465320517</v>
      </c>
      <c r="N18" s="258">
        <f>'Summary and Models'!F43*1000</f>
        <v>1.1755229638273008</v>
      </c>
      <c r="O18" s="268">
        <f>'Summary and Models'!M43</f>
        <v>-36.378789916382374</v>
      </c>
      <c r="P18" s="258">
        <f>'Summary and Models'!F44*1000</f>
        <v>1.2259373499999999</v>
      </c>
      <c r="Q18" s="268">
        <f>'Summary and Models'!M44</f>
        <v>-33.650281539576952</v>
      </c>
    </row>
    <row r="19" spans="1:17">
      <c r="A19" s="125">
        <v>9.3629999999999995</v>
      </c>
      <c r="B19" s="126">
        <f t="shared" si="0"/>
        <v>1.0680337498664959E-3</v>
      </c>
      <c r="C19" s="125">
        <v>9.0139999999999993</v>
      </c>
      <c r="D19" s="130">
        <f t="shared" si="1"/>
        <v>1.1093854004881297E-3</v>
      </c>
      <c r="E19" s="125">
        <v>0.99</v>
      </c>
      <c r="F19" s="131">
        <f t="shared" si="2"/>
        <v>1.7171717171717174E-3</v>
      </c>
      <c r="H19" s="144" t="s">
        <v>149</v>
      </c>
      <c r="I19" s="137" t="s">
        <v>176</v>
      </c>
      <c r="J19" s="138" t="s">
        <v>176</v>
      </c>
      <c r="K19" s="137" t="s">
        <v>176</v>
      </c>
      <c r="L19" s="138" t="s">
        <v>176</v>
      </c>
      <c r="M19" s="266" t="s">
        <v>303</v>
      </c>
      <c r="N19" s="263">
        <f>'Summary and Models'!G43*1000</f>
        <v>7.222739819484493E-3</v>
      </c>
      <c r="O19" s="138" t="s">
        <v>176</v>
      </c>
      <c r="P19" s="263">
        <f>'Summary and Models'!G44*1000</f>
        <v>7.5613747259499903E-3</v>
      </c>
      <c r="Q19" s="138" t="s">
        <v>176</v>
      </c>
    </row>
    <row r="20" spans="1:17">
      <c r="A20" s="125">
        <v>7.8569999999999993</v>
      </c>
      <c r="B20" s="126">
        <f t="shared" si="0"/>
        <v>1.2727504136438846E-3</v>
      </c>
      <c r="C20" s="125">
        <v>15.984000000000002</v>
      </c>
      <c r="D20" s="130">
        <f t="shared" si="1"/>
        <v>6.2562562562562562E-4</v>
      </c>
      <c r="E20" s="125">
        <v>1.1100000000000001</v>
      </c>
      <c r="F20" s="131">
        <f t="shared" si="2"/>
        <v>1.5315315315315315E-3</v>
      </c>
      <c r="H20" s="153" t="s">
        <v>185</v>
      </c>
    </row>
    <row r="21" spans="1:17">
      <c r="A21" s="125">
        <v>6.9710000000000001</v>
      </c>
      <c r="B21" s="126">
        <f t="shared" si="0"/>
        <v>1.4345144168698895E-3</v>
      </c>
      <c r="C21" s="125">
        <v>9.0239999999999991</v>
      </c>
      <c r="D21" s="130">
        <f t="shared" si="1"/>
        <v>1.1081560283687944E-3</v>
      </c>
      <c r="E21" s="125">
        <v>1.01</v>
      </c>
      <c r="F21" s="131">
        <f t="shared" si="2"/>
        <v>1.6831683168316834E-3</v>
      </c>
    </row>
    <row r="22" spans="1:17">
      <c r="A22" s="125">
        <v>8.4400000000000013</v>
      </c>
      <c r="B22" s="126">
        <f t="shared" si="0"/>
        <v>1.1848341232227487E-3</v>
      </c>
      <c r="C22" s="125">
        <v>14.444000000000003</v>
      </c>
      <c r="D22" s="130">
        <f t="shared" si="1"/>
        <v>6.9232899473829952E-4</v>
      </c>
      <c r="E22" s="125">
        <v>0.94</v>
      </c>
      <c r="F22" s="131">
        <f t="shared" si="2"/>
        <v>1.8085106382978726E-3</v>
      </c>
      <c r="I22" s="5"/>
      <c r="J22" s="5"/>
      <c r="K22" s="5"/>
      <c r="L22" s="5"/>
      <c r="M22" s="5"/>
    </row>
    <row r="23" spans="1:17">
      <c r="A23" s="125">
        <v>6.8369999999999997</v>
      </c>
      <c r="B23" s="126">
        <f t="shared" si="0"/>
        <v>1.4626298083954951E-3</v>
      </c>
      <c r="C23" s="125">
        <v>8.8529999999999998</v>
      </c>
      <c r="D23" s="130">
        <f t="shared" si="1"/>
        <v>1.1295606009262397E-3</v>
      </c>
      <c r="E23" s="125">
        <v>1.04</v>
      </c>
      <c r="F23" s="131">
        <f t="shared" si="2"/>
        <v>1.6346153846153847E-3</v>
      </c>
      <c r="K23" s="5"/>
      <c r="L23" s="5"/>
      <c r="M23" s="5"/>
      <c r="N23" s="5"/>
    </row>
    <row r="24" spans="1:17">
      <c r="A24" s="125">
        <v>9.1659999999999986</v>
      </c>
      <c r="B24" s="126">
        <f t="shared" si="0"/>
        <v>1.0909884355225837E-3</v>
      </c>
      <c r="C24" s="125">
        <v>15.700999999999999</v>
      </c>
      <c r="D24" s="130">
        <f t="shared" si="1"/>
        <v>6.3690210814597802E-4</v>
      </c>
      <c r="E24" s="125">
        <v>0.83</v>
      </c>
      <c r="F24" s="131">
        <f t="shared" si="2"/>
        <v>2.0481927710843378E-3</v>
      </c>
      <c r="K24" s="5"/>
      <c r="L24" s="5"/>
      <c r="M24" s="5"/>
      <c r="N24" s="5"/>
    </row>
    <row r="25" spans="1:17">
      <c r="A25" s="125">
        <v>8.5220000000000002</v>
      </c>
      <c r="B25" s="126">
        <f t="shared" si="0"/>
        <v>1.1734334663224596E-3</v>
      </c>
      <c r="C25" s="125">
        <v>11.417999999999999</v>
      </c>
      <c r="D25" s="130">
        <f t="shared" si="1"/>
        <v>8.7581012436503778E-4</v>
      </c>
      <c r="E25" s="125">
        <v>0.97</v>
      </c>
      <c r="F25" s="131">
        <f t="shared" si="2"/>
        <v>1.7525773195876291E-3</v>
      </c>
      <c r="H25" s="5"/>
      <c r="I25" s="5"/>
      <c r="J25" s="5"/>
      <c r="K25" s="5"/>
    </row>
    <row r="26" spans="1:17">
      <c r="A26" s="125">
        <v>9.6909999999999989</v>
      </c>
      <c r="B26" s="126">
        <f t="shared" si="0"/>
        <v>1.0318852543597153E-3</v>
      </c>
      <c r="C26" s="125">
        <v>12.043000000000001</v>
      </c>
      <c r="D26" s="130">
        <f t="shared" si="1"/>
        <v>8.3035788424811092E-4</v>
      </c>
      <c r="E26" s="125">
        <v>1.0900000000000001</v>
      </c>
      <c r="F26" s="131">
        <f t="shared" si="2"/>
        <v>1.5596330275229357E-3</v>
      </c>
    </row>
    <row r="27" spans="1:17">
      <c r="A27" s="125">
        <v>9.1389999999999993</v>
      </c>
      <c r="B27" s="126">
        <f t="shared" si="0"/>
        <v>1.0942116205274102E-3</v>
      </c>
      <c r="C27" s="125">
        <v>15.360000000000001</v>
      </c>
      <c r="D27" s="130">
        <f t="shared" si="1"/>
        <v>6.5104166666666663E-4</v>
      </c>
      <c r="E27" s="125">
        <v>1.24</v>
      </c>
      <c r="F27" s="131">
        <f t="shared" si="2"/>
        <v>1.370967741935484E-3</v>
      </c>
    </row>
    <row r="28" spans="1:17">
      <c r="A28" s="125">
        <v>9.1359999999999992</v>
      </c>
      <c r="B28" s="126">
        <f t="shared" si="0"/>
        <v>1.0945709281961471E-3</v>
      </c>
      <c r="C28" s="125">
        <v>12.483000000000001</v>
      </c>
      <c r="D28" s="130">
        <f t="shared" si="1"/>
        <v>8.010894816951053E-4</v>
      </c>
      <c r="E28" s="125">
        <v>1.07</v>
      </c>
      <c r="F28" s="131">
        <f t="shared" si="2"/>
        <v>1.5887850467289719E-3</v>
      </c>
    </row>
    <row r="29" spans="1:17">
      <c r="A29" s="125">
        <v>9.2439999999999998</v>
      </c>
      <c r="B29" s="126">
        <f t="shared" si="0"/>
        <v>1.0817827780181741E-3</v>
      </c>
      <c r="C29" s="125">
        <v>12.354000000000001</v>
      </c>
      <c r="D29" s="130">
        <f t="shared" si="1"/>
        <v>8.0945442771571954E-4</v>
      </c>
      <c r="E29" s="125">
        <v>1.246</v>
      </c>
      <c r="F29" s="131">
        <f t="shared" si="2"/>
        <v>1.3643659711075442E-3</v>
      </c>
    </row>
    <row r="30" spans="1:17">
      <c r="A30" s="125">
        <v>5.593</v>
      </c>
      <c r="B30" s="126">
        <f t="shared" si="0"/>
        <v>1.7879492222420883E-3</v>
      </c>
      <c r="C30" s="125">
        <v>11.005000000000001</v>
      </c>
      <c r="D30" s="130">
        <f t="shared" si="1"/>
        <v>9.0867787369377552E-4</v>
      </c>
      <c r="E30" s="125">
        <v>1.333</v>
      </c>
      <c r="F30" s="131">
        <f t="shared" si="2"/>
        <v>1.275318829707427E-3</v>
      </c>
    </row>
    <row r="31" spans="1:17">
      <c r="A31" s="125">
        <v>8.7449999999999992</v>
      </c>
      <c r="B31" s="126">
        <f t="shared" si="0"/>
        <v>1.1435105774728418E-3</v>
      </c>
      <c r="C31" s="125">
        <v>15.605000000000002</v>
      </c>
      <c r="D31" s="130">
        <f t="shared" si="1"/>
        <v>6.4082024991989734E-4</v>
      </c>
      <c r="E31" s="125">
        <v>1.137</v>
      </c>
      <c r="F31" s="131">
        <f t="shared" si="2"/>
        <v>1.4951627088830256E-3</v>
      </c>
    </row>
    <row r="32" spans="1:17">
      <c r="A32" s="125">
        <v>7.3709999999999996</v>
      </c>
      <c r="B32" s="126">
        <f t="shared" si="0"/>
        <v>1.3566680233346902E-3</v>
      </c>
      <c r="C32" s="125">
        <v>8.6240000000000006</v>
      </c>
      <c r="D32" s="130">
        <f t="shared" si="1"/>
        <v>1.1595547309833025E-3</v>
      </c>
      <c r="E32" s="125">
        <v>1.339</v>
      </c>
      <c r="F32" s="131">
        <f t="shared" si="2"/>
        <v>1.2696041822255416E-3</v>
      </c>
    </row>
    <row r="33" spans="1:6">
      <c r="A33" s="125">
        <v>9.4319999999999986</v>
      </c>
      <c r="B33" s="126">
        <f t="shared" si="0"/>
        <v>1.060220525869381E-3</v>
      </c>
      <c r="C33" s="125">
        <v>16.026999999999997</v>
      </c>
      <c r="D33" s="130">
        <f t="shared" si="1"/>
        <v>6.239470892868286E-4</v>
      </c>
      <c r="E33" s="125">
        <v>1.536</v>
      </c>
      <c r="F33" s="131">
        <f t="shared" si="2"/>
        <v>1.1067708333333333E-3</v>
      </c>
    </row>
    <row r="34" spans="1:6">
      <c r="A34" s="125">
        <v>5.3819999999999997</v>
      </c>
      <c r="B34" s="126">
        <f t="shared" si="0"/>
        <v>1.858045336306206E-3</v>
      </c>
      <c r="C34" s="125">
        <v>8.1489999999999991</v>
      </c>
      <c r="D34" s="130">
        <f t="shared" si="1"/>
        <v>1.2271444348999879E-3</v>
      </c>
      <c r="E34" s="125">
        <v>1.3480000000000001</v>
      </c>
      <c r="F34" s="131">
        <f t="shared" si="2"/>
        <v>1.2611275964391692E-3</v>
      </c>
    </row>
    <row r="35" spans="1:6">
      <c r="A35" s="125">
        <v>8.2870000000000008</v>
      </c>
      <c r="B35" s="126">
        <f t="shared" si="0"/>
        <v>1.2067093037287317E-3</v>
      </c>
      <c r="C35" s="125">
        <v>9.7029999999999976</v>
      </c>
      <c r="D35" s="130">
        <f t="shared" si="1"/>
        <v>1.0306090899721738E-3</v>
      </c>
      <c r="E35" s="125">
        <v>1.4159999999999999</v>
      </c>
      <c r="F35" s="131">
        <f t="shared" si="2"/>
        <v>1.2005649717514125E-3</v>
      </c>
    </row>
    <row r="36" spans="1:6">
      <c r="A36" s="125">
        <v>8.5519999999999996</v>
      </c>
      <c r="B36" s="126">
        <f t="shared" si="0"/>
        <v>1.1693171188026194E-3</v>
      </c>
      <c r="C36" s="125">
        <v>8.8480000000000025</v>
      </c>
      <c r="D36" s="130">
        <f t="shared" si="1"/>
        <v>1.1301989150090412E-3</v>
      </c>
      <c r="E36" s="125">
        <v>1.5580000000000001</v>
      </c>
      <c r="F36" s="131">
        <f t="shared" si="2"/>
        <v>1.0911424903722721E-3</v>
      </c>
    </row>
    <row r="37" spans="1:6">
      <c r="A37" s="125">
        <v>6.9860000000000007</v>
      </c>
      <c r="B37" s="126">
        <f t="shared" si="0"/>
        <v>1.43143429716576E-3</v>
      </c>
      <c r="C37" s="125">
        <v>10.903</v>
      </c>
      <c r="D37" s="130">
        <f t="shared" si="1"/>
        <v>9.1717875813996145E-4</v>
      </c>
      <c r="E37" s="125">
        <v>1.573</v>
      </c>
      <c r="F37" s="131">
        <f t="shared" si="2"/>
        <v>1.0807374443738082E-3</v>
      </c>
    </row>
    <row r="38" spans="1:6">
      <c r="A38" s="125">
        <v>6.1890000000000001</v>
      </c>
      <c r="B38" s="126">
        <f t="shared" si="0"/>
        <v>1.6157699143641946E-3</v>
      </c>
      <c r="C38" s="125">
        <v>14.695</v>
      </c>
      <c r="D38" s="130">
        <f t="shared" si="1"/>
        <v>6.8050357264375636E-4</v>
      </c>
      <c r="E38" s="125">
        <v>1.849</v>
      </c>
      <c r="F38" s="131">
        <f t="shared" si="2"/>
        <v>9.1941590048674965E-4</v>
      </c>
    </row>
    <row r="39" spans="1:6">
      <c r="A39" s="125">
        <v>7.4920000000000009</v>
      </c>
      <c r="B39" s="126">
        <f t="shared" si="0"/>
        <v>1.3347570742124931E-3</v>
      </c>
      <c r="C39" s="125">
        <v>6.9009999999999998</v>
      </c>
      <c r="D39" s="130">
        <f t="shared" si="1"/>
        <v>1.4490653528474134E-3</v>
      </c>
      <c r="E39" s="125">
        <v>0.67500000000000004</v>
      </c>
      <c r="F39" s="131">
        <f t="shared" si="2"/>
        <v>2.5185185185185185E-3</v>
      </c>
    </row>
    <row r="40" spans="1:6">
      <c r="A40" s="125">
        <v>8.3279999999999994</v>
      </c>
      <c r="B40" s="126">
        <f t="shared" si="0"/>
        <v>1.2007684918347744E-3</v>
      </c>
      <c r="C40" s="125">
        <v>10.369000000000002</v>
      </c>
      <c r="D40" s="130">
        <f t="shared" si="1"/>
        <v>9.6441315459542859E-4</v>
      </c>
      <c r="E40" s="125">
        <v>0.66</v>
      </c>
      <c r="F40" s="131">
        <f t="shared" si="2"/>
        <v>2.5757575757575759E-3</v>
      </c>
    </row>
    <row r="41" spans="1:6">
      <c r="A41" s="125">
        <v>8.9650000000000016</v>
      </c>
      <c r="B41" s="126">
        <f t="shared" si="0"/>
        <v>1.1154489682097043E-3</v>
      </c>
      <c r="C41" s="125">
        <v>9.8309999999999995</v>
      </c>
      <c r="D41" s="130">
        <f t="shared" si="1"/>
        <v>1.0171905197843556E-3</v>
      </c>
      <c r="E41" s="125">
        <v>0.71899999999999997</v>
      </c>
      <c r="F41" s="131">
        <f t="shared" ref="F41:F58" si="3">$K$8/100/E41</f>
        <v>2.3643949930458974E-3</v>
      </c>
    </row>
    <row r="42" spans="1:6">
      <c r="A42" s="125">
        <v>7.4669999999999996</v>
      </c>
      <c r="B42" s="126">
        <f t="shared" si="0"/>
        <v>1.3392259274139548E-3</v>
      </c>
      <c r="C42" s="125">
        <v>12.399000000000001</v>
      </c>
      <c r="D42" s="130">
        <f t="shared" si="1"/>
        <v>8.0651665456891682E-4</v>
      </c>
      <c r="E42" s="125">
        <v>0.69099999999999995</v>
      </c>
      <c r="F42" s="131">
        <f t="shared" si="3"/>
        <v>2.4602026049204057E-3</v>
      </c>
    </row>
    <row r="43" spans="1:6">
      <c r="A43" s="125">
        <v>9.4450000000000003</v>
      </c>
      <c r="B43" s="126">
        <f t="shared" si="0"/>
        <v>1.0587612493382743E-3</v>
      </c>
      <c r="C43" s="125">
        <v>12.106000000000002</v>
      </c>
      <c r="D43" s="130">
        <f t="shared" si="1"/>
        <v>8.2603667602841558E-4</v>
      </c>
      <c r="E43" s="125">
        <v>0.75600000000000001</v>
      </c>
      <c r="F43" s="131">
        <f t="shared" si="3"/>
        <v>2.2486772486772486E-3</v>
      </c>
    </row>
    <row r="44" spans="1:6">
      <c r="A44" s="125">
        <v>8.1120000000000019</v>
      </c>
      <c r="B44" s="126">
        <f t="shared" si="0"/>
        <v>1.2327416173570018E-3</v>
      </c>
      <c r="C44" s="125">
        <v>11.455</v>
      </c>
      <c r="D44" s="130">
        <f t="shared" si="1"/>
        <v>8.7298123090353555E-4</v>
      </c>
      <c r="E44" s="125">
        <v>0.68</v>
      </c>
      <c r="F44" s="131">
        <f t="shared" si="3"/>
        <v>2.5000000000000001E-3</v>
      </c>
    </row>
    <row r="45" spans="1:6">
      <c r="A45" s="125">
        <v>8.5340000000000007</v>
      </c>
      <c r="B45" s="126">
        <f t="shared" si="0"/>
        <v>1.1717834544176236E-3</v>
      </c>
      <c r="C45" s="125">
        <v>10.101000000000001</v>
      </c>
      <c r="D45" s="130">
        <f t="shared" si="1"/>
        <v>9.9000099000099004E-4</v>
      </c>
      <c r="E45" s="125">
        <v>0.76</v>
      </c>
      <c r="F45" s="131">
        <f t="shared" si="3"/>
        <v>2.2368421052631582E-3</v>
      </c>
    </row>
    <row r="46" spans="1:6">
      <c r="A46" s="125">
        <v>6.1929999999999996</v>
      </c>
      <c r="B46" s="126">
        <f t="shared" si="0"/>
        <v>1.6147263038914905E-3</v>
      </c>
      <c r="C46" s="125">
        <v>9.4559999999999995</v>
      </c>
      <c r="D46" s="130">
        <f t="shared" si="1"/>
        <v>1.0575296108291032E-3</v>
      </c>
      <c r="E46" s="125">
        <v>0.70899999999999996</v>
      </c>
      <c r="F46" s="131">
        <f t="shared" si="3"/>
        <v>2.3977433004231316E-3</v>
      </c>
    </row>
    <row r="47" spans="1:6">
      <c r="A47" s="125">
        <v>8.6519999999999992</v>
      </c>
      <c r="B47" s="126">
        <f t="shared" si="0"/>
        <v>1.1558021266759133E-3</v>
      </c>
      <c r="C47" s="125">
        <v>7.98</v>
      </c>
      <c r="D47" s="130">
        <f t="shared" si="1"/>
        <v>1.2531328320802004E-3</v>
      </c>
      <c r="E47" s="125">
        <v>0.74099999999999999</v>
      </c>
      <c r="F47" s="131">
        <f t="shared" si="3"/>
        <v>2.2941970310391365E-3</v>
      </c>
    </row>
    <row r="48" spans="1:6">
      <c r="A48" s="125">
        <v>6.7940000000000005</v>
      </c>
      <c r="B48" s="126">
        <f t="shared" si="0"/>
        <v>1.4718869590815424E-3</v>
      </c>
      <c r="C48" s="132">
        <v>8.56</v>
      </c>
      <c r="D48" s="133">
        <f t="shared" si="1"/>
        <v>1.1682242990654205E-3</v>
      </c>
      <c r="E48" s="125">
        <v>0.94299999999999995</v>
      </c>
      <c r="F48" s="131">
        <f t="shared" si="3"/>
        <v>1.8027571580063629E-3</v>
      </c>
    </row>
    <row r="49" spans="1:6">
      <c r="A49" s="125">
        <v>9.6</v>
      </c>
      <c r="B49" s="126">
        <f t="shared" si="0"/>
        <v>1.0416666666666667E-3</v>
      </c>
      <c r="C49" s="122"/>
      <c r="D49" s="122"/>
      <c r="E49" s="125">
        <v>0.79500000000000004</v>
      </c>
      <c r="F49" s="131">
        <f t="shared" si="3"/>
        <v>2.1383647798742141E-3</v>
      </c>
    </row>
    <row r="50" spans="1:6">
      <c r="A50" s="132">
        <v>8.56</v>
      </c>
      <c r="B50" s="134">
        <f t="shared" si="0"/>
        <v>1.1682242990654205E-3</v>
      </c>
      <c r="C50" s="122"/>
      <c r="D50" s="122"/>
      <c r="E50" s="125">
        <v>0.77700000000000002</v>
      </c>
      <c r="F50" s="131">
        <f t="shared" si="3"/>
        <v>2.187902187902188E-3</v>
      </c>
    </row>
    <row r="51" spans="1:6">
      <c r="C51" s="43"/>
      <c r="D51" s="43"/>
      <c r="E51" s="125">
        <v>0.78900000000000003</v>
      </c>
      <c r="F51" s="131">
        <f t="shared" si="3"/>
        <v>2.1546261089987325E-3</v>
      </c>
    </row>
    <row r="52" spans="1:6">
      <c r="C52" s="43"/>
      <c r="D52" s="43"/>
      <c r="E52" s="125">
        <v>0.752</v>
      </c>
      <c r="F52" s="131">
        <f t="shared" si="3"/>
        <v>2.2606382978723407E-3</v>
      </c>
    </row>
    <row r="53" spans="1:6">
      <c r="C53" s="43"/>
      <c r="D53" s="43"/>
      <c r="E53" s="125">
        <v>0.71399999999999997</v>
      </c>
      <c r="F53" s="131">
        <f t="shared" si="3"/>
        <v>2.3809523809523812E-3</v>
      </c>
    </row>
    <row r="54" spans="1:6">
      <c r="C54" s="43"/>
      <c r="D54" s="43"/>
      <c r="E54" s="125">
        <v>0.77600000000000002</v>
      </c>
      <c r="F54" s="131">
        <f t="shared" si="3"/>
        <v>2.1907216494845361E-3</v>
      </c>
    </row>
    <row r="55" spans="1:6">
      <c r="C55" s="43"/>
      <c r="D55" s="43"/>
      <c r="E55" s="125">
        <v>0.65900000000000003</v>
      </c>
      <c r="F55" s="131">
        <f t="shared" si="3"/>
        <v>2.5796661608497723E-3</v>
      </c>
    </row>
    <row r="56" spans="1:6">
      <c r="C56" s="43"/>
      <c r="D56" s="43"/>
      <c r="E56" s="125">
        <v>0.63300000000000001</v>
      </c>
      <c r="F56" s="131">
        <f t="shared" si="3"/>
        <v>2.6856240126382309E-3</v>
      </c>
    </row>
    <row r="57" spans="1:6">
      <c r="C57" s="43"/>
      <c r="D57" s="43"/>
      <c r="E57" s="125">
        <v>0.755</v>
      </c>
      <c r="F57" s="131">
        <f t="shared" si="3"/>
        <v>2.2516556291390728E-3</v>
      </c>
    </row>
    <row r="58" spans="1:6">
      <c r="C58" s="43"/>
      <c r="D58" s="43"/>
      <c r="E58" s="132">
        <v>0.84299999999999997</v>
      </c>
      <c r="F58" s="135">
        <f t="shared" si="3"/>
        <v>2.0166073546856469E-3</v>
      </c>
    </row>
    <row r="59" spans="1:6">
      <c r="B59" s="43"/>
    </row>
  </sheetData>
  <mergeCells count="12">
    <mergeCell ref="A7:B7"/>
    <mergeCell ref="C7:D7"/>
    <mergeCell ref="E7:F7"/>
    <mergeCell ref="A5:F6"/>
    <mergeCell ref="N14:O14"/>
    <mergeCell ref="P14:Q14"/>
    <mergeCell ref="N13:Q13"/>
    <mergeCell ref="J4:K4"/>
    <mergeCell ref="I14:J14"/>
    <mergeCell ref="K14:L14"/>
    <mergeCell ref="L4:M4"/>
    <mergeCell ref="I13:M1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659"/>
  <sheetViews>
    <sheetView topLeftCell="A20" zoomScale="115" zoomScaleNormal="115" workbookViewId="0">
      <selection activeCell="AF28" sqref="AF28"/>
    </sheetView>
  </sheetViews>
  <sheetFormatPr defaultRowHeight="15"/>
  <cols>
    <col min="1" max="1" width="14.7109375" style="2" bestFit="1" customWidth="1"/>
    <col min="2" max="2" width="11.42578125" style="2" bestFit="1" customWidth="1"/>
    <col min="3" max="3" width="14.28515625" style="2" bestFit="1" customWidth="1"/>
    <col min="4" max="4" width="12.85546875" style="298" customWidth="1"/>
    <col min="5" max="7" width="10.42578125" style="2" customWidth="1"/>
    <col min="8" max="8" width="10.5703125" style="2" bestFit="1" customWidth="1"/>
    <col min="9" max="19" width="10.42578125" style="2" customWidth="1"/>
    <col min="20" max="20" width="9.140625" style="2" customWidth="1"/>
    <col min="21" max="21" width="10.85546875" style="2" customWidth="1"/>
    <col min="22" max="26" width="9.140625" style="2"/>
    <col min="27" max="27" width="12.28515625" style="2" bestFit="1" customWidth="1"/>
    <col min="28" max="28" width="9.140625" style="2"/>
    <col min="29" max="29" width="11.28515625" style="2" bestFit="1" customWidth="1"/>
    <col min="30" max="38" width="9.140625" style="2"/>
    <col min="39" max="39" width="11.140625" style="2" customWidth="1"/>
    <col min="40" max="40" width="9.140625" style="2"/>
    <col min="41" max="41" width="11" style="2" bestFit="1" customWidth="1"/>
    <col min="42" max="42" width="11.42578125" style="2" bestFit="1" customWidth="1"/>
    <col min="43" max="43" width="11.5703125" style="2" bestFit="1" customWidth="1"/>
    <col min="44" max="44" width="11.7109375" style="2" bestFit="1" customWidth="1"/>
    <col min="45" max="45" width="11.5703125" style="2" bestFit="1" customWidth="1"/>
    <col min="46" max="46" width="11.42578125" style="2" bestFit="1" customWidth="1"/>
    <col min="47" max="47" width="10.7109375" style="2" bestFit="1" customWidth="1"/>
    <col min="48" max="50" width="11.42578125" style="2" bestFit="1" customWidth="1"/>
    <col min="51" max="51" width="11" style="2" bestFit="1" customWidth="1"/>
    <col min="52" max="52" width="11.7109375" style="2" bestFit="1" customWidth="1"/>
    <col min="53" max="53" width="10.5703125" style="2" bestFit="1" customWidth="1"/>
    <col min="54" max="55" width="11.7109375" style="2" bestFit="1" customWidth="1"/>
    <col min="56" max="56" width="12.42578125" style="2" bestFit="1" customWidth="1"/>
    <col min="57" max="16384" width="9.140625" style="2"/>
  </cols>
  <sheetData>
    <row r="1" spans="1:58" ht="21">
      <c r="A1" s="118" t="s">
        <v>288</v>
      </c>
    </row>
    <row r="2" spans="1:58" ht="21">
      <c r="A2" s="118" t="s">
        <v>316</v>
      </c>
    </row>
    <row r="5" spans="1:58">
      <c r="D5" s="190"/>
      <c r="E5" s="187" t="s">
        <v>98</v>
      </c>
      <c r="F5" s="187" t="s">
        <v>186</v>
      </c>
      <c r="G5" s="187" t="s">
        <v>187</v>
      </c>
      <c r="H5" s="269" t="s">
        <v>3</v>
      </c>
    </row>
    <row r="6" spans="1:58" ht="18">
      <c r="A6" s="162" t="s">
        <v>220</v>
      </c>
      <c r="B6" s="3">
        <v>10</v>
      </c>
      <c r="D6" s="187" t="s">
        <v>2</v>
      </c>
      <c r="E6" s="184">
        <f>'Summary and Models'!D36</f>
        <v>1.3187434904293389E-3</v>
      </c>
      <c r="F6" s="184">
        <f>'Summary and Models'!E36</f>
        <v>9.1054142998115751E-4</v>
      </c>
      <c r="G6" s="184">
        <f>'Summary and Models'!F36</f>
        <v>1.8476903571659608E-3</v>
      </c>
      <c r="H6" s="270">
        <f>'Summary and Models'!G36</f>
        <v>7.2228341924129456E-6</v>
      </c>
    </row>
    <row r="7" spans="1:58" ht="18.75">
      <c r="A7" s="162" t="s">
        <v>221</v>
      </c>
      <c r="B7" s="63">
        <f>PI()*((10*10^(-3))/2)^2</f>
        <v>7.8539816339744827E-5</v>
      </c>
      <c r="D7" s="299" t="s">
        <v>219</v>
      </c>
      <c r="E7" s="186">
        <f>'Summary and Models'!D23</f>
        <v>0.54812024116570468</v>
      </c>
      <c r="F7" s="186">
        <f>'Summary and Models'!E23</f>
        <v>0.35776815746268187</v>
      </c>
      <c r="G7" s="186">
        <f>'Summary and Models'!F23</f>
        <v>0.48153249991171554</v>
      </c>
      <c r="H7" s="271">
        <f>'Summary and Models'!G23</f>
        <v>0.44447713889975715</v>
      </c>
    </row>
    <row r="8" spans="1:58" customFormat="1">
      <c r="A8" s="2"/>
      <c r="B8" s="2"/>
      <c r="C8" s="2"/>
      <c r="D8" s="298"/>
      <c r="E8" s="61"/>
      <c r="F8" s="60"/>
      <c r="G8" s="60"/>
      <c r="H8" s="60"/>
      <c r="I8" s="60"/>
      <c r="J8" s="60"/>
      <c r="K8" s="2"/>
      <c r="L8" s="2"/>
      <c r="M8" s="14"/>
      <c r="N8" s="14"/>
      <c r="O8" s="14"/>
      <c r="P8" s="14"/>
      <c r="Q8" s="14"/>
      <c r="R8" s="14"/>
      <c r="S8" s="14"/>
      <c r="T8" s="60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9" spans="1:58" customFormat="1">
      <c r="A9" s="2"/>
      <c r="B9" s="2"/>
      <c r="C9" s="2"/>
      <c r="D9" s="298"/>
      <c r="E9" s="61"/>
      <c r="F9" s="60"/>
      <c r="G9" s="60"/>
      <c r="H9" s="60"/>
      <c r="I9" s="60"/>
      <c r="J9" s="60"/>
      <c r="K9" s="2"/>
      <c r="L9" s="2"/>
      <c r="M9" s="14"/>
      <c r="N9" s="14"/>
      <c r="O9" s="14"/>
      <c r="P9" s="14"/>
      <c r="Q9" s="14"/>
      <c r="R9" s="14"/>
      <c r="S9" s="14"/>
      <c r="T9" s="60"/>
      <c r="U9" s="4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</row>
    <row r="10" spans="1:58" customFormat="1" ht="21">
      <c r="A10" s="332" t="s">
        <v>307</v>
      </c>
      <c r="B10" s="332"/>
      <c r="C10" s="2"/>
      <c r="D10" s="298"/>
      <c r="E10" s="333" t="s">
        <v>215</v>
      </c>
      <c r="F10" s="333"/>
      <c r="G10" s="333"/>
      <c r="H10" s="333"/>
      <c r="I10" s="333"/>
      <c r="J10" s="333"/>
      <c r="K10" s="333" t="s">
        <v>208</v>
      </c>
      <c r="L10" s="333"/>
      <c r="M10" s="333"/>
      <c r="N10" s="333" t="s">
        <v>209</v>
      </c>
      <c r="O10" s="333"/>
      <c r="P10" s="333"/>
      <c r="Q10" s="333" t="s">
        <v>210</v>
      </c>
      <c r="R10" s="333"/>
      <c r="S10" s="333"/>
      <c r="T10" s="107" t="s">
        <v>216</v>
      </c>
      <c r="U10" s="49"/>
      <c r="X10" s="306" t="s">
        <v>97</v>
      </c>
      <c r="Y10" s="307" t="s">
        <v>70</v>
      </c>
      <c r="Z10" s="307" t="s">
        <v>63</v>
      </c>
      <c r="AA10" s="308" t="s">
        <v>312</v>
      </c>
      <c r="AM10" s="19"/>
      <c r="AN10" s="19"/>
      <c r="AO10" s="15"/>
      <c r="AP10" s="1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19"/>
      <c r="BF10" s="19"/>
    </row>
    <row r="11" spans="1:58" customFormat="1">
      <c r="A11" s="162" t="s">
        <v>211</v>
      </c>
      <c r="B11" s="162" t="s">
        <v>150</v>
      </c>
      <c r="C11" s="162" t="s">
        <v>213</v>
      </c>
      <c r="D11" s="269" t="s">
        <v>101</v>
      </c>
      <c r="E11" s="162" t="s">
        <v>218</v>
      </c>
      <c r="F11" s="110" t="s">
        <v>157</v>
      </c>
      <c r="G11" s="163" t="s">
        <v>0</v>
      </c>
      <c r="H11" s="110" t="s">
        <v>157</v>
      </c>
      <c r="I11" s="162" t="s">
        <v>214</v>
      </c>
      <c r="J11" s="110" t="s">
        <v>157</v>
      </c>
      <c r="K11" s="162" t="s">
        <v>212</v>
      </c>
      <c r="L11" s="163" t="s">
        <v>0</v>
      </c>
      <c r="M11" s="162" t="s">
        <v>214</v>
      </c>
      <c r="N11" s="162" t="s">
        <v>212</v>
      </c>
      <c r="O11" s="163" t="s">
        <v>0</v>
      </c>
      <c r="P11" s="162" t="s">
        <v>214</v>
      </c>
      <c r="Q11" s="162" t="s">
        <v>212</v>
      </c>
      <c r="R11" s="110" t="s">
        <v>157</v>
      </c>
      <c r="S11" s="162" t="s">
        <v>214</v>
      </c>
      <c r="T11" s="73" t="s">
        <v>131</v>
      </c>
      <c r="U11" s="14"/>
      <c r="W11" s="306" t="s">
        <v>306</v>
      </c>
      <c r="X11" s="309">
        <f>INTERCEPT('Bed expansion data'!$C$12:$C$22,'Bed expansion data'!$I$12:$I$22)</f>
        <v>-2.847477796428489</v>
      </c>
      <c r="Y11" s="310">
        <f>INTERCEPT('Bed expansion data'!$C$36:$C$44,'Bed expansion data'!$I$36:$I$44)</f>
        <v>-2.9344905079879524</v>
      </c>
      <c r="Z11" s="310">
        <f>INTERCEPT('Bed expansion data'!$C$51:$C$56,'Bed expansion data'!$I$51:$I$56)</f>
        <v>-2.231508722147904</v>
      </c>
      <c r="AA11" s="311">
        <f>INTERCEPT('Bed expansion data'!$C$64:$C$69,'Bed expansion data'!$I$64:$I$69)</f>
        <v>-5.7530427200458423</v>
      </c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</row>
    <row r="12" spans="1:58" customFormat="1">
      <c r="A12" s="169">
        <f t="shared" ref="A12:A27" si="0">(T12*4.1606-0.1126)/60</f>
        <v>3.118573333333333</v>
      </c>
      <c r="B12" s="171">
        <f t="shared" ref="B12:B27" si="1">((A12*10^(-6))/60)/$B$7</f>
        <v>6.6178181519275852E-4</v>
      </c>
      <c r="C12" s="172">
        <f t="shared" ref="C12:C18" si="2">LOG(B12)</f>
        <v>-3.1792851707965122</v>
      </c>
      <c r="D12" s="300">
        <f>'Summary and Models'!$D$12*'Summary and Models'!$D$15*'Bed expansion data'!B12/'Summary and Models'!$D$13</f>
        <v>0.41291877275273403</v>
      </c>
      <c r="E12" s="176">
        <f t="shared" ref="E12:E27" si="3">AVERAGE(K12,N12,Q12)*10^(-2)</f>
        <v>5.1603333333333341E-2</v>
      </c>
      <c r="F12" s="177">
        <f t="shared" ref="F12:F27" si="4">_xlfn.STDEV.P(K12,N12,Q12)*10^(-2)</f>
        <v>1.4489153030993755E-3</v>
      </c>
      <c r="G12" s="172">
        <f t="shared" ref="G12:G27" si="5">AVERAGE(L12,O12,R12)</f>
        <v>0.87961827229228151</v>
      </c>
      <c r="H12" s="172">
        <f t="shared" ref="H12:H27" si="6">_xlfn.STDEV.P(L12,O12,R12)</f>
        <v>6.1475820035495335E-3</v>
      </c>
      <c r="I12" s="172">
        <f t="shared" ref="I12:I27" si="7">AVERAGE(M12,P12,S12)</f>
        <v>-5.5716398967015496E-2</v>
      </c>
      <c r="J12" s="173">
        <f t="shared" ref="J12:J27" si="8">_xlfn.STDEV.P(M12,P12,S12)</f>
        <v>3.0427054087473872E-3</v>
      </c>
      <c r="K12" s="179">
        <v>5.0780000000000003</v>
      </c>
      <c r="L12" s="172">
        <f t="shared" ref="L12:L27" si="9">1-(1-$E$7)*$K$27/K12</f>
        <v>0.88440492187362163</v>
      </c>
      <c r="M12" s="173">
        <f>LOG(L12)</f>
        <v>-5.3348849159123579E-2</v>
      </c>
      <c r="N12" s="179">
        <v>5.0389999999999997</v>
      </c>
      <c r="O12" s="172">
        <f t="shared" ref="O12:O27" si="10">1-(1-$E$7)*$N$27/N12</f>
        <v>0.88351025863747779</v>
      </c>
      <c r="P12" s="173">
        <f>LOG(O12)</f>
        <v>-5.3788403436466944E-2</v>
      </c>
      <c r="Q12" s="179">
        <v>5.3639999999999999</v>
      </c>
      <c r="R12" s="172">
        <f t="shared" ref="R12:R27" si="11">1-(1-$E$7)*$Q$27/Q12</f>
        <v>0.87093963636574556</v>
      </c>
      <c r="S12" s="172">
        <f>LOG(R12)</f>
        <v>-6.0011944305455957E-2</v>
      </c>
      <c r="T12" s="181">
        <v>45</v>
      </c>
      <c r="U12" s="11"/>
      <c r="W12" s="306" t="s">
        <v>305</v>
      </c>
      <c r="X12" s="309">
        <f>SLOPE('Bed expansion data'!$C$12:$C$22,'Bed expansion data'!$I$12:$I$22)</f>
        <v>5.7278492650012733</v>
      </c>
      <c r="Y12" s="310">
        <f>SLOPE('Bed expansion data'!$C$36:$C$44,'Bed expansion data'!$I$36:$I$44)</f>
        <v>4.1816953932747776</v>
      </c>
      <c r="Z12" s="310">
        <f>SLOPE('Bed expansion data'!$C$51:$C$56,'Bed expansion data'!$I$51:$I$56)</f>
        <v>5.7727126711149488</v>
      </c>
      <c r="AA12" s="311">
        <f>SLOPE('Bed expansion data'!$C$64:$C$69,'Bed expansion data'!$I$64:$I$69)</f>
        <v>0.94991301876946288</v>
      </c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</row>
    <row r="13" spans="1:58" customFormat="1" ht="17.25">
      <c r="A13" s="170">
        <f t="shared" si="0"/>
        <v>2.7718566666666664</v>
      </c>
      <c r="B13" s="174">
        <f t="shared" si="1"/>
        <v>5.8820625338963206E-4</v>
      </c>
      <c r="C13" s="166">
        <f t="shared" si="2"/>
        <v>-3.2304703626950255</v>
      </c>
      <c r="D13" s="209">
        <f>'Summary and Models'!$D$12*'Summary and Models'!$D$15*'Bed expansion data'!B13/'Summary and Models'!$D$13</f>
        <v>0.36701129994692588</v>
      </c>
      <c r="E13" s="178">
        <f t="shared" si="3"/>
        <v>4.5410000000000006E-2</v>
      </c>
      <c r="F13" s="167">
        <f t="shared" si="4"/>
        <v>1.5128119513012825E-3</v>
      </c>
      <c r="G13" s="166">
        <f t="shared" si="5"/>
        <v>0.86312384035394007</v>
      </c>
      <c r="H13" s="166">
        <f t="shared" si="6"/>
        <v>7.9198379179933331E-3</v>
      </c>
      <c r="I13" s="166">
        <f t="shared" si="7"/>
        <v>-6.3945203677354887E-2</v>
      </c>
      <c r="J13" s="175">
        <f t="shared" si="8"/>
        <v>3.9904473815986245E-3</v>
      </c>
      <c r="K13" s="180">
        <v>4.5839999999999996</v>
      </c>
      <c r="L13" s="166">
        <f t="shared" si="9"/>
        <v>0.87194768614185214</v>
      </c>
      <c r="M13" s="175">
        <f t="shared" ref="M13:M27" si="12">LOG(L13)</f>
        <v>-5.9509570459011368E-2</v>
      </c>
      <c r="N13" s="180">
        <v>4.3380000000000001</v>
      </c>
      <c r="O13" s="166">
        <f t="shared" si="10"/>
        <v>0.86468607498253813</v>
      </c>
      <c r="P13" s="175">
        <f t="shared" ref="P13:P27" si="13">LOG(O13)</f>
        <v>-6.3141534903108976E-2</v>
      </c>
      <c r="Q13" s="180">
        <v>4.7009999999999996</v>
      </c>
      <c r="R13" s="166">
        <f t="shared" si="11"/>
        <v>0.85273775993743017</v>
      </c>
      <c r="S13" s="166">
        <f t="shared" ref="S13:S27" si="14">LOG(R13)</f>
        <v>-6.9184505669944316E-2</v>
      </c>
      <c r="T13" s="182">
        <v>40</v>
      </c>
      <c r="U13" s="11"/>
      <c r="W13" s="306" t="s">
        <v>311</v>
      </c>
      <c r="X13" s="312">
        <f>RSQ('Bed expansion data'!$C$12:$C$22,'Bed expansion data'!$I$12:$I$22)</f>
        <v>0.99365082859621301</v>
      </c>
      <c r="Y13" s="313">
        <f>RSQ('Bed expansion data'!$C$36:$C$44,'Bed expansion data'!$I$36:$I$44)</f>
        <v>0.99760196873488405</v>
      </c>
      <c r="Z13" s="313">
        <f>RSQ('Bed expansion data'!$C$51:$C$56,'Bed expansion data'!$I$51:$I$56)</f>
        <v>0.98232521778178261</v>
      </c>
      <c r="AA13" s="314">
        <f>RSQ('Bed expansion data'!$C$64:$C$69,'Bed expansion data'!$I$64:$I$69)</f>
        <v>0.91970734965188039</v>
      </c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</row>
    <row r="14" spans="1:58" customFormat="1">
      <c r="A14" s="170">
        <f t="shared" si="0"/>
        <v>2.4251399999999999</v>
      </c>
      <c r="B14" s="174">
        <f t="shared" si="1"/>
        <v>5.1463069158650537E-4</v>
      </c>
      <c r="C14" s="166">
        <f t="shared" si="2"/>
        <v>-3.2885043168641319</v>
      </c>
      <c r="D14" s="209">
        <f>'Summary and Models'!$D$12*'Summary and Models'!$D$15*'Bed expansion data'!B14/'Summary and Models'!$D$13</f>
        <v>0.32110382714111757</v>
      </c>
      <c r="E14" s="178">
        <f t="shared" si="3"/>
        <v>3.930666666666667E-2</v>
      </c>
      <c r="F14" s="167">
        <f t="shared" si="4"/>
        <v>9.5726462148956054E-4</v>
      </c>
      <c r="G14" s="166">
        <f t="shared" si="5"/>
        <v>0.84191379010836209</v>
      </c>
      <c r="H14" s="166">
        <f t="shared" si="6"/>
        <v>9.1767837952819366E-3</v>
      </c>
      <c r="I14" s="166">
        <f t="shared" si="7"/>
        <v>-7.4758291268638075E-2</v>
      </c>
      <c r="J14" s="175">
        <f t="shared" si="8"/>
        <v>4.7496429655860348E-3</v>
      </c>
      <c r="K14" s="180">
        <v>3.9220000000000002</v>
      </c>
      <c r="L14" s="166">
        <f t="shared" si="9"/>
        <v>0.85033355259414845</v>
      </c>
      <c r="M14" s="175">
        <f t="shared" si="12"/>
        <v>-7.0410684125846737E-2</v>
      </c>
      <c r="N14" s="180">
        <v>3.8180000000000001</v>
      </c>
      <c r="O14" s="166">
        <f t="shared" si="10"/>
        <v>0.84625672951132802</v>
      </c>
      <c r="P14" s="175">
        <f t="shared" si="13"/>
        <v>-7.2497864743413409E-2</v>
      </c>
      <c r="Q14" s="180">
        <v>4.0519999999999996</v>
      </c>
      <c r="R14" s="166">
        <f t="shared" si="11"/>
        <v>0.82915108821960992</v>
      </c>
      <c r="S14" s="166">
        <f t="shared" si="14"/>
        <v>-8.1366324936654091E-2</v>
      </c>
      <c r="T14" s="182">
        <v>35</v>
      </c>
      <c r="U14" s="11"/>
      <c r="Z14" s="2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</row>
    <row r="15" spans="1:58" customFormat="1">
      <c r="A15" s="170">
        <f t="shared" si="0"/>
        <v>2.0784233333333328</v>
      </c>
      <c r="B15" s="174">
        <f t="shared" si="1"/>
        <v>4.4105512978337864E-4</v>
      </c>
      <c r="C15" s="166">
        <f t="shared" si="2"/>
        <v>-3.355507122404509</v>
      </c>
      <c r="D15" s="209">
        <f>'Summary and Models'!$D$12*'Summary and Models'!$D$15*'Bed expansion data'!B15/'Summary and Models'!$D$13</f>
        <v>0.27519635433530926</v>
      </c>
      <c r="E15" s="178">
        <f t="shared" si="3"/>
        <v>3.3160000000000002E-2</v>
      </c>
      <c r="F15" s="167">
        <f t="shared" si="4"/>
        <v>1.825869655807883E-3</v>
      </c>
      <c r="G15" s="166">
        <f t="shared" si="5"/>
        <v>0.81258897913964123</v>
      </c>
      <c r="H15" s="166">
        <f t="shared" si="6"/>
        <v>6.2491989558092417E-3</v>
      </c>
      <c r="I15" s="166">
        <f t="shared" si="7"/>
        <v>-9.0141901409392489E-2</v>
      </c>
      <c r="J15" s="175">
        <f t="shared" si="8"/>
        <v>3.3372816114157068E-3</v>
      </c>
      <c r="K15" s="180">
        <v>3.2730000000000001</v>
      </c>
      <c r="L15" s="166">
        <f t="shared" si="9"/>
        <v>0.82065633769454638</v>
      </c>
      <c r="M15" s="175">
        <f t="shared" si="12"/>
        <v>-8.5838672221633674E-2</v>
      </c>
      <c r="N15" s="180">
        <v>3.117</v>
      </c>
      <c r="O15" s="166">
        <f t="shared" si="10"/>
        <v>0.81168052398917245</v>
      </c>
      <c r="P15" s="175">
        <f t="shared" si="13"/>
        <v>-9.0614874663063796E-2</v>
      </c>
      <c r="Q15" s="180">
        <v>3.5579999999999998</v>
      </c>
      <c r="R15" s="166">
        <f t="shared" si="11"/>
        <v>0.80543007573520509</v>
      </c>
      <c r="S15" s="166">
        <f t="shared" si="14"/>
        <v>-9.3972157343479981E-2</v>
      </c>
      <c r="T15" s="182">
        <v>30</v>
      </c>
      <c r="U15" s="11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</row>
    <row r="16" spans="1:58" customFormat="1">
      <c r="A16" s="170">
        <f t="shared" si="0"/>
        <v>1.7317066666666665</v>
      </c>
      <c r="B16" s="174">
        <f t="shared" si="1"/>
        <v>3.6747956798025211E-4</v>
      </c>
      <c r="C16" s="166">
        <f t="shared" si="2"/>
        <v>-3.4347668028658043</v>
      </c>
      <c r="D16" s="209">
        <f>'Summary and Models'!$D$12*'Summary and Models'!$D$15*'Bed expansion data'!B16/'Summary and Models'!$D$13</f>
        <v>0.22928888152950111</v>
      </c>
      <c r="E16" s="178">
        <f t="shared" si="3"/>
        <v>2.8829999999999995E-2</v>
      </c>
      <c r="F16" s="167">
        <f t="shared" si="4"/>
        <v>1.12332838772403E-3</v>
      </c>
      <c r="G16" s="166">
        <f t="shared" si="5"/>
        <v>0.78454433538214541</v>
      </c>
      <c r="H16" s="166">
        <f t="shared" si="6"/>
        <v>8.8702975451494404E-3</v>
      </c>
      <c r="I16" s="166">
        <f t="shared" si="7"/>
        <v>-0.10541039714204901</v>
      </c>
      <c r="J16" s="175">
        <f t="shared" si="8"/>
        <v>4.9274423470216594E-3</v>
      </c>
      <c r="K16" s="180">
        <v>2.831</v>
      </c>
      <c r="L16" s="166">
        <f t="shared" si="9"/>
        <v>0.79265566699902879</v>
      </c>
      <c r="M16" s="175">
        <f t="shared" si="12"/>
        <v>-0.10091543109145169</v>
      </c>
      <c r="N16" s="180">
        <v>2.7789999999999999</v>
      </c>
      <c r="O16" s="166">
        <f t="shared" si="10"/>
        <v>0.78877588818792743</v>
      </c>
      <c r="P16" s="175">
        <f t="shared" si="13"/>
        <v>-0.10304637365886081</v>
      </c>
      <c r="Q16" s="180">
        <v>3.0390000000000001</v>
      </c>
      <c r="R16" s="166">
        <f t="shared" si="11"/>
        <v>0.7722014509594799</v>
      </c>
      <c r="S16" s="166">
        <f t="shared" si="14"/>
        <v>-0.11226938667583453</v>
      </c>
      <c r="T16" s="182">
        <v>25</v>
      </c>
      <c r="U16" s="11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</row>
    <row r="17" spans="1:55" customFormat="1">
      <c r="A17" s="170">
        <f t="shared" si="0"/>
        <v>1.3849899999999997</v>
      </c>
      <c r="B17" s="174">
        <f t="shared" si="1"/>
        <v>2.9390400617712543E-4</v>
      </c>
      <c r="C17" s="166">
        <f t="shared" si="2"/>
        <v>-3.5317944940608985</v>
      </c>
      <c r="D17" s="209">
        <f>'Summary and Models'!$D$12*'Summary and Models'!$D$15*'Bed expansion data'!B17/'Summary and Models'!$D$13</f>
        <v>0.18338140872369282</v>
      </c>
      <c r="E17" s="178">
        <f t="shared" si="3"/>
        <v>2.5413333333333336E-2</v>
      </c>
      <c r="F17" s="167">
        <f t="shared" si="4"/>
        <v>1.3644127756006316E-3</v>
      </c>
      <c r="G17" s="166">
        <f t="shared" si="5"/>
        <v>0.75550084130564887</v>
      </c>
      <c r="H17" s="166">
        <f t="shared" si="6"/>
        <v>7.5541479578720323E-3</v>
      </c>
      <c r="I17" s="166">
        <f t="shared" si="7"/>
        <v>-0.12178676556271199</v>
      </c>
      <c r="J17" s="175">
        <f t="shared" si="8"/>
        <v>4.3436619956054561E-3</v>
      </c>
      <c r="K17" s="180">
        <v>2.403</v>
      </c>
      <c r="L17" s="166">
        <f t="shared" si="9"/>
        <v>0.75572542375124863</v>
      </c>
      <c r="M17" s="175">
        <f t="shared" si="12"/>
        <v>-0.12163596721037084</v>
      </c>
      <c r="N17" s="180">
        <v>2.4940000000000002</v>
      </c>
      <c r="O17" s="166">
        <f t="shared" si="10"/>
        <v>0.76463840949248219</v>
      </c>
      <c r="P17" s="175">
        <f t="shared" si="13"/>
        <v>-0.11654389018873014</v>
      </c>
      <c r="Q17" s="180">
        <v>2.7269999999999999</v>
      </c>
      <c r="R17" s="166">
        <f t="shared" si="11"/>
        <v>0.74613869067321581</v>
      </c>
      <c r="S17" s="166">
        <f t="shared" si="14"/>
        <v>-0.12718043928903502</v>
      </c>
      <c r="T17" s="182">
        <v>20</v>
      </c>
      <c r="U17" s="11"/>
      <c r="W17" s="2"/>
      <c r="X17" s="2"/>
      <c r="Y17" s="2"/>
      <c r="Z17" s="2"/>
      <c r="AA17" s="2"/>
      <c r="AB17" s="2"/>
      <c r="AC17" s="2"/>
      <c r="AD17" s="2"/>
      <c r="AE17" s="2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</row>
    <row r="18" spans="1:55" customFormat="1">
      <c r="A18" s="170">
        <f t="shared" si="0"/>
        <v>1.2116316666666664</v>
      </c>
      <c r="B18" s="174">
        <f t="shared" si="1"/>
        <v>2.5711622527556214E-4</v>
      </c>
      <c r="C18" s="166">
        <f t="shared" si="2"/>
        <v>-3.5898705164131344</v>
      </c>
      <c r="D18" s="209">
        <f>'Summary and Models'!$D$12*'Summary and Models'!$D$15*'Bed expansion data'!B18/'Summary and Models'!$D$13</f>
        <v>0.16042767232078869</v>
      </c>
      <c r="E18" s="178">
        <f t="shared" si="3"/>
        <v>2.3636666666666667E-2</v>
      </c>
      <c r="F18" s="167">
        <f t="shared" si="4"/>
        <v>1.5263100020055634E-3</v>
      </c>
      <c r="G18" s="166">
        <f t="shared" si="5"/>
        <v>0.73699942522644779</v>
      </c>
      <c r="H18" s="166">
        <f t="shared" si="6"/>
        <v>6.5920190662995268E-3</v>
      </c>
      <c r="I18" s="166">
        <f t="shared" si="7"/>
        <v>-0.13255016539358019</v>
      </c>
      <c r="J18" s="175">
        <f t="shared" si="8"/>
        <v>3.8748105434106062E-3</v>
      </c>
      <c r="K18" s="180">
        <v>2.3119999999999998</v>
      </c>
      <c r="L18" s="166">
        <f t="shared" si="9"/>
        <v>0.7461108102397277</v>
      </c>
      <c r="M18" s="175">
        <f t="shared" si="12"/>
        <v>-0.12719666756508533</v>
      </c>
      <c r="N18" s="180">
        <v>2.2080000000000002</v>
      </c>
      <c r="O18" s="166">
        <f t="shared" si="10"/>
        <v>0.73415226144667134</v>
      </c>
      <c r="P18" s="175">
        <f t="shared" si="13"/>
        <v>-0.13421385909155625</v>
      </c>
      <c r="Q18" s="180">
        <v>2.5710000000000002</v>
      </c>
      <c r="R18" s="166">
        <f t="shared" si="11"/>
        <v>0.73073520399294423</v>
      </c>
      <c r="S18" s="166">
        <f t="shared" si="14"/>
        <v>-0.13623996952409897</v>
      </c>
      <c r="T18" s="182">
        <v>17.5</v>
      </c>
      <c r="U18" s="11"/>
      <c r="W18" s="2"/>
      <c r="X18" s="2"/>
      <c r="Y18" s="2"/>
      <c r="Z18" s="2"/>
      <c r="AA18" s="2"/>
      <c r="AB18" s="2"/>
      <c r="AC18" s="2"/>
      <c r="AD18" s="2"/>
      <c r="AE18" s="2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</row>
    <row r="19" spans="1:55" customFormat="1">
      <c r="A19" s="170">
        <f t="shared" si="0"/>
        <v>1.0382733333333332</v>
      </c>
      <c r="B19" s="174">
        <f t="shared" si="1"/>
        <v>2.2032844437399883E-4</v>
      </c>
      <c r="C19" s="166">
        <f t="shared" ref="C19:C27" si="15">LOG(B19)</f>
        <v>-3.6569294318676886</v>
      </c>
      <c r="D19" s="209">
        <f>'Summary and Models'!$D$12*'Summary and Models'!$D$15*'Bed expansion data'!B19/'Summary and Models'!$D$13</f>
        <v>0.13747393591788459</v>
      </c>
      <c r="E19" s="178">
        <f t="shared" si="3"/>
        <v>2.1776666666666666E-2</v>
      </c>
      <c r="F19" s="167">
        <f t="shared" si="4"/>
        <v>1.0632131593533937E-3</v>
      </c>
      <c r="G19" s="166">
        <f t="shared" si="5"/>
        <v>0.71472767650481972</v>
      </c>
      <c r="H19" s="166">
        <f t="shared" si="6"/>
        <v>9.2645423542885696E-3</v>
      </c>
      <c r="I19" s="166">
        <f t="shared" si="7"/>
        <v>-0.14589602446350527</v>
      </c>
      <c r="J19" s="175">
        <f t="shared" si="8"/>
        <v>5.6454861140300292E-3</v>
      </c>
      <c r="K19" s="180">
        <v>2.13</v>
      </c>
      <c r="L19" s="166">
        <f t="shared" si="9"/>
        <v>0.72441699214753541</v>
      </c>
      <c r="M19" s="175">
        <f t="shared" si="12"/>
        <v>-0.1400113712937045</v>
      </c>
      <c r="N19" s="180">
        <v>2.0779999999999998</v>
      </c>
      <c r="O19" s="166">
        <f t="shared" si="10"/>
        <v>0.71752078598375868</v>
      </c>
      <c r="P19" s="175">
        <f t="shared" si="13"/>
        <v>-0.14416551325976762</v>
      </c>
      <c r="Q19" s="180">
        <v>2.3250000000000002</v>
      </c>
      <c r="R19" s="166">
        <f t="shared" si="11"/>
        <v>0.7022452513831654</v>
      </c>
      <c r="S19" s="166">
        <f t="shared" si="14"/>
        <v>-0.15351118883704376</v>
      </c>
      <c r="T19" s="182">
        <v>15</v>
      </c>
      <c r="U19" s="11"/>
      <c r="W19" s="2"/>
      <c r="X19" s="2"/>
      <c r="Y19" s="2"/>
      <c r="Z19" s="2"/>
      <c r="AA19" s="2"/>
      <c r="AB19" s="2"/>
      <c r="AC19" s="2"/>
      <c r="AD19" s="2"/>
      <c r="AE19" s="2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</row>
    <row r="20" spans="1:55" customFormat="1">
      <c r="A20" s="170">
        <f t="shared" si="0"/>
        <v>0.86491499999999988</v>
      </c>
      <c r="B20" s="174">
        <f t="shared" si="1"/>
        <v>1.8354066347243551E-4</v>
      </c>
      <c r="C20" s="166">
        <f t="shared" si="15"/>
        <v>-3.7362677027183246</v>
      </c>
      <c r="D20" s="209">
        <f>'Summary and Models'!$D$12*'Summary and Models'!$D$15*'Bed expansion data'!B20/'Summary and Models'!$D$13</f>
        <v>0.11452019951498045</v>
      </c>
      <c r="E20" s="178">
        <f t="shared" si="3"/>
        <v>2.0563333333333333E-2</v>
      </c>
      <c r="F20" s="167">
        <f t="shared" si="4"/>
        <v>1.3523888329750268E-3</v>
      </c>
      <c r="G20" s="166">
        <f t="shared" si="5"/>
        <v>0.69773906833992838</v>
      </c>
      <c r="H20" s="166">
        <f t="shared" si="6"/>
        <v>4.4292683422167307E-3</v>
      </c>
      <c r="I20" s="166">
        <f t="shared" si="7"/>
        <v>-0.15631572106856703</v>
      </c>
      <c r="J20" s="175">
        <f t="shared" si="8"/>
        <v>2.7596517488666377E-3</v>
      </c>
      <c r="K20" s="180">
        <v>1.974</v>
      </c>
      <c r="L20" s="166">
        <f t="shared" si="9"/>
        <v>0.70263839578229503</v>
      </c>
      <c r="M20" s="175">
        <f t="shared" si="12"/>
        <v>-0.15326812180735114</v>
      </c>
      <c r="N20" s="180">
        <v>1.948</v>
      </c>
      <c r="O20" s="166">
        <f t="shared" si="10"/>
        <v>0.69866950373421477</v>
      </c>
      <c r="P20" s="175">
        <f t="shared" si="13"/>
        <v>-0.15572821287703928</v>
      </c>
      <c r="Q20" s="180">
        <v>2.2469999999999999</v>
      </c>
      <c r="R20" s="166">
        <f t="shared" si="11"/>
        <v>0.69190930550327523</v>
      </c>
      <c r="S20" s="166">
        <f t="shared" si="14"/>
        <v>-0.15995082852131065</v>
      </c>
      <c r="T20" s="182">
        <v>12.5</v>
      </c>
      <c r="U20" s="11"/>
      <c r="W20" s="2"/>
      <c r="X20" s="2"/>
      <c r="Y20" s="2"/>
      <c r="Z20" s="2"/>
      <c r="AA20" s="2"/>
      <c r="AB20" s="2"/>
      <c r="AC20" s="2"/>
      <c r="AD20" s="2"/>
      <c r="AE20" s="2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</row>
    <row r="21" spans="1:55" customFormat="1">
      <c r="A21" s="170">
        <f t="shared" si="0"/>
        <v>0.6915566666666666</v>
      </c>
      <c r="B21" s="174">
        <f t="shared" si="1"/>
        <v>1.467528825708722E-4</v>
      </c>
      <c r="C21" s="166">
        <f t="shared" si="15"/>
        <v>-3.8334133594341577</v>
      </c>
      <c r="D21" s="209">
        <f>'Summary and Models'!$D$12*'Summary and Models'!$D$15*'Bed expansion data'!B21/'Summary and Models'!$D$13</f>
        <v>9.1566463112076335E-2</v>
      </c>
      <c r="E21" s="178">
        <f t="shared" si="3"/>
        <v>1.9003333333333334E-2</v>
      </c>
      <c r="F21" s="167">
        <f t="shared" si="4"/>
        <v>9.0274888842665092E-4</v>
      </c>
      <c r="G21" s="166">
        <f t="shared" si="5"/>
        <v>0.67310918950251608</v>
      </c>
      <c r="H21" s="166">
        <f t="shared" si="6"/>
        <v>1.0829929659613999E-2</v>
      </c>
      <c r="I21" s="166">
        <f t="shared" si="7"/>
        <v>-0.17197100848213209</v>
      </c>
      <c r="J21" s="175">
        <f t="shared" si="8"/>
        <v>7.0168953476008487E-3</v>
      </c>
      <c r="K21" s="180">
        <v>1.857</v>
      </c>
      <c r="L21" s="166">
        <f t="shared" si="9"/>
        <v>0.68390317354563834</v>
      </c>
      <c r="M21" s="175">
        <f t="shared" si="12"/>
        <v>-0.16500538098672296</v>
      </c>
      <c r="N21" s="180">
        <v>1.8180000000000001</v>
      </c>
      <c r="O21" s="166">
        <f t="shared" si="10"/>
        <v>0.67712221852268994</v>
      </c>
      <c r="P21" s="175">
        <f t="shared" si="13"/>
        <v>-0.16933293539252506</v>
      </c>
      <c r="Q21" s="180">
        <v>2.0259999999999998</v>
      </c>
      <c r="R21" s="166">
        <f t="shared" si="11"/>
        <v>0.65830217643921984</v>
      </c>
      <c r="S21" s="166">
        <f t="shared" si="14"/>
        <v>-0.1815747090671482</v>
      </c>
      <c r="T21" s="182">
        <v>10</v>
      </c>
      <c r="U21" s="11"/>
      <c r="W21" s="2"/>
      <c r="X21" s="2"/>
      <c r="Y21" s="2"/>
      <c r="Z21" s="2"/>
      <c r="AA21" s="2"/>
      <c r="AB21" s="2"/>
      <c r="AC21" s="2"/>
      <c r="AD21" s="2"/>
      <c r="AE21" s="2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</row>
    <row r="22" spans="1:55" customFormat="1">
      <c r="A22" s="170">
        <f t="shared" si="0"/>
        <v>0.51819833333333321</v>
      </c>
      <c r="B22" s="174">
        <f t="shared" si="1"/>
        <v>1.0996510166930886E-4</v>
      </c>
      <c r="C22" s="166">
        <f t="shared" si="15"/>
        <v>-3.9587451199068417</v>
      </c>
      <c r="D22" s="209">
        <f>'Summary and Models'!$D$12*'Summary and Models'!$D$15*'Bed expansion data'!B22/'Summary and Models'!$D$13</f>
        <v>6.8612726709172192E-2</v>
      </c>
      <c r="E22" s="178">
        <f t="shared" si="3"/>
        <v>1.7833333333333336E-2</v>
      </c>
      <c r="F22" s="167">
        <f t="shared" si="4"/>
        <v>1.2840128071358518E-3</v>
      </c>
      <c r="G22" s="166">
        <f t="shared" si="5"/>
        <v>0.65130037047526923</v>
      </c>
      <c r="H22" s="166">
        <f t="shared" si="6"/>
        <v>6.2289643995404806E-3</v>
      </c>
      <c r="I22" s="166">
        <f t="shared" si="7"/>
        <v>-0.18623844865403658</v>
      </c>
      <c r="J22" s="175">
        <f t="shared" si="8"/>
        <v>4.1396949752745679E-3</v>
      </c>
      <c r="K22" s="180">
        <v>1.7270000000000001</v>
      </c>
      <c r="L22" s="166">
        <f t="shared" si="9"/>
        <v>0.66010897120686185</v>
      </c>
      <c r="M22" s="175">
        <f t="shared" si="12"/>
        <v>-0.18038436493185561</v>
      </c>
      <c r="N22" s="180">
        <v>1.6619999999999999</v>
      </c>
      <c r="O22" s="166">
        <f t="shared" si="10"/>
        <v>0.64681600076669699</v>
      </c>
      <c r="P22" s="175">
        <f t="shared" si="13"/>
        <v>-0.18921924516834182</v>
      </c>
      <c r="Q22" s="180">
        <v>1.9610000000000001</v>
      </c>
      <c r="R22" s="166">
        <f t="shared" si="11"/>
        <v>0.64697613945224863</v>
      </c>
      <c r="S22" s="166">
        <f t="shared" si="14"/>
        <v>-0.18911173586191227</v>
      </c>
      <c r="T22" s="182">
        <v>7.5</v>
      </c>
      <c r="U22" s="11"/>
      <c r="W22" s="2"/>
      <c r="X22" s="2"/>
      <c r="Y22" s="2"/>
      <c r="Z22" s="2"/>
      <c r="AA22" s="2"/>
      <c r="AB22" s="2"/>
      <c r="AC22" s="2"/>
      <c r="AD22" s="2"/>
      <c r="AE22" s="2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</row>
    <row r="23" spans="1:55" customFormat="1">
      <c r="A23" s="272">
        <f t="shared" si="0"/>
        <v>0.34483999999999992</v>
      </c>
      <c r="B23" s="273">
        <f t="shared" si="1"/>
        <v>7.3177320767745571E-5</v>
      </c>
      <c r="C23" s="274">
        <f t="shared" si="15"/>
        <v>-4.1356234953288391</v>
      </c>
      <c r="D23" s="301">
        <f>'Summary and Models'!$D$12*'Summary and Models'!$D$15*'Bed expansion data'!B23/'Summary and Models'!$D$13</f>
        <v>4.5658990306268084E-2</v>
      </c>
      <c r="E23" s="276">
        <f t="shared" si="3"/>
        <v>1.6750000000000001E-2</v>
      </c>
      <c r="F23" s="277">
        <f t="shared" si="4"/>
        <v>9.1923881554251108E-4</v>
      </c>
      <c r="G23" s="274">
        <f t="shared" si="5"/>
        <v>0.62909437380179034</v>
      </c>
      <c r="H23" s="274">
        <f t="shared" si="6"/>
        <v>8.9299693688498927E-3</v>
      </c>
      <c r="I23" s="274">
        <f t="shared" si="7"/>
        <v>-0.20132825281743169</v>
      </c>
      <c r="J23" s="275">
        <f t="shared" si="8"/>
        <v>6.1963608516332281E-3</v>
      </c>
      <c r="K23" s="278">
        <v>1.61</v>
      </c>
      <c r="L23" s="274">
        <f t="shared" si="9"/>
        <v>0.63540881569829222</v>
      </c>
      <c r="M23" s="275">
        <f t="shared" si="12"/>
        <v>-0.19694676404056299</v>
      </c>
      <c r="N23" s="278">
        <v>1.61</v>
      </c>
      <c r="O23" s="274">
        <f t="shared" si="10"/>
        <v>0.63540881569829222</v>
      </c>
      <c r="P23" s="275">
        <f t="shared" si="13"/>
        <v>-0.19694676404056299</v>
      </c>
      <c r="Q23" s="278">
        <v>1.8049999999999999</v>
      </c>
      <c r="R23" s="274">
        <f t="shared" si="11"/>
        <v>0.61646549000878648</v>
      </c>
      <c r="S23" s="274">
        <f t="shared" si="14"/>
        <v>-0.21009123037116911</v>
      </c>
      <c r="T23" s="279">
        <v>5</v>
      </c>
      <c r="U23" s="11"/>
      <c r="W23" s="2"/>
      <c r="X23" s="2"/>
      <c r="Y23" s="2"/>
      <c r="Z23" s="2"/>
      <c r="AA23" s="2"/>
      <c r="AB23" s="2"/>
      <c r="AC23" s="2"/>
      <c r="AD23" s="2"/>
      <c r="AE23" s="2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</row>
    <row r="24" spans="1:55" customFormat="1">
      <c r="A24" s="272">
        <f t="shared" si="0"/>
        <v>0.17148166666666664</v>
      </c>
      <c r="B24" s="273">
        <f t="shared" si="1"/>
        <v>3.6389539866182256E-5</v>
      </c>
      <c r="C24" s="274">
        <f t="shared" si="15"/>
        <v>-4.439023435890582</v>
      </c>
      <c r="D24" s="301">
        <f>'Summary and Models'!$D$12*'Summary and Models'!$D$15*'Bed expansion data'!B24/'Summary and Models'!$D$13</f>
        <v>2.2705253903363958E-2</v>
      </c>
      <c r="E24" s="276">
        <f t="shared" si="3"/>
        <v>1.4763333333333335E-2</v>
      </c>
      <c r="F24" s="277">
        <f t="shared" si="4"/>
        <v>5.9901771444776384E-4</v>
      </c>
      <c r="G24" s="274">
        <f t="shared" si="5"/>
        <v>0.57922940234535247</v>
      </c>
      <c r="H24" s="274">
        <f t="shared" si="6"/>
        <v>1.7271552629825691E-2</v>
      </c>
      <c r="I24" s="274">
        <f t="shared" si="7"/>
        <v>-0.23734449892800602</v>
      </c>
      <c r="J24" s="275">
        <f t="shared" si="8"/>
        <v>1.3051476603383811E-2</v>
      </c>
      <c r="K24" s="278">
        <v>1.4159999999999999</v>
      </c>
      <c r="L24" s="274">
        <f t="shared" si="9"/>
        <v>0.58545776361175883</v>
      </c>
      <c r="M24" s="275">
        <f t="shared" si="12"/>
        <v>-0.23250443055231629</v>
      </c>
      <c r="N24" s="278">
        <v>1.4550000000000001</v>
      </c>
      <c r="O24" s="274">
        <f t="shared" si="10"/>
        <v>0.59656920499948485</v>
      </c>
      <c r="P24" s="275">
        <f t="shared" si="13"/>
        <v>-0.22433916874796647</v>
      </c>
      <c r="Q24" s="278">
        <v>1.5580000000000001</v>
      </c>
      <c r="R24" s="274">
        <f t="shared" si="11"/>
        <v>0.55566123842481363</v>
      </c>
      <c r="S24" s="274">
        <f t="shared" si="14"/>
        <v>-0.25518989748373533</v>
      </c>
      <c r="T24" s="279">
        <v>2.5</v>
      </c>
      <c r="U24" s="11"/>
      <c r="W24" s="2"/>
      <c r="X24" s="2"/>
      <c r="Y24" s="2"/>
      <c r="Z24" s="2"/>
      <c r="AA24" s="2"/>
      <c r="AB24" s="2"/>
      <c r="AC24" s="2"/>
      <c r="AD24" s="2"/>
      <c r="AE24" s="2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</row>
    <row r="25" spans="1:55" customFormat="1">
      <c r="A25" s="272">
        <f t="shared" si="0"/>
        <v>6.7466666666666661E-2</v>
      </c>
      <c r="B25" s="273">
        <f t="shared" si="1"/>
        <v>1.4316871325244273E-5</v>
      </c>
      <c r="C25" s="274">
        <f t="shared" si="15"/>
        <v>-4.8441518783017159</v>
      </c>
      <c r="D25" s="301">
        <f>'Summary and Models'!$D$12*'Summary and Models'!$D$15*'Bed expansion data'!B25/'Summary and Models'!$D$13</f>
        <v>8.933012061621488E-3</v>
      </c>
      <c r="E25" s="276">
        <f t="shared" si="3"/>
        <v>1.3680000000000001E-2</v>
      </c>
      <c r="F25" s="277">
        <f t="shared" si="4"/>
        <v>1.0690494219944492E-3</v>
      </c>
      <c r="G25" s="274">
        <f t="shared" si="5"/>
        <v>0.54530847559357332</v>
      </c>
      <c r="H25" s="274">
        <f t="shared" si="6"/>
        <v>2.0086910215761406E-3</v>
      </c>
      <c r="I25" s="274">
        <f t="shared" si="7"/>
        <v>-0.26336069393623052</v>
      </c>
      <c r="J25" s="275">
        <f t="shared" si="8"/>
        <v>1.5978774930049938E-3</v>
      </c>
      <c r="K25" s="278">
        <v>1.286</v>
      </c>
      <c r="L25" s="274">
        <f t="shared" si="9"/>
        <v>0.54355224982445605</v>
      </c>
      <c r="M25" s="275">
        <f t="shared" si="12"/>
        <v>-0.26475870232329191</v>
      </c>
      <c r="N25" s="278">
        <v>1.2989999999999999</v>
      </c>
      <c r="O25" s="274">
        <f t="shared" si="10"/>
        <v>0.54812024116570468</v>
      </c>
      <c r="P25" s="275">
        <f t="shared" si="13"/>
        <v>-0.26112415986128046</v>
      </c>
      <c r="Q25" s="278">
        <v>1.5189999999999999</v>
      </c>
      <c r="R25" s="274">
        <f t="shared" si="11"/>
        <v>0.54425293579055922</v>
      </c>
      <c r="S25" s="274">
        <f t="shared" si="14"/>
        <v>-0.26419921962411913</v>
      </c>
      <c r="T25" s="279">
        <v>1</v>
      </c>
      <c r="U25" s="11"/>
      <c r="W25" s="2"/>
      <c r="X25" s="2"/>
      <c r="Y25" s="2"/>
      <c r="Z25" s="2"/>
      <c r="AA25" s="2"/>
      <c r="AB25" s="2"/>
      <c r="AC25" s="2"/>
      <c r="AD25" s="2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</row>
    <row r="26" spans="1:55" customFormat="1">
      <c r="A26" s="272">
        <f t="shared" si="0"/>
        <v>3.2794999999999998E-2</v>
      </c>
      <c r="B26" s="273">
        <f t="shared" si="1"/>
        <v>6.9593151449316095E-6</v>
      </c>
      <c r="C26" s="274">
        <f t="shared" si="15"/>
        <v>-5.1574334965117616</v>
      </c>
      <c r="D26" s="301">
        <f>'Summary and Models'!$D$12*'Summary and Models'!$D$15*'Bed expansion data'!B26/'Summary and Models'!$D$13</f>
        <v>4.342264781040662E-3</v>
      </c>
      <c r="E26" s="276">
        <f t="shared" si="3"/>
        <v>1.3596666666666667E-2</v>
      </c>
      <c r="F26" s="277">
        <f t="shared" si="4"/>
        <v>6.8241401574769091E-4</v>
      </c>
      <c r="G26" s="274">
        <f t="shared" si="5"/>
        <v>0.54310462879139487</v>
      </c>
      <c r="H26" s="274">
        <f t="shared" si="6"/>
        <v>1.3844747231116183E-2</v>
      </c>
      <c r="I26" s="274">
        <f t="shared" si="7"/>
        <v>-0.26525886475672195</v>
      </c>
      <c r="J26" s="275">
        <f t="shared" si="8"/>
        <v>1.1144829509258478E-2</v>
      </c>
      <c r="K26" s="278">
        <v>1.2989999999999999</v>
      </c>
      <c r="L26" s="274">
        <f t="shared" si="9"/>
        <v>0.54812024116570468</v>
      </c>
      <c r="M26" s="275">
        <f t="shared" si="12"/>
        <v>-0.26112415986128046</v>
      </c>
      <c r="N26" s="278">
        <v>1.325</v>
      </c>
      <c r="O26" s="274">
        <f t="shared" si="10"/>
        <v>0.55698731567867954</v>
      </c>
      <c r="P26" s="275">
        <f t="shared" si="13"/>
        <v>-0.25415469494024073</v>
      </c>
      <c r="Q26" s="278">
        <v>1.4550000000000001</v>
      </c>
      <c r="R26" s="274">
        <f t="shared" si="11"/>
        <v>0.5242063295298004</v>
      </c>
      <c r="S26" s="274">
        <f t="shared" si="14"/>
        <v>-0.28049773946864459</v>
      </c>
      <c r="T26" s="279">
        <v>0.5</v>
      </c>
      <c r="U26" s="11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</row>
    <row r="27" spans="1:55" customFormat="1">
      <c r="A27" s="280">
        <f t="shared" si="0"/>
        <v>-1.8766666666666667E-3</v>
      </c>
      <c r="B27" s="281">
        <f t="shared" si="1"/>
        <v>-3.982410353810537E-7</v>
      </c>
      <c r="C27" s="282" t="e">
        <f t="shared" si="15"/>
        <v>#NUM!</v>
      </c>
      <c r="D27" s="302">
        <f>'Summary and Models'!$D$12*'Summary and Models'!$D$15*'Bed expansion data'!B27/'Summary and Models'!$D$13</f>
        <v>-2.4848249954016299E-4</v>
      </c>
      <c r="E27" s="284">
        <f t="shared" si="3"/>
        <v>1.3766666666666667E-2</v>
      </c>
      <c r="F27" s="285">
        <f t="shared" si="4"/>
        <v>1.0983725334431044E-3</v>
      </c>
      <c r="G27" s="282">
        <f t="shared" si="5"/>
        <v>0.54812024116570468</v>
      </c>
      <c r="H27" s="282">
        <f t="shared" si="6"/>
        <v>0</v>
      </c>
      <c r="I27" s="282">
        <f t="shared" si="7"/>
        <v>-0.26112415986128046</v>
      </c>
      <c r="J27" s="283">
        <f t="shared" si="8"/>
        <v>0</v>
      </c>
      <c r="K27" s="286">
        <v>1.2989999999999999</v>
      </c>
      <c r="L27" s="282">
        <f t="shared" si="9"/>
        <v>0.54812024116570468</v>
      </c>
      <c r="M27" s="283">
        <f t="shared" si="12"/>
        <v>-0.26112415986128046</v>
      </c>
      <c r="N27" s="286">
        <v>1.2989999999999999</v>
      </c>
      <c r="O27" s="282">
        <f t="shared" si="10"/>
        <v>0.54812024116570468</v>
      </c>
      <c r="P27" s="283">
        <f t="shared" si="13"/>
        <v>-0.26112415986128046</v>
      </c>
      <c r="Q27" s="286">
        <v>1.532</v>
      </c>
      <c r="R27" s="282">
        <f t="shared" si="11"/>
        <v>0.54812024116570468</v>
      </c>
      <c r="S27" s="282">
        <f t="shared" si="14"/>
        <v>-0.26112415986128046</v>
      </c>
      <c r="T27" s="287">
        <v>0</v>
      </c>
      <c r="U27" s="11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</row>
    <row r="28" spans="1:55" customFormat="1">
      <c r="A28" s="2"/>
      <c r="B28" s="2"/>
      <c r="C28" s="2"/>
      <c r="D28" s="298"/>
      <c r="E28" s="14"/>
      <c r="F28" s="60"/>
      <c r="G28" s="60"/>
      <c r="H28" s="60"/>
      <c r="I28" s="60"/>
      <c r="J28" s="60"/>
      <c r="K28" s="2"/>
      <c r="L28" s="2"/>
      <c r="M28" s="14"/>
      <c r="N28" s="14"/>
      <c r="O28" s="14"/>
      <c r="P28" s="14"/>
      <c r="Q28" s="14"/>
      <c r="R28" s="14"/>
      <c r="S28" s="14"/>
      <c r="T28" s="60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</row>
    <row r="29" spans="1:55" customFormat="1">
      <c r="A29" s="2"/>
      <c r="B29" s="2"/>
      <c r="C29" s="2"/>
      <c r="D29" s="298"/>
      <c r="E29" s="61"/>
      <c r="F29" s="60"/>
      <c r="G29" s="60"/>
      <c r="H29" s="60"/>
      <c r="I29" s="60"/>
      <c r="J29" s="60"/>
      <c r="K29" s="2"/>
      <c r="L29" s="2"/>
      <c r="M29" s="14"/>
      <c r="N29" s="14"/>
      <c r="O29" s="14"/>
      <c r="P29" s="14"/>
      <c r="Q29" s="14"/>
      <c r="R29" s="14"/>
      <c r="S29" s="14"/>
      <c r="T29" s="60"/>
      <c r="U29" s="296"/>
      <c r="BB29" s="2"/>
    </row>
    <row r="30" spans="1:55" customFormat="1" ht="21">
      <c r="A30" s="332" t="s">
        <v>308</v>
      </c>
      <c r="B30" s="332"/>
      <c r="C30" s="2"/>
      <c r="D30" s="298"/>
      <c r="E30" s="333" t="s">
        <v>215</v>
      </c>
      <c r="F30" s="333"/>
      <c r="G30" s="333"/>
      <c r="H30" s="333"/>
      <c r="I30" s="333"/>
      <c r="J30" s="333"/>
      <c r="K30" s="333" t="s">
        <v>208</v>
      </c>
      <c r="L30" s="333"/>
      <c r="M30" s="333"/>
      <c r="N30" s="333" t="s">
        <v>209</v>
      </c>
      <c r="O30" s="333"/>
      <c r="P30" s="333"/>
      <c r="Q30" s="333" t="s">
        <v>210</v>
      </c>
      <c r="R30" s="333"/>
      <c r="S30" s="333"/>
      <c r="T30" s="60"/>
      <c r="U30" s="296"/>
      <c r="BB30" s="2"/>
    </row>
    <row r="31" spans="1:55" customFormat="1">
      <c r="A31" s="162" t="s">
        <v>222</v>
      </c>
      <c r="B31" s="162" t="s">
        <v>150</v>
      </c>
      <c r="C31" s="162" t="s">
        <v>213</v>
      </c>
      <c r="D31" s="269" t="s">
        <v>101</v>
      </c>
      <c r="E31" s="162" t="s">
        <v>218</v>
      </c>
      <c r="F31" s="110" t="s">
        <v>157</v>
      </c>
      <c r="G31" s="163" t="s">
        <v>0</v>
      </c>
      <c r="H31" s="110" t="s">
        <v>157</v>
      </c>
      <c r="I31" s="162" t="s">
        <v>214</v>
      </c>
      <c r="J31" s="110" t="s">
        <v>157</v>
      </c>
      <c r="K31" s="162" t="s">
        <v>212</v>
      </c>
      <c r="L31" s="163" t="s">
        <v>0</v>
      </c>
      <c r="M31" s="162" t="s">
        <v>214</v>
      </c>
      <c r="N31" s="162" t="s">
        <v>212</v>
      </c>
      <c r="O31" s="163" t="s">
        <v>0</v>
      </c>
      <c r="P31" s="162" t="s">
        <v>214</v>
      </c>
      <c r="Q31" s="162" t="s">
        <v>212</v>
      </c>
      <c r="R31" s="110" t="s">
        <v>157</v>
      </c>
      <c r="S31" s="162" t="s">
        <v>214</v>
      </c>
      <c r="T31" s="60"/>
      <c r="U31" s="70"/>
      <c r="BB31" s="2"/>
    </row>
    <row r="32" spans="1:55" customFormat="1">
      <c r="A32" s="288">
        <v>4</v>
      </c>
      <c r="B32" s="289">
        <f>(A32*0.000001/60)/(PI()*(0.01/2)^2)</f>
        <v>8.4882636315677517E-4</v>
      </c>
      <c r="C32" s="290">
        <f t="shared" ref="C32:C46" si="16">LOG(B32)</f>
        <v>-3.0711811404218525</v>
      </c>
      <c r="D32" s="303">
        <f>'Summary and Models'!$E$12*'Summary and Models'!$E$15*'Bed expansion data'!B32/'Summary and Models'!$E$13</f>
        <v>0.37631774869434681</v>
      </c>
      <c r="E32" s="292">
        <f t="shared" ref="E32:E46" si="17">AVERAGE(K32,N32,Q32)*10^(-2)</f>
        <v>0.08</v>
      </c>
      <c r="F32" s="293">
        <f t="shared" ref="F32:F46" si="18">_xlfn.STDEV.P(K32,N32,Q32)*10^(-2)</f>
        <v>1.2247448713915889E-2</v>
      </c>
      <c r="G32" s="290">
        <f t="shared" ref="G32:G46" si="19">AVERAGE(L32,O32,R32)</f>
        <v>0.91918430973885246</v>
      </c>
      <c r="H32" s="290">
        <f t="shared" ref="H32:H46" si="20">_xlfn.STDEV.P(L32,O32,R32)</f>
        <v>1.4452696156108462E-2</v>
      </c>
      <c r="I32" s="290">
        <f t="shared" ref="I32:I46" si="21">AVERAGE(M32,P32,S32)</f>
        <v>-3.6650947850201392E-2</v>
      </c>
      <c r="J32" s="291">
        <f t="shared" ref="J32:J46" si="22">_xlfn.STDEV.P(M32,P32,S32)</f>
        <v>6.81579061701391E-3</v>
      </c>
      <c r="K32" s="294">
        <v>9.5</v>
      </c>
      <c r="L32" s="290">
        <f t="shared" ref="L32:L46" si="23">1-(1-$F$7)*$K$46/K32</f>
        <v>0.93800772635718732</v>
      </c>
      <c r="M32" s="291">
        <f>LOG(L32)</f>
        <v>-2.7793584328321505E-2</v>
      </c>
      <c r="N32" s="294">
        <v>8</v>
      </c>
      <c r="O32" s="290">
        <f t="shared" ref="O32:O46" si="24">1-(1-$F$7)*$N$46/N32</f>
        <v>0.91667041843078301</v>
      </c>
      <c r="P32" s="291">
        <f>LOG(O32)</f>
        <v>-3.7786783397997493E-2</v>
      </c>
      <c r="Q32" s="294">
        <v>6.5</v>
      </c>
      <c r="R32" s="290">
        <f t="shared" ref="R32:R46" si="25">1-(1-$F$7)*$Q$46/Q32</f>
        <v>0.90287478442858715</v>
      </c>
      <c r="S32" s="291">
        <f>LOG(R32)</f>
        <v>-4.4372475824285169E-2</v>
      </c>
      <c r="T32" s="60"/>
      <c r="U32" s="1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customFormat="1">
      <c r="A33" s="272">
        <v>3</v>
      </c>
      <c r="B33" s="273">
        <f t="shared" ref="B33:B46" si="26">(A33*0.000001/60)/(PI()*(0.01/2)^2)</f>
        <v>6.366197723675814E-4</v>
      </c>
      <c r="C33" s="274">
        <f t="shared" si="16"/>
        <v>-3.1961198770301524</v>
      </c>
      <c r="D33" s="301">
        <f>'Summary and Models'!$E$12*'Summary and Models'!$E$15*'Bed expansion data'!B33/'Summary and Models'!$E$13</f>
        <v>0.28223831152076012</v>
      </c>
      <c r="E33" s="276">
        <f t="shared" si="17"/>
        <v>8.1666666666666665E-2</v>
      </c>
      <c r="F33" s="277">
        <f t="shared" si="18"/>
        <v>8.4983658559879757E-3</v>
      </c>
      <c r="G33" s="274">
        <f t="shared" si="19"/>
        <v>0.921982723168148</v>
      </c>
      <c r="H33" s="274">
        <f t="shared" si="20"/>
        <v>1.0108890911174947E-2</v>
      </c>
      <c r="I33" s="274">
        <f t="shared" si="21"/>
        <v>-3.5303312282637882E-2</v>
      </c>
      <c r="J33" s="275">
        <f t="shared" si="22"/>
        <v>4.7604659460990578E-3</v>
      </c>
      <c r="K33" s="278">
        <v>9</v>
      </c>
      <c r="L33" s="274">
        <f t="shared" si="23"/>
        <v>0.93456371115480885</v>
      </c>
      <c r="M33" s="275">
        <f t="shared" ref="M33:M46" si="27">LOG(L33)</f>
        <v>-2.9391086516494976E-2</v>
      </c>
      <c r="N33" s="278">
        <v>8.5</v>
      </c>
      <c r="O33" s="274">
        <f t="shared" si="24"/>
        <v>0.92157215852308982</v>
      </c>
      <c r="P33" s="275">
        <f t="shared" ref="P33:P46" si="28">LOG(O33)</f>
        <v>-3.5470654127497302E-2</v>
      </c>
      <c r="Q33" s="278">
        <v>7</v>
      </c>
      <c r="R33" s="274">
        <f t="shared" si="25"/>
        <v>0.90981229982654521</v>
      </c>
      <c r="S33" s="275">
        <f t="shared" ref="S33:S46" si="29">LOG(R33)</f>
        <v>-4.1048196203921354E-2</v>
      </c>
      <c r="T33" s="60"/>
      <c r="U33" s="1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customFormat="1">
      <c r="A34" s="272">
        <v>2</v>
      </c>
      <c r="B34" s="273">
        <f t="shared" si="26"/>
        <v>4.2441318157838758E-4</v>
      </c>
      <c r="C34" s="274">
        <f t="shared" si="16"/>
        <v>-3.3722111360858338</v>
      </c>
      <c r="D34" s="301">
        <f>'Summary and Models'!$E$12*'Summary and Models'!$E$15*'Bed expansion data'!B34/'Summary and Models'!$E$13</f>
        <v>0.1881588743471734</v>
      </c>
      <c r="E34" s="276">
        <f t="shared" si="17"/>
        <v>6.5000000000000002E-2</v>
      </c>
      <c r="F34" s="277">
        <f t="shared" si="18"/>
        <v>4.0824829046386306E-3</v>
      </c>
      <c r="G34" s="274">
        <f t="shared" si="19"/>
        <v>0.90269638669454899</v>
      </c>
      <c r="H34" s="274">
        <f t="shared" si="20"/>
        <v>9.3765467576926685E-3</v>
      </c>
      <c r="I34" s="274">
        <f t="shared" si="21"/>
        <v>-4.4481619127540707E-2</v>
      </c>
      <c r="J34" s="275">
        <f t="shared" si="22"/>
        <v>4.495803858387922E-3</v>
      </c>
      <c r="K34" s="278">
        <v>7</v>
      </c>
      <c r="L34" s="274">
        <f t="shared" si="23"/>
        <v>0.91586762862761129</v>
      </c>
      <c r="M34" s="275">
        <f t="shared" si="27"/>
        <v>-3.8167290863595056E-2</v>
      </c>
      <c r="N34" s="278">
        <v>6.5</v>
      </c>
      <c r="O34" s="274">
        <f t="shared" si="24"/>
        <v>0.89744051499173283</v>
      </c>
      <c r="P34" s="275">
        <f t="shared" si="28"/>
        <v>-4.6994328116779463E-2</v>
      </c>
      <c r="Q34" s="278">
        <v>6</v>
      </c>
      <c r="R34" s="274">
        <f t="shared" si="25"/>
        <v>0.89478101646430275</v>
      </c>
      <c r="S34" s="275">
        <f t="shared" si="29"/>
        <v>-4.8283238402247609E-2</v>
      </c>
      <c r="T34" s="60"/>
      <c r="U34" s="1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customFormat="1">
      <c r="A35" s="272">
        <v>1.5</v>
      </c>
      <c r="B35" s="273">
        <f t="shared" si="26"/>
        <v>3.183098861837907E-4</v>
      </c>
      <c r="C35" s="274">
        <f t="shared" si="16"/>
        <v>-3.4971498726941337</v>
      </c>
      <c r="D35" s="301">
        <f>'Summary and Models'!$E$12*'Summary and Models'!$E$15*'Bed expansion data'!B35/'Summary and Models'!$E$13</f>
        <v>0.14111915576038006</v>
      </c>
      <c r="E35" s="276">
        <f t="shared" si="17"/>
        <v>3.3943333333333332E-2</v>
      </c>
      <c r="F35" s="277">
        <f t="shared" si="18"/>
        <v>4.3392344434883302E-3</v>
      </c>
      <c r="G35" s="274">
        <f t="shared" si="19"/>
        <v>0.8109727655290847</v>
      </c>
      <c r="H35" s="274">
        <f t="shared" si="20"/>
        <v>2.9554038622502211E-2</v>
      </c>
      <c r="I35" s="274">
        <f t="shared" si="21"/>
        <v>-9.1277440776603394E-2</v>
      </c>
      <c r="J35" s="275">
        <f t="shared" si="22"/>
        <v>1.5633135936387918E-2</v>
      </c>
      <c r="K35" s="278">
        <v>4</v>
      </c>
      <c r="L35" s="274">
        <f t="shared" si="23"/>
        <v>0.85276835009831986</v>
      </c>
      <c r="M35" s="275">
        <f t="shared" si="27"/>
        <v>-6.9168926554750085E-2</v>
      </c>
      <c r="N35" s="278">
        <v>3.177</v>
      </c>
      <c r="O35" s="274">
        <f t="shared" si="24"/>
        <v>0.79016787769791119</v>
      </c>
      <c r="P35" s="275">
        <f t="shared" si="28"/>
        <v>-0.10228062945348614</v>
      </c>
      <c r="Q35" s="278">
        <v>3.0059999999999998</v>
      </c>
      <c r="R35" s="274">
        <f t="shared" si="25"/>
        <v>0.7899820687910234</v>
      </c>
      <c r="S35" s="275">
        <f t="shared" si="29"/>
        <v>-0.10238276632157399</v>
      </c>
      <c r="T35" s="60"/>
      <c r="U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customFormat="1">
      <c r="A36" s="170">
        <v>1</v>
      </c>
      <c r="B36" s="174">
        <f t="shared" si="26"/>
        <v>2.1220659078919379E-4</v>
      </c>
      <c r="C36" s="166">
        <f t="shared" si="16"/>
        <v>-3.673241131749815</v>
      </c>
      <c r="D36" s="209">
        <f>'Summary and Models'!$E$12*'Summary and Models'!$E$15*'Bed expansion data'!B36/'Summary and Models'!$E$13</f>
        <v>9.4079437173586702E-2</v>
      </c>
      <c r="E36" s="178">
        <f t="shared" si="17"/>
        <v>1.9363333333333337E-2</v>
      </c>
      <c r="F36" s="167">
        <f t="shared" si="18"/>
        <v>3.6114016977099444E-4</v>
      </c>
      <c r="G36" s="166">
        <f t="shared" si="19"/>
        <v>0.67536122573837087</v>
      </c>
      <c r="H36" s="166">
        <f t="shared" si="20"/>
        <v>1.0794347454981186E-2</v>
      </c>
      <c r="I36" s="166">
        <f t="shared" si="21"/>
        <v>-0.17051948540777784</v>
      </c>
      <c r="J36" s="175">
        <f t="shared" si="22"/>
        <v>6.9541413056581156E-3</v>
      </c>
      <c r="K36" s="180">
        <v>1.8859999999999999</v>
      </c>
      <c r="L36" s="166">
        <f t="shared" si="23"/>
        <v>0.68773775206430499</v>
      </c>
      <c r="M36" s="175">
        <f t="shared" si="27"/>
        <v>-0.16257713522872122</v>
      </c>
      <c r="N36" s="180">
        <v>1.9690000000000001</v>
      </c>
      <c r="O36" s="166">
        <f t="shared" si="24"/>
        <v>0.66143389916011364</v>
      </c>
      <c r="P36" s="175">
        <f t="shared" si="28"/>
        <v>-0.17951355081798009</v>
      </c>
      <c r="Q36" s="180">
        <v>1.954</v>
      </c>
      <c r="R36" s="166">
        <f t="shared" si="25"/>
        <v>0.67691202599069411</v>
      </c>
      <c r="S36" s="175">
        <f t="shared" si="29"/>
        <v>-0.1694677701766322</v>
      </c>
      <c r="T36" s="60"/>
      <c r="U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customFormat="1">
      <c r="A37" s="170">
        <v>0.8</v>
      </c>
      <c r="B37" s="174">
        <f t="shared" si="26"/>
        <v>1.6976527263135502E-4</v>
      </c>
      <c r="C37" s="166">
        <f t="shared" si="16"/>
        <v>-3.7701511447578717</v>
      </c>
      <c r="D37" s="209">
        <f>'Summary and Models'!$E$12*'Summary and Models'!$E$15*'Bed expansion data'!B37/'Summary and Models'!$E$13</f>
        <v>7.5263549738869354E-2</v>
      </c>
      <c r="E37" s="178">
        <f t="shared" si="17"/>
        <v>1.6986666666666667E-2</v>
      </c>
      <c r="F37" s="167">
        <f t="shared" si="18"/>
        <v>5.2104595659969294E-4</v>
      </c>
      <c r="G37" s="166">
        <f t="shared" si="19"/>
        <v>0.62990596329211357</v>
      </c>
      <c r="H37" s="166">
        <f t="shared" si="20"/>
        <v>9.705610054496959E-3</v>
      </c>
      <c r="I37" s="166">
        <f t="shared" si="21"/>
        <v>-0.2007762080728078</v>
      </c>
      <c r="J37" s="175">
        <f t="shared" si="22"/>
        <v>6.728083707417289E-3</v>
      </c>
      <c r="K37" s="180">
        <v>1.625</v>
      </c>
      <c r="L37" s="166">
        <f t="shared" si="23"/>
        <v>0.63758363101124882</v>
      </c>
      <c r="M37" s="175">
        <f t="shared" si="27"/>
        <v>-0.19546284131825534</v>
      </c>
      <c r="N37" s="180">
        <v>1.7370000000000001</v>
      </c>
      <c r="O37" s="166">
        <f t="shared" si="24"/>
        <v>0.61621378667027282</v>
      </c>
      <c r="P37" s="175">
        <f t="shared" si="28"/>
        <v>-0.21026858935591144</v>
      </c>
      <c r="Q37" s="180">
        <v>1.734</v>
      </c>
      <c r="R37" s="166">
        <f t="shared" si="25"/>
        <v>0.63592047219481906</v>
      </c>
      <c r="S37" s="175">
        <f t="shared" si="29"/>
        <v>-0.19659719354425659</v>
      </c>
      <c r="T37" s="60"/>
      <c r="U37" s="1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customFormat="1">
      <c r="A38" s="170">
        <v>0.7</v>
      </c>
      <c r="B38" s="174">
        <f t="shared" si="26"/>
        <v>1.4854461355243566E-4</v>
      </c>
      <c r="C38" s="166">
        <f t="shared" si="16"/>
        <v>-3.8281430917355581</v>
      </c>
      <c r="D38" s="209">
        <f>'Summary and Models'!$E$12*'Summary and Models'!$E$15*'Bed expansion data'!B38/'Summary and Models'!$E$13</f>
        <v>6.5855606021510693E-2</v>
      </c>
      <c r="E38" s="178">
        <f t="shared" si="17"/>
        <v>1.6123333333333333E-2</v>
      </c>
      <c r="F38" s="167">
        <f t="shared" si="18"/>
        <v>5.8105268454953563E-4</v>
      </c>
      <c r="G38" s="166">
        <f t="shared" si="19"/>
        <v>0.61010246639865129</v>
      </c>
      <c r="H38" s="166">
        <f t="shared" si="20"/>
        <v>6.2164423128333521E-3</v>
      </c>
      <c r="I38" s="166">
        <f t="shared" si="21"/>
        <v>-0.2146198497676485</v>
      </c>
      <c r="J38" s="175">
        <f t="shared" si="22"/>
        <v>4.437798954148536E-3</v>
      </c>
      <c r="K38" s="180">
        <v>1.534</v>
      </c>
      <c r="L38" s="166">
        <f t="shared" si="23"/>
        <v>0.6160843548847974</v>
      </c>
      <c r="M38" s="175">
        <f t="shared" si="27"/>
        <v>-0.21035981973032494</v>
      </c>
      <c r="N38" s="180">
        <v>1.673</v>
      </c>
      <c r="O38" s="166">
        <f t="shared" si="24"/>
        <v>0.60153218616034887</v>
      </c>
      <c r="P38" s="175">
        <f t="shared" si="28"/>
        <v>-0.22074112992370576</v>
      </c>
      <c r="Q38" s="180">
        <v>1.63</v>
      </c>
      <c r="R38" s="166">
        <f t="shared" si="25"/>
        <v>0.61269085815080748</v>
      </c>
      <c r="S38" s="175">
        <f t="shared" si="29"/>
        <v>-0.2127585996489148</v>
      </c>
      <c r="T38" s="60"/>
      <c r="U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customFormat="1">
      <c r="A39" s="170">
        <v>0.6</v>
      </c>
      <c r="B39" s="174">
        <f t="shared" si="26"/>
        <v>1.2732395447351627E-4</v>
      </c>
      <c r="C39" s="166">
        <f t="shared" si="16"/>
        <v>-3.8950898813661716</v>
      </c>
      <c r="D39" s="209">
        <f>'Summary and Models'!$E$12*'Summary and Models'!$E$15*'Bed expansion data'!B39/'Summary and Models'!$E$13</f>
        <v>5.6447662304152019E-2</v>
      </c>
      <c r="E39" s="178">
        <f t="shared" si="17"/>
        <v>1.5226666666666668E-2</v>
      </c>
      <c r="F39" s="167">
        <f t="shared" si="18"/>
        <v>5.0175248435414355E-4</v>
      </c>
      <c r="G39" s="166">
        <f t="shared" si="19"/>
        <v>0.58716696826614301</v>
      </c>
      <c r="H39" s="166">
        <f t="shared" si="20"/>
        <v>7.7344506600126204E-3</v>
      </c>
      <c r="I39" s="166">
        <f t="shared" si="21"/>
        <v>-0.23127620908071389</v>
      </c>
      <c r="J39" s="175">
        <f t="shared" si="22"/>
        <v>5.7374284718472923E-3</v>
      </c>
      <c r="K39" s="180">
        <v>1.4550000000000001</v>
      </c>
      <c r="L39" s="166">
        <f t="shared" si="23"/>
        <v>0.59523945044211635</v>
      </c>
      <c r="M39" s="175">
        <f t="shared" si="27"/>
        <v>-0.22530829295017304</v>
      </c>
      <c r="N39" s="180">
        <v>1.575</v>
      </c>
      <c r="O39" s="166">
        <f t="shared" si="24"/>
        <v>0.57673863329921504</v>
      </c>
      <c r="P39" s="175">
        <f t="shared" si="28"/>
        <v>-0.23902095605103657</v>
      </c>
      <c r="Q39" s="180">
        <v>1.538</v>
      </c>
      <c r="R39" s="166">
        <f t="shared" si="25"/>
        <v>0.58952282105709775</v>
      </c>
      <c r="S39" s="175">
        <f t="shared" si="29"/>
        <v>-0.22949937824093203</v>
      </c>
      <c r="T39" s="60"/>
      <c r="U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customFormat="1">
      <c r="A40" s="170">
        <v>0.5</v>
      </c>
      <c r="B40" s="174">
        <f t="shared" si="26"/>
        <v>1.061032953945969E-4</v>
      </c>
      <c r="C40" s="166">
        <f t="shared" si="16"/>
        <v>-3.9742711274137963</v>
      </c>
      <c r="D40" s="209">
        <f>'Summary and Models'!$E$12*'Summary and Models'!$E$15*'Bed expansion data'!B40/'Summary and Models'!$E$13</f>
        <v>4.7039718586793351E-2</v>
      </c>
      <c r="E40" s="178">
        <f t="shared" si="17"/>
        <v>1.4276666666666668E-2</v>
      </c>
      <c r="F40" s="167">
        <f t="shared" si="18"/>
        <v>5.4481393357936594E-4</v>
      </c>
      <c r="G40" s="166">
        <f t="shared" si="19"/>
        <v>0.55965424975451528</v>
      </c>
      <c r="H40" s="166">
        <f t="shared" si="20"/>
        <v>5.7090758541875558E-3</v>
      </c>
      <c r="I40" s="166">
        <f t="shared" si="21"/>
        <v>-0.25210285479333472</v>
      </c>
      <c r="J40" s="175">
        <f t="shared" si="22"/>
        <v>4.4396671420625089E-3</v>
      </c>
      <c r="K40" s="180">
        <v>1.3560000000000001</v>
      </c>
      <c r="L40" s="166">
        <f t="shared" si="23"/>
        <v>0.56568834837262483</v>
      </c>
      <c r="M40" s="175">
        <f t="shared" si="27"/>
        <v>-0.24742276644182054</v>
      </c>
      <c r="N40" s="180">
        <v>1.488</v>
      </c>
      <c r="O40" s="166">
        <f t="shared" si="24"/>
        <v>0.55199149693969329</v>
      </c>
      <c r="P40" s="175">
        <f t="shared" si="28"/>
        <v>-0.25806761223567998</v>
      </c>
      <c r="Q40" s="180">
        <v>1.4390000000000001</v>
      </c>
      <c r="R40" s="166">
        <f t="shared" si="25"/>
        <v>0.56128290395122749</v>
      </c>
      <c r="S40" s="175">
        <f t="shared" si="29"/>
        <v>-0.25081818570250369</v>
      </c>
      <c r="T40" s="60"/>
      <c r="U40" s="1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customFormat="1">
      <c r="A41" s="170">
        <v>0.4</v>
      </c>
      <c r="B41" s="174">
        <f t="shared" si="26"/>
        <v>8.4882636315677509E-5</v>
      </c>
      <c r="C41" s="166">
        <f t="shared" si="16"/>
        <v>-4.071181140421853</v>
      </c>
      <c r="D41" s="209">
        <f>'Summary and Models'!$E$12*'Summary and Models'!$E$15*'Bed expansion data'!B41/'Summary and Models'!$E$13</f>
        <v>3.7631774869434677E-2</v>
      </c>
      <c r="E41" s="178">
        <f t="shared" si="17"/>
        <v>1.341E-2</v>
      </c>
      <c r="F41" s="167">
        <f t="shared" si="18"/>
        <v>4.7546468498371806E-4</v>
      </c>
      <c r="G41" s="166">
        <f t="shared" si="19"/>
        <v>0.53122874472783921</v>
      </c>
      <c r="H41" s="166">
        <f t="shared" si="20"/>
        <v>7.11789336848329E-3</v>
      </c>
      <c r="I41" s="166">
        <f t="shared" si="21"/>
        <v>-0.27475742991554569</v>
      </c>
      <c r="J41" s="175">
        <f t="shared" si="22"/>
        <v>5.8204042289578574E-3</v>
      </c>
      <c r="K41" s="180">
        <v>1.28</v>
      </c>
      <c r="L41" s="166">
        <f t="shared" si="23"/>
        <v>0.5399010940572494</v>
      </c>
      <c r="M41" s="175">
        <f t="shared" si="27"/>
        <v>-0.26768579247218244</v>
      </c>
      <c r="N41" s="180">
        <v>1.3959999999999999</v>
      </c>
      <c r="O41" s="166">
        <f t="shared" si="24"/>
        <v>0.52246658126523182</v>
      </c>
      <c r="P41" s="175">
        <f t="shared" si="28"/>
        <v>-0.28194148327673763</v>
      </c>
      <c r="Q41" s="180">
        <v>1.347</v>
      </c>
      <c r="R41" s="166">
        <f t="shared" si="25"/>
        <v>0.53131855886103652</v>
      </c>
      <c r="S41" s="175">
        <f t="shared" si="29"/>
        <v>-0.27464501399771707</v>
      </c>
      <c r="T41" s="60"/>
      <c r="U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customFormat="1">
      <c r="A42" s="170">
        <v>0.3</v>
      </c>
      <c r="B42" s="174">
        <f t="shared" si="26"/>
        <v>6.3661977236758135E-5</v>
      </c>
      <c r="C42" s="166">
        <f t="shared" si="16"/>
        <v>-4.1961198770301529</v>
      </c>
      <c r="D42" s="209">
        <f>'Summary and Models'!$E$12*'Summary and Models'!$E$15*'Bed expansion data'!B42/'Summary and Models'!$E$13</f>
        <v>2.8223831152076009E-2</v>
      </c>
      <c r="E42" s="178">
        <f t="shared" si="17"/>
        <v>1.2466666666666668E-2</v>
      </c>
      <c r="F42" s="167">
        <f t="shared" si="18"/>
        <v>3.5612107803698181E-4</v>
      </c>
      <c r="G42" s="166">
        <f t="shared" si="19"/>
        <v>0.49579875218318969</v>
      </c>
      <c r="H42" s="166">
        <f t="shared" si="20"/>
        <v>1.142209949710855E-2</v>
      </c>
      <c r="I42" s="166">
        <f t="shared" si="21"/>
        <v>-0.304809065557129</v>
      </c>
      <c r="J42" s="175">
        <f t="shared" si="22"/>
        <v>9.9559866922641922E-3</v>
      </c>
      <c r="K42" s="180">
        <v>1.2050000000000001</v>
      </c>
      <c r="L42" s="166">
        <f t="shared" si="23"/>
        <v>0.51126423269151799</v>
      </c>
      <c r="M42" s="175">
        <f t="shared" si="27"/>
        <v>-0.29135458882645693</v>
      </c>
      <c r="N42" s="180">
        <v>1.292</v>
      </c>
      <c r="O42" s="166">
        <f t="shared" si="24"/>
        <v>0.4840273587045385</v>
      </c>
      <c r="P42" s="175">
        <f t="shared" si="28"/>
        <v>-0.31513009001135034</v>
      </c>
      <c r="Q42" s="180">
        <v>1.2430000000000001</v>
      </c>
      <c r="R42" s="166">
        <f t="shared" si="25"/>
        <v>0.4921046651535127</v>
      </c>
      <c r="S42" s="175">
        <f t="shared" si="29"/>
        <v>-0.30794251783357968</v>
      </c>
      <c r="T42" s="60"/>
      <c r="U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customFormat="1">
      <c r="A43" s="170">
        <v>0.2</v>
      </c>
      <c r="B43" s="174">
        <f t="shared" si="26"/>
        <v>4.2441318157838754E-5</v>
      </c>
      <c r="C43" s="166">
        <f t="shared" si="16"/>
        <v>-4.3722111360858342</v>
      </c>
      <c r="D43" s="209">
        <f>'Summary and Models'!$E$12*'Summary and Models'!$E$15*'Bed expansion data'!B43/'Summary and Models'!$E$13</f>
        <v>1.8815887434717338E-2</v>
      </c>
      <c r="E43" s="178">
        <f t="shared" si="17"/>
        <v>1.1636666666666668E-2</v>
      </c>
      <c r="F43" s="167">
        <f t="shared" si="18"/>
        <v>4.2240054713769232E-4</v>
      </c>
      <c r="G43" s="166">
        <f t="shared" si="19"/>
        <v>0.45976145385763062</v>
      </c>
      <c r="H43" s="166">
        <f t="shared" si="20"/>
        <v>8.9420189341714567E-3</v>
      </c>
      <c r="I43" s="166">
        <f t="shared" si="21"/>
        <v>-0.33755029809734244</v>
      </c>
      <c r="J43" s="175">
        <f t="shared" si="22"/>
        <v>8.5016350946707647E-3</v>
      </c>
      <c r="K43" s="180">
        <v>1.1060000000000001</v>
      </c>
      <c r="L43" s="166">
        <f t="shared" si="23"/>
        <v>0.467516636883616</v>
      </c>
      <c r="M43" s="175">
        <f t="shared" si="27"/>
        <v>-0.33020292986485306</v>
      </c>
      <c r="N43" s="180">
        <v>1.206</v>
      </c>
      <c r="O43" s="166">
        <f t="shared" si="24"/>
        <v>0.44723328975643761</v>
      </c>
      <c r="P43" s="175">
        <f t="shared" si="28"/>
        <v>-0.34946587726063555</v>
      </c>
      <c r="Q43" s="180">
        <v>1.179</v>
      </c>
      <c r="R43" s="166">
        <f t="shared" si="25"/>
        <v>0.46453443493283819</v>
      </c>
      <c r="S43" s="175">
        <f t="shared" si="29"/>
        <v>-0.33298208716653882</v>
      </c>
      <c r="T43" s="60"/>
      <c r="U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customFormat="1">
      <c r="A44" s="170">
        <v>0.1</v>
      </c>
      <c r="B44" s="174">
        <f t="shared" si="26"/>
        <v>2.1220659078919377E-5</v>
      </c>
      <c r="C44" s="166">
        <f t="shared" si="16"/>
        <v>-4.6732411317498155</v>
      </c>
      <c r="D44" s="209">
        <f>'Summary and Models'!$E$12*'Summary and Models'!$E$15*'Bed expansion data'!B44/'Summary and Models'!$E$13</f>
        <v>9.4079437173586692E-3</v>
      </c>
      <c r="E44" s="178">
        <f t="shared" si="17"/>
        <v>1.0213333333333335E-2</v>
      </c>
      <c r="F44" s="167">
        <f t="shared" si="18"/>
        <v>2.9009576962712796E-4</v>
      </c>
      <c r="G44" s="166">
        <f t="shared" si="19"/>
        <v>0.38456670937385745</v>
      </c>
      <c r="H44" s="166">
        <f t="shared" si="20"/>
        <v>1.3683367957380271E-2</v>
      </c>
      <c r="I44" s="166">
        <f t="shared" si="21"/>
        <v>-0.41530229336857288</v>
      </c>
      <c r="J44" s="175">
        <f t="shared" si="22"/>
        <v>1.5413283095294699E-2</v>
      </c>
      <c r="K44" s="180">
        <v>0.98499999999999999</v>
      </c>
      <c r="L44" s="166">
        <f t="shared" si="23"/>
        <v>0.40210497501855758</v>
      </c>
      <c r="M44" s="175">
        <f t="shared" si="27"/>
        <v>-0.3956605535826378</v>
      </c>
      <c r="N44" s="180">
        <v>1.056</v>
      </c>
      <c r="O44" s="166">
        <f t="shared" si="24"/>
        <v>0.36871529114229518</v>
      </c>
      <c r="P44" s="175">
        <f t="shared" si="28"/>
        <v>-0.43330885121673129</v>
      </c>
      <c r="Q44" s="180">
        <v>1.0229999999999999</v>
      </c>
      <c r="R44" s="166">
        <f t="shared" si="25"/>
        <v>0.38287986196071966</v>
      </c>
      <c r="S44" s="175">
        <f t="shared" si="29"/>
        <v>-0.41693747530634967</v>
      </c>
      <c r="T44" s="60"/>
      <c r="U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customFormat="1">
      <c r="A45" s="272">
        <v>0.05</v>
      </c>
      <c r="B45" s="273">
        <f t="shared" si="26"/>
        <v>1.0610329539459689E-5</v>
      </c>
      <c r="C45" s="274">
        <f t="shared" si="16"/>
        <v>-4.9742711274137967</v>
      </c>
      <c r="D45" s="301">
        <f>'Summary and Models'!$E$12*'Summary and Models'!$E$15*'Bed expansion data'!B45/'Summary and Models'!$E$13</f>
        <v>4.7039718586793346E-3</v>
      </c>
      <c r="E45" s="276">
        <f t="shared" si="17"/>
        <v>9.823333333333335E-3</v>
      </c>
      <c r="F45" s="277">
        <f t="shared" si="18"/>
        <v>4.3438334324521339E-4</v>
      </c>
      <c r="G45" s="274">
        <f t="shared" si="19"/>
        <v>0.35989890543460396</v>
      </c>
      <c r="H45" s="274">
        <f t="shared" si="20"/>
        <v>6.0215121618554732E-3</v>
      </c>
      <c r="I45" s="274">
        <f t="shared" si="21"/>
        <v>-0.4438799430774602</v>
      </c>
      <c r="J45" s="275">
        <f t="shared" si="22"/>
        <v>7.2377367593800456E-3</v>
      </c>
      <c r="K45" s="278">
        <v>0.93200000000000005</v>
      </c>
      <c r="L45" s="274">
        <f t="shared" si="23"/>
        <v>0.36810450685974172</v>
      </c>
      <c r="M45" s="275">
        <f t="shared" si="27"/>
        <v>-0.43402886526907786</v>
      </c>
      <c r="N45" s="278">
        <v>1.038</v>
      </c>
      <c r="O45" s="274">
        <f t="shared" si="24"/>
        <v>0.35776815746268187</v>
      </c>
      <c r="P45" s="275">
        <f t="shared" si="28"/>
        <v>-0.44639831567933236</v>
      </c>
      <c r="Q45" s="278">
        <v>0.97699999999999998</v>
      </c>
      <c r="R45" s="274">
        <f t="shared" si="25"/>
        <v>0.35382405198138822</v>
      </c>
      <c r="S45" s="275">
        <f t="shared" si="29"/>
        <v>-0.45121264828397029</v>
      </c>
      <c r="T45" s="60"/>
      <c r="U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customFormat="1">
      <c r="A46" s="280">
        <v>0</v>
      </c>
      <c r="B46" s="281">
        <f t="shared" si="26"/>
        <v>0</v>
      </c>
      <c r="C46" s="282" t="e">
        <f t="shared" si="16"/>
        <v>#NUM!</v>
      </c>
      <c r="D46" s="302">
        <f>'Summary and Models'!$E$12*'Summary and Models'!$E$15*'Bed expansion data'!B46/'Summary and Models'!$E$13</f>
        <v>0</v>
      </c>
      <c r="E46" s="284">
        <f t="shared" si="17"/>
        <v>9.7933333333333344E-3</v>
      </c>
      <c r="F46" s="285">
        <f t="shared" si="18"/>
        <v>4.946603773185081E-4</v>
      </c>
      <c r="G46" s="282">
        <f t="shared" si="19"/>
        <v>0.35776815746268187</v>
      </c>
      <c r="H46" s="282">
        <f t="shared" si="20"/>
        <v>0</v>
      </c>
      <c r="I46" s="282">
        <f t="shared" si="21"/>
        <v>-0.44639831567933236</v>
      </c>
      <c r="J46" s="283">
        <f t="shared" si="22"/>
        <v>0</v>
      </c>
      <c r="K46" s="286">
        <v>0.91700000000000004</v>
      </c>
      <c r="L46" s="282">
        <f t="shared" si="23"/>
        <v>0.35776815746268187</v>
      </c>
      <c r="M46" s="283">
        <f t="shared" si="27"/>
        <v>-0.44639831567933236</v>
      </c>
      <c r="N46" s="286">
        <v>1.038</v>
      </c>
      <c r="O46" s="282">
        <f t="shared" si="24"/>
        <v>0.35776815746268187</v>
      </c>
      <c r="P46" s="283">
        <f t="shared" si="28"/>
        <v>-0.44639831567933236</v>
      </c>
      <c r="Q46" s="286">
        <v>0.98299999999999998</v>
      </c>
      <c r="R46" s="282">
        <f t="shared" si="25"/>
        <v>0.35776815746268187</v>
      </c>
      <c r="S46" s="283">
        <f t="shared" si="29"/>
        <v>-0.44639831567933236</v>
      </c>
      <c r="T46" s="60"/>
      <c r="U46" s="1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s="19" customFormat="1">
      <c r="A47" s="70"/>
      <c r="B47" s="14"/>
      <c r="C47" s="14"/>
      <c r="D47" s="47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customFormat="1">
      <c r="A48" s="2"/>
      <c r="B48" s="2"/>
      <c r="C48" s="2"/>
      <c r="D48" s="298"/>
      <c r="E48" s="61"/>
      <c r="F48" s="60"/>
      <c r="G48" s="60"/>
      <c r="H48" s="60"/>
      <c r="I48" s="60"/>
      <c r="J48" s="60"/>
      <c r="K48" s="2"/>
      <c r="L48" s="2"/>
      <c r="M48" s="14"/>
      <c r="N48" s="14"/>
      <c r="O48" s="14"/>
      <c r="P48" s="14"/>
      <c r="Q48" s="14"/>
      <c r="R48" s="14"/>
      <c r="S48" s="14"/>
      <c r="T48" s="64"/>
      <c r="U48" s="49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customFormat="1" ht="21">
      <c r="A49" s="332" t="s">
        <v>309</v>
      </c>
      <c r="B49" s="332"/>
      <c r="C49" s="2"/>
      <c r="D49" s="298"/>
      <c r="E49" s="333" t="s">
        <v>215</v>
      </c>
      <c r="F49" s="333"/>
      <c r="G49" s="333"/>
      <c r="H49" s="333"/>
      <c r="I49" s="333"/>
      <c r="J49" s="333"/>
      <c r="K49" s="333" t="s">
        <v>208</v>
      </c>
      <c r="L49" s="333"/>
      <c r="M49" s="333"/>
      <c r="N49" s="333" t="s">
        <v>209</v>
      </c>
      <c r="O49" s="333"/>
      <c r="P49" s="333"/>
      <c r="Q49" s="333" t="s">
        <v>210</v>
      </c>
      <c r="R49" s="333"/>
      <c r="S49" s="333"/>
      <c r="T49" s="64"/>
      <c r="U49" s="49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customFormat="1">
      <c r="A50" s="162" t="s">
        <v>222</v>
      </c>
      <c r="B50" s="162" t="s">
        <v>150</v>
      </c>
      <c r="C50" s="162" t="s">
        <v>213</v>
      </c>
      <c r="D50" s="269" t="s">
        <v>101</v>
      </c>
      <c r="E50" s="162" t="s">
        <v>218</v>
      </c>
      <c r="F50" s="110" t="s">
        <v>157</v>
      </c>
      <c r="G50" s="163" t="s">
        <v>0</v>
      </c>
      <c r="H50" s="110" t="s">
        <v>157</v>
      </c>
      <c r="I50" s="162" t="s">
        <v>214</v>
      </c>
      <c r="J50" s="110" t="s">
        <v>157</v>
      </c>
      <c r="K50" s="162" t="s">
        <v>212</v>
      </c>
      <c r="L50" s="163" t="s">
        <v>0</v>
      </c>
      <c r="M50" s="162" t="s">
        <v>214</v>
      </c>
      <c r="N50" s="162" t="s">
        <v>212</v>
      </c>
      <c r="O50" s="163" t="s">
        <v>0</v>
      </c>
      <c r="P50" s="162" t="s">
        <v>214</v>
      </c>
      <c r="Q50" s="162" t="s">
        <v>212</v>
      </c>
      <c r="R50" s="110" t="s">
        <v>157</v>
      </c>
      <c r="S50" s="162" t="s">
        <v>214</v>
      </c>
      <c r="T50" s="64"/>
      <c r="U50" s="297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customFormat="1">
      <c r="A51" s="169">
        <v>4</v>
      </c>
      <c r="B51" s="171">
        <f t="shared" ref="B51:B58" si="30">(A51*(10^(-6))/60)/$B$7</f>
        <v>8.4882636315677517E-4</v>
      </c>
      <c r="C51" s="172">
        <f t="shared" ref="C51:C58" si="31">LOG(B51)</f>
        <v>-3.0711811404218525</v>
      </c>
      <c r="D51" s="300">
        <f>'Summary and Models'!$F$12*'Summary and Models'!$F$15*'Bed expansion data'!B51/'Summary and Models'!$F$13</f>
        <v>0.18423483236848207</v>
      </c>
      <c r="E51" s="176">
        <f t="shared" ref="E51:E58" si="32">AVERAGE(K51,N51,Q51)*10^(-2)</f>
        <v>3.0033333333333335E-3</v>
      </c>
      <c r="F51" s="177">
        <f t="shared" ref="F51:F58" si="33">_xlfn.STDEV.P(K51,N51,Q51)*10^(-2)</f>
        <v>6.0140576060500883E-4</v>
      </c>
      <c r="G51" s="172">
        <f t="shared" ref="G51:G58" si="34">AVERAGE(L51,O51,R51)</f>
        <v>0.71136899698622214</v>
      </c>
      <c r="H51" s="172">
        <f t="shared" ref="H51:H58" si="35">_xlfn.STDEV.P(L51,O51,R51)</f>
        <v>6.2099318482519893E-2</v>
      </c>
      <c r="I51" s="172">
        <f t="shared" ref="I51:I58" si="36">AVERAGE(M51,P51,S51)</f>
        <v>-0.14961611914879083</v>
      </c>
      <c r="J51" s="173">
        <f t="shared" ref="J51:J58" si="37">_xlfn.STDEV.P(M51,P51,S51)</f>
        <v>3.8868783185430612E-2</v>
      </c>
      <c r="K51" s="179">
        <v>0.23300000000000001</v>
      </c>
      <c r="L51" s="172">
        <f>1-(1-$G$7)*$K$58/K51</f>
        <v>0.73297811154251447</v>
      </c>
      <c r="M51" s="173">
        <f>LOG(L51)</f>
        <v>-0.13490899422413574</v>
      </c>
      <c r="N51" s="179">
        <v>0.379</v>
      </c>
      <c r="O51" s="172">
        <f t="shared" ref="O51:O58" si="38">1-(1-$G$7)*$N$58/N51</f>
        <v>0.77428195906446717</v>
      </c>
      <c r="P51" s="173">
        <f>LOG(O51)</f>
        <v>-0.11110085977305538</v>
      </c>
      <c r="Q51" s="179">
        <v>0.28899999999999998</v>
      </c>
      <c r="R51" s="172">
        <f t="shared" ref="R51:R58" si="39">1-(1-$G$7)*$Q$58/Q51</f>
        <v>0.62684692035168454</v>
      </c>
      <c r="S51" s="173">
        <f>LOG(R51)</f>
        <v>-0.20283850344918139</v>
      </c>
      <c r="T51" s="64"/>
      <c r="U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customFormat="1">
      <c r="A52" s="170">
        <v>3</v>
      </c>
      <c r="B52" s="174">
        <f t="shared" si="30"/>
        <v>6.366197723675814E-4</v>
      </c>
      <c r="C52" s="166">
        <f t="shared" si="31"/>
        <v>-3.1961198770301524</v>
      </c>
      <c r="D52" s="209">
        <f>'Summary and Models'!$F$12*'Summary and Models'!$F$15*'Bed expansion data'!B52/'Summary and Models'!$F$13</f>
        <v>0.13817612427636156</v>
      </c>
      <c r="E52" s="178">
        <f t="shared" si="32"/>
        <v>2.8699999999999997E-3</v>
      </c>
      <c r="F52" s="167">
        <f t="shared" si="33"/>
        <v>7.9904109197629237E-4</v>
      </c>
      <c r="G52" s="166">
        <f t="shared" si="34"/>
        <v>0.69246228133899412</v>
      </c>
      <c r="H52" s="166">
        <f t="shared" si="35"/>
        <v>4.8968870497665365E-2</v>
      </c>
      <c r="I52" s="166">
        <f t="shared" si="36"/>
        <v>-0.16066661778968935</v>
      </c>
      <c r="J52" s="175">
        <f t="shared" si="37"/>
        <v>3.0215457148724739E-2</v>
      </c>
      <c r="K52" s="180">
        <v>0.17499999999999999</v>
      </c>
      <c r="L52" s="166">
        <f>1-(1-$G$7)*$K$58/K52</f>
        <v>0.64447942851089057</v>
      </c>
      <c r="M52" s="175">
        <f t="shared" ref="M52:M58" si="40">LOG(L52)</f>
        <v>-0.19079094057091825</v>
      </c>
      <c r="N52" s="180">
        <v>0.35599999999999998</v>
      </c>
      <c r="O52" s="166">
        <f t="shared" si="38"/>
        <v>0.75969905192537379</v>
      </c>
      <c r="P52" s="175">
        <f t="shared" ref="P52:P58" si="41">LOG(O52)</f>
        <v>-0.11935841557786002</v>
      </c>
      <c r="Q52" s="180">
        <v>0.33</v>
      </c>
      <c r="R52" s="166">
        <f t="shared" si="39"/>
        <v>0.67320836358071778</v>
      </c>
      <c r="S52" s="175">
        <f t="shared" ref="S52:S58" si="42">LOG(R52)</f>
        <v>-0.17185049722028983</v>
      </c>
      <c r="T52" s="64"/>
      <c r="U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customFormat="1">
      <c r="A53" s="170">
        <v>2</v>
      </c>
      <c r="B53" s="174">
        <f t="shared" si="30"/>
        <v>4.2441318157838758E-4</v>
      </c>
      <c r="C53" s="166">
        <f t="shared" si="31"/>
        <v>-3.3722111360858338</v>
      </c>
      <c r="D53" s="209">
        <f>'Summary and Models'!$F$12*'Summary and Models'!$F$15*'Bed expansion data'!B53/'Summary and Models'!$F$13</f>
        <v>9.2117416184241033E-2</v>
      </c>
      <c r="E53" s="178">
        <f t="shared" si="32"/>
        <v>2.3400000000000001E-3</v>
      </c>
      <c r="F53" s="167">
        <f t="shared" si="33"/>
        <v>6.8371534037687588E-4</v>
      </c>
      <c r="G53" s="166">
        <f t="shared" si="34"/>
        <v>0.62177594848799955</v>
      </c>
      <c r="H53" s="166">
        <f t="shared" si="35"/>
        <v>5.6011440835533048E-2</v>
      </c>
      <c r="I53" s="166">
        <f t="shared" si="36"/>
        <v>-0.20816415117624912</v>
      </c>
      <c r="J53" s="175">
        <f t="shared" si="37"/>
        <v>3.9717479701854769E-2</v>
      </c>
      <c r="K53" s="180">
        <v>0.13800000000000001</v>
      </c>
      <c r="L53" s="166">
        <f>1-(1-$G$7)*$K$58/K53</f>
        <v>0.54915869557540486</v>
      </c>
      <c r="M53" s="175">
        <f t="shared" si="40"/>
        <v>-0.26030213523402251</v>
      </c>
      <c r="N53" s="180">
        <v>0.27200000000000002</v>
      </c>
      <c r="O53" s="166">
        <f t="shared" si="38"/>
        <v>0.68548846501997451</v>
      </c>
      <c r="P53" s="175">
        <f t="shared" si="41"/>
        <v>-0.16399984885451632</v>
      </c>
      <c r="Q53" s="180">
        <v>0.29199999999999998</v>
      </c>
      <c r="R53" s="166">
        <f t="shared" si="39"/>
        <v>0.63068068486861928</v>
      </c>
      <c r="S53" s="175">
        <f t="shared" si="42"/>
        <v>-0.20019046944020857</v>
      </c>
      <c r="T53" s="64"/>
      <c r="U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customFormat="1">
      <c r="A54" s="170">
        <v>1</v>
      </c>
      <c r="B54" s="174">
        <f t="shared" si="30"/>
        <v>2.1220659078919379E-4</v>
      </c>
      <c r="C54" s="166">
        <f t="shared" si="31"/>
        <v>-3.673241131749815</v>
      </c>
      <c r="D54" s="209">
        <f>'Summary and Models'!$F$12*'Summary and Models'!$F$15*'Bed expansion data'!B54/'Summary and Models'!$F$13</f>
        <v>4.6058708092120516E-2</v>
      </c>
      <c r="E54" s="178">
        <f t="shared" si="32"/>
        <v>2E-3</v>
      </c>
      <c r="F54" s="167">
        <f t="shared" si="33"/>
        <v>4.758150901348135E-4</v>
      </c>
      <c r="G54" s="166">
        <f t="shared" si="34"/>
        <v>0.57047024575973504</v>
      </c>
      <c r="H54" s="166">
        <f t="shared" si="35"/>
        <v>2.3599121597132414E-2</v>
      </c>
      <c r="I54" s="166">
        <f t="shared" si="36"/>
        <v>-0.24413789006493322</v>
      </c>
      <c r="J54" s="175">
        <f t="shared" si="37"/>
        <v>1.7939833119579699E-2</v>
      </c>
      <c r="K54" s="180">
        <v>0.13600000000000001</v>
      </c>
      <c r="L54" s="166">
        <f>1-(1-$G$7)*$K$58/K54</f>
        <v>0.5425286763926902</v>
      </c>
      <c r="M54" s="175">
        <f t="shared" si="40"/>
        <v>-0.26557730140577307</v>
      </c>
      <c r="N54" s="180">
        <v>0.214</v>
      </c>
      <c r="O54" s="166">
        <f t="shared" si="38"/>
        <v>0.60024702095996751</v>
      </c>
      <c r="P54" s="175">
        <f t="shared" si="41"/>
        <v>-0.22166998667927826</v>
      </c>
      <c r="Q54" s="180">
        <v>0.25</v>
      </c>
      <c r="R54" s="166">
        <f t="shared" si="39"/>
        <v>0.5686350399265474</v>
      </c>
      <c r="S54" s="175">
        <f t="shared" si="42"/>
        <v>-0.24516638210974831</v>
      </c>
      <c r="T54" s="64"/>
      <c r="U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customFormat="1">
      <c r="A55" s="170">
        <v>0.7</v>
      </c>
      <c r="B55" s="174">
        <f t="shared" si="30"/>
        <v>1.4854461355243566E-4</v>
      </c>
      <c r="C55" s="166">
        <f t="shared" si="31"/>
        <v>-3.8281430917355581</v>
      </c>
      <c r="D55" s="209">
        <f>'Summary and Models'!$F$12*'Summary and Models'!$F$15*'Bed expansion data'!B55/'Summary and Models'!$F$13</f>
        <v>3.2241095664484361E-2</v>
      </c>
      <c r="E55" s="178">
        <f t="shared" si="32"/>
        <v>2.1099999999999999E-3</v>
      </c>
      <c r="F55" s="167">
        <f t="shared" si="33"/>
        <v>2.7000000000000011E-4</v>
      </c>
      <c r="G55" s="166">
        <f t="shared" si="34"/>
        <v>0.54097772547673362</v>
      </c>
      <c r="H55" s="166">
        <f t="shared" si="35"/>
        <v>5.9078206645975517E-3</v>
      </c>
      <c r="I55" s="166">
        <f t="shared" si="36"/>
        <v>-0.26684651499831147</v>
      </c>
      <c r="J55" s="175">
        <f t="shared" si="37"/>
        <v>4.7429603806059262E-3</v>
      </c>
      <c r="K55" s="180"/>
      <c r="L55" s="166"/>
      <c r="M55" s="175"/>
      <c r="N55" s="180">
        <v>0.184</v>
      </c>
      <c r="O55" s="166">
        <f t="shared" si="38"/>
        <v>0.53506990481213612</v>
      </c>
      <c r="P55" s="175">
        <f t="shared" si="41"/>
        <v>-0.27158947537891737</v>
      </c>
      <c r="Q55" s="180">
        <v>0.23799999999999999</v>
      </c>
      <c r="R55" s="166">
        <f t="shared" si="39"/>
        <v>0.54688554614133122</v>
      </c>
      <c r="S55" s="175">
        <f t="shared" si="42"/>
        <v>-0.26210355461770551</v>
      </c>
      <c r="T55" s="64"/>
      <c r="U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customFormat="1">
      <c r="A56" s="170">
        <v>0.5</v>
      </c>
      <c r="B56" s="174">
        <f t="shared" si="30"/>
        <v>1.061032953945969E-4</v>
      </c>
      <c r="C56" s="166">
        <f t="shared" si="31"/>
        <v>-3.9742711274137963</v>
      </c>
      <c r="D56" s="209">
        <f>'Summary and Models'!$F$12*'Summary and Models'!$F$15*'Bed expansion data'!B56/'Summary and Models'!$F$13</f>
        <v>2.3029354046060258E-2</v>
      </c>
      <c r="E56" s="178">
        <f t="shared" si="32"/>
        <v>1.6833333333333333E-3</v>
      </c>
      <c r="F56" s="167">
        <f t="shared" si="33"/>
        <v>4.0417268036763057E-4</v>
      </c>
      <c r="G56" s="166">
        <f t="shared" si="34"/>
        <v>0.49109396368348479</v>
      </c>
      <c r="H56" s="166">
        <f t="shared" si="35"/>
        <v>1.1490017418842247E-2</v>
      </c>
      <c r="I56" s="166">
        <f t="shared" si="36"/>
        <v>-0.30895424785352704</v>
      </c>
      <c r="J56" s="175">
        <f t="shared" si="37"/>
        <v>1.0159517050976716E-2</v>
      </c>
      <c r="K56" s="180">
        <v>0.11899999999999999</v>
      </c>
      <c r="L56" s="166">
        <f>1-(1-$G$7)*$K$58/K56</f>
        <v>0.47717563016307452</v>
      </c>
      <c r="M56" s="175">
        <f t="shared" si="40"/>
        <v>-0.32132174428911553</v>
      </c>
      <c r="N56" s="180">
        <v>0.16800000000000001</v>
      </c>
      <c r="O56" s="166">
        <f t="shared" si="38"/>
        <v>0.49079084812757778</v>
      </c>
      <c r="P56" s="175">
        <f t="shared" si="41"/>
        <v>-0.3091035442432189</v>
      </c>
      <c r="Q56" s="180">
        <v>0.218</v>
      </c>
      <c r="R56" s="166">
        <f t="shared" si="39"/>
        <v>0.50531541275980207</v>
      </c>
      <c r="S56" s="175">
        <f t="shared" si="42"/>
        <v>-0.29643745502824664</v>
      </c>
      <c r="T56" s="64"/>
      <c r="U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customFormat="1">
      <c r="A57" s="272">
        <v>0.2</v>
      </c>
      <c r="B57" s="273">
        <f t="shared" si="30"/>
        <v>4.2441318157838754E-5</v>
      </c>
      <c r="C57" s="274">
        <f t="shared" si="31"/>
        <v>-4.3722111360858342</v>
      </c>
      <c r="D57" s="301">
        <f>'Summary and Models'!$F$12*'Summary and Models'!$F$15*'Bed expansion data'!B57/'Summary and Models'!$F$13</f>
        <v>9.2117416184241026E-3</v>
      </c>
      <c r="E57" s="276">
        <f t="shared" si="32"/>
        <v>1.6433333333333335E-3</v>
      </c>
      <c r="F57" s="277">
        <f t="shared" si="33"/>
        <v>3.7240957142491539E-4</v>
      </c>
      <c r="G57" s="274">
        <f t="shared" si="34"/>
        <v>0.48018726982906895</v>
      </c>
      <c r="H57" s="274">
        <f t="shared" si="35"/>
        <v>9.2559807410747281E-3</v>
      </c>
      <c r="I57" s="274">
        <f t="shared" si="36"/>
        <v>-0.31867028533697789</v>
      </c>
      <c r="J57" s="275">
        <f t="shared" si="37"/>
        <v>8.39044312795636E-3</v>
      </c>
      <c r="K57" s="278">
        <v>0.11700000000000001</v>
      </c>
      <c r="L57" s="274">
        <f>1-(1-$G$7)*$K$58/K57</f>
        <v>0.46823846144791337</v>
      </c>
      <c r="M57" s="275">
        <f t="shared" si="40"/>
        <v>-0.32953291590946432</v>
      </c>
      <c r="N57" s="278">
        <v>0.16800000000000001</v>
      </c>
      <c r="O57" s="274">
        <f t="shared" si="38"/>
        <v>0.49079084812757778</v>
      </c>
      <c r="P57" s="275">
        <f t="shared" si="41"/>
        <v>-0.3091035442432189</v>
      </c>
      <c r="Q57" s="278">
        <v>0.20799999999999999</v>
      </c>
      <c r="R57" s="274">
        <f t="shared" si="39"/>
        <v>0.48153249991171554</v>
      </c>
      <c r="S57" s="275">
        <f t="shared" si="42"/>
        <v>-0.31737439585825045</v>
      </c>
      <c r="T57" s="64"/>
      <c r="U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customFormat="1">
      <c r="A58" s="280">
        <v>0</v>
      </c>
      <c r="B58" s="281">
        <f t="shared" si="30"/>
        <v>0</v>
      </c>
      <c r="C58" s="282" t="e">
        <f t="shared" si="31"/>
        <v>#NUM!</v>
      </c>
      <c r="D58" s="302">
        <f>'Summary and Models'!$F$12*'Summary and Models'!$F$15*'Bed expansion data'!B58/'Summary and Models'!$F$13</f>
        <v>0</v>
      </c>
      <c r="E58" s="284">
        <f t="shared" si="32"/>
        <v>1.6433333333333335E-3</v>
      </c>
      <c r="F58" s="285">
        <f t="shared" si="33"/>
        <v>3.5928942217784368E-4</v>
      </c>
      <c r="G58" s="282">
        <f t="shared" si="34"/>
        <v>0.48153249991171548</v>
      </c>
      <c r="H58" s="282">
        <f t="shared" si="35"/>
        <v>5.5511151231257827E-17</v>
      </c>
      <c r="I58" s="282">
        <f t="shared" si="36"/>
        <v>-0.31737439585825045</v>
      </c>
      <c r="J58" s="283">
        <f t="shared" si="37"/>
        <v>0</v>
      </c>
      <c r="K58" s="286">
        <v>0.12</v>
      </c>
      <c r="L58" s="282">
        <f>1-(1-$G$7)*$K$58/K58</f>
        <v>0.48153249991171554</v>
      </c>
      <c r="M58" s="283">
        <f t="shared" si="40"/>
        <v>-0.31737439585825045</v>
      </c>
      <c r="N58" s="286">
        <v>0.16500000000000001</v>
      </c>
      <c r="O58" s="282">
        <f t="shared" si="38"/>
        <v>0.48153249991171554</v>
      </c>
      <c r="P58" s="283">
        <f t="shared" si="41"/>
        <v>-0.31737439585825045</v>
      </c>
      <c r="Q58" s="286">
        <v>0.20799999999999999</v>
      </c>
      <c r="R58" s="282">
        <f t="shared" si="39"/>
        <v>0.48153249991171554</v>
      </c>
      <c r="S58" s="283">
        <f t="shared" si="42"/>
        <v>-0.31737439585825045</v>
      </c>
      <c r="T58" s="64"/>
      <c r="U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customFormat="1">
      <c r="D59" s="17"/>
      <c r="T59" s="14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customFormat="1">
      <c r="A60" s="2"/>
      <c r="B60" s="2"/>
      <c r="C60" s="2"/>
      <c r="D60" s="298"/>
      <c r="E60" s="61"/>
      <c r="F60" s="60"/>
      <c r="G60" s="60"/>
      <c r="H60" s="60"/>
      <c r="I60" s="60"/>
      <c r="J60" s="60"/>
      <c r="K60" s="2"/>
      <c r="L60" s="2"/>
      <c r="M60" s="14"/>
      <c r="N60" s="14"/>
      <c r="O60" s="14"/>
      <c r="P60" s="14"/>
      <c r="Q60" s="14"/>
      <c r="R60" s="14"/>
      <c r="S60" s="14"/>
      <c r="T60" s="71"/>
      <c r="U60" s="49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customFormat="1" ht="21">
      <c r="A61" s="332" t="s">
        <v>310</v>
      </c>
      <c r="B61" s="332"/>
      <c r="C61" s="2"/>
      <c r="D61" s="298"/>
      <c r="E61" s="333" t="s">
        <v>215</v>
      </c>
      <c r="F61" s="333"/>
      <c r="G61" s="333"/>
      <c r="H61" s="333"/>
      <c r="I61" s="333"/>
      <c r="J61" s="333"/>
      <c r="K61" s="333" t="s">
        <v>208</v>
      </c>
      <c r="L61" s="333"/>
      <c r="M61" s="333"/>
      <c r="N61" s="333" t="s">
        <v>209</v>
      </c>
      <c r="O61" s="333"/>
      <c r="P61" s="333"/>
      <c r="Q61" s="333" t="s">
        <v>210</v>
      </c>
      <c r="R61" s="333"/>
      <c r="S61" s="333"/>
      <c r="T61" s="68"/>
      <c r="U61" s="49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customFormat="1">
      <c r="A62" s="162" t="s">
        <v>217</v>
      </c>
      <c r="B62" s="162" t="s">
        <v>150</v>
      </c>
      <c r="C62" s="162" t="s">
        <v>213</v>
      </c>
      <c r="D62" s="269" t="s">
        <v>101</v>
      </c>
      <c r="E62" s="162" t="s">
        <v>218</v>
      </c>
      <c r="F62" s="110" t="s">
        <v>157</v>
      </c>
      <c r="G62" s="163" t="s">
        <v>0</v>
      </c>
      <c r="H62" s="110" t="s">
        <v>157</v>
      </c>
      <c r="I62" s="162" t="s">
        <v>214</v>
      </c>
      <c r="J62" s="110" t="s">
        <v>157</v>
      </c>
      <c r="K62" s="162" t="s">
        <v>212</v>
      </c>
      <c r="L62" s="163" t="s">
        <v>0</v>
      </c>
      <c r="M62" s="162" t="s">
        <v>214</v>
      </c>
      <c r="N62" s="162" t="s">
        <v>212</v>
      </c>
      <c r="O62" s="163" t="s">
        <v>0</v>
      </c>
      <c r="P62" s="162" t="s">
        <v>214</v>
      </c>
      <c r="Q62" s="162" t="s">
        <v>212</v>
      </c>
      <c r="R62" s="110" t="s">
        <v>157</v>
      </c>
      <c r="S62" s="162" t="s">
        <v>214</v>
      </c>
      <c r="T62" s="69"/>
      <c r="U62" s="14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customFormat="1">
      <c r="A63" s="288">
        <v>0</v>
      </c>
      <c r="B63" s="289">
        <f t="shared" ref="B63:B75" si="43">((A63*10^(-9))/3600)/$B$7</f>
        <v>0</v>
      </c>
      <c r="C63" s="290" t="e">
        <f t="shared" ref="C63:C75" si="44">LOG(B63)</f>
        <v>#NUM!</v>
      </c>
      <c r="D63" s="303">
        <f>'Summary and Models'!$G$12*'Summary and Models'!$G$15*'Bed expansion data'!B63/'Summary and Models'!$G$13</f>
        <v>0</v>
      </c>
      <c r="E63" s="292">
        <f t="shared" ref="E63:E75" si="45">AVERAGE(K63,N63,Q63)*10^(-2)</f>
        <v>4.4333333333333334E-4</v>
      </c>
      <c r="F63" s="293">
        <f t="shared" ref="F63:F75" si="46">_xlfn.STDEV.P(K63,N63,Q63)*10^(-2)</f>
        <v>1.6996731711975933E-5</v>
      </c>
      <c r="G63" s="290">
        <f t="shared" ref="G63:G75" si="47">AVERAGE(L63,O63,R63)</f>
        <v>0.44447713889975721</v>
      </c>
      <c r="H63" s="290">
        <f t="shared" ref="H63:H75" si="48">_xlfn.STDEV.P(L63,O63,R63)</f>
        <v>5.5511151231257827E-17</v>
      </c>
      <c r="I63" s="290">
        <f t="shared" ref="I63:I75" si="49">AVERAGE(M63,P63,S63)</f>
        <v>-0.35215057148794021</v>
      </c>
      <c r="J63" s="291">
        <f t="shared" ref="J63:J75" si="50">_xlfn.STDEV.P(M63,P63,S63)</f>
        <v>5.5511151231257827E-17</v>
      </c>
      <c r="K63" s="294">
        <v>4.2000000000000003E-2</v>
      </c>
      <c r="L63" s="290">
        <f t="shared" ref="L63:L75" si="51">1-(1-$H$7)*$K$63/K63</f>
        <v>0.44447713889975715</v>
      </c>
      <c r="M63" s="291">
        <f>LOG(L63)</f>
        <v>-0.35215057148794016</v>
      </c>
      <c r="N63" s="294">
        <v>4.4999999999999998E-2</v>
      </c>
      <c r="O63" s="290">
        <f t="shared" ref="O63:O75" si="52">1-(1-$H$7)*$N$63/N63</f>
        <v>0.44447713889975715</v>
      </c>
      <c r="P63" s="291">
        <f>LOG(O63)</f>
        <v>-0.35215057148794016</v>
      </c>
      <c r="Q63" s="294">
        <v>4.5999999999999999E-2</v>
      </c>
      <c r="R63" s="290">
        <f t="shared" ref="R63:R75" si="53">1-(1-$H$7)*$Q$63/Q63</f>
        <v>0.44447713889975715</v>
      </c>
      <c r="S63" s="291">
        <f>LOG(R63)</f>
        <v>-0.35215057148794016</v>
      </c>
      <c r="T63" s="64"/>
      <c r="U63" s="11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customFormat="1">
      <c r="A64" s="272">
        <v>320</v>
      </c>
      <c r="B64" s="273">
        <f t="shared" si="43"/>
        <v>1.1317684842090335E-6</v>
      </c>
      <c r="C64" s="274">
        <f t="shared" si="44"/>
        <v>-5.9462424038135531</v>
      </c>
      <c r="D64" s="301">
        <f>'Summary and Models'!$G$12*'Summary and Models'!$G$15*'Bed expansion data'!B64/'Summary and Models'!$G$13</f>
        <v>1.8350059474855503E-5</v>
      </c>
      <c r="E64" s="276">
        <f t="shared" si="45"/>
        <v>7.0666666666666675E-4</v>
      </c>
      <c r="F64" s="277">
        <f t="shared" si="46"/>
        <v>9.6724120856979146E-5</v>
      </c>
      <c r="G64" s="274">
        <f t="shared" si="47"/>
        <v>0.64613170056302727</v>
      </c>
      <c r="H64" s="274">
        <f t="shared" si="48"/>
        <v>3.9237817592577107E-2</v>
      </c>
      <c r="I64" s="274">
        <f t="shared" si="49"/>
        <v>-0.19050492562814061</v>
      </c>
      <c r="J64" s="275">
        <f t="shared" si="50"/>
        <v>2.6988844871529881E-2</v>
      </c>
      <c r="K64" s="278">
        <v>5.7000000000000002E-2</v>
      </c>
      <c r="L64" s="274">
        <f t="shared" si="51"/>
        <v>0.59066736550508425</v>
      </c>
      <c r="M64" s="275">
        <f t="shared" ref="M64:M75" si="54">LOG(L64)</f>
        <v>-0.22865702333992458</v>
      </c>
      <c r="N64" s="278">
        <v>7.6999999999999999E-2</v>
      </c>
      <c r="O64" s="274">
        <f t="shared" si="52"/>
        <v>0.67534378247388405</v>
      </c>
      <c r="P64" s="275">
        <f t="shared" ref="P64:P75" si="55">LOG(O64)</f>
        <v>-0.17047509409672132</v>
      </c>
      <c r="Q64" s="278">
        <v>7.8E-2</v>
      </c>
      <c r="R64" s="274">
        <f t="shared" si="53"/>
        <v>0.67238395371011328</v>
      </c>
      <c r="S64" s="275">
        <f t="shared" ref="S64:S75" si="56">LOG(R64)</f>
        <v>-0.17238265944777595</v>
      </c>
      <c r="T64" s="64"/>
      <c r="U64" s="11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customFormat="1">
      <c r="A65" s="170">
        <v>350</v>
      </c>
      <c r="B65" s="174">
        <f t="shared" si="43"/>
        <v>1.2378717796036305E-6</v>
      </c>
      <c r="C65" s="166">
        <f t="shared" si="44"/>
        <v>-5.9073243377831828</v>
      </c>
      <c r="D65" s="209">
        <f>'Summary and Models'!$G$12*'Summary and Models'!$G$15*'Bed expansion data'!B65/'Summary and Models'!$G$13</f>
        <v>2.0070377550623207E-5</v>
      </c>
      <c r="E65" s="178">
        <f t="shared" si="45"/>
        <v>7.633333333333332E-4</v>
      </c>
      <c r="F65" s="167">
        <f t="shared" si="46"/>
        <v>1.6519348924485134E-4</v>
      </c>
      <c r="G65" s="166">
        <f t="shared" si="47"/>
        <v>0.66177025005751855</v>
      </c>
      <c r="H65" s="166">
        <f t="shared" si="48"/>
        <v>7.2122055667025939E-2</v>
      </c>
      <c r="I65" s="166">
        <f t="shared" si="49"/>
        <v>-0.18203012890151379</v>
      </c>
      <c r="J65" s="175">
        <f t="shared" si="50"/>
        <v>4.946701834142847E-2</v>
      </c>
      <c r="K65" s="180">
        <v>5.2999999999999999E-2</v>
      </c>
      <c r="L65" s="166">
        <f t="shared" si="51"/>
        <v>0.55977433648659991</v>
      </c>
      <c r="M65" s="175">
        <f t="shared" si="54"/>
        <v>-0.25198701615521157</v>
      </c>
      <c r="N65" s="180">
        <v>8.6999999999999994E-2</v>
      </c>
      <c r="O65" s="166">
        <f t="shared" si="52"/>
        <v>0.71266058908608132</v>
      </c>
      <c r="P65" s="175">
        <f t="shared" si="55"/>
        <v>-0.14711725750120563</v>
      </c>
      <c r="Q65" s="180">
        <v>8.8999999999999996E-2</v>
      </c>
      <c r="R65" s="166">
        <f t="shared" si="53"/>
        <v>0.71287582459987453</v>
      </c>
      <c r="S65" s="175">
        <f t="shared" si="56"/>
        <v>-0.14698611304812412</v>
      </c>
      <c r="T65" s="64"/>
      <c r="U65" s="11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customFormat="1">
      <c r="A66" s="170">
        <v>370</v>
      </c>
      <c r="B66" s="174">
        <f t="shared" si="43"/>
        <v>1.3086073098666951E-6</v>
      </c>
      <c r="C66" s="166">
        <f t="shared" si="44"/>
        <v>-5.8831906580664635</v>
      </c>
      <c r="D66" s="209">
        <f>'Summary and Models'!$G$12*'Summary and Models'!$G$15*'Bed expansion data'!B66/'Summary and Models'!$G$13</f>
        <v>2.1217256267801681E-5</v>
      </c>
      <c r="E66" s="178">
        <f t="shared" si="45"/>
        <v>1.3500000000000001E-3</v>
      </c>
      <c r="F66" s="167">
        <f t="shared" si="46"/>
        <v>6.0464865831323883E-4</v>
      </c>
      <c r="G66" s="166">
        <f t="shared" si="47"/>
        <v>0.75600446745432814</v>
      </c>
      <c r="H66" s="166">
        <f t="shared" si="48"/>
        <v>0.13961877855099569</v>
      </c>
      <c r="I66" s="166">
        <f t="shared" si="49"/>
        <v>-0.12972143900306862</v>
      </c>
      <c r="J66" s="175">
        <f t="shared" si="50"/>
        <v>8.6813457284096077E-2</v>
      </c>
      <c r="K66" s="180">
        <v>5.2999999999999999E-2</v>
      </c>
      <c r="L66" s="166">
        <f t="shared" si="51"/>
        <v>0.55977433648659991</v>
      </c>
      <c r="M66" s="175">
        <f t="shared" si="54"/>
        <v>-0.25198701615521157</v>
      </c>
      <c r="N66" s="180">
        <v>0.19700000000000001</v>
      </c>
      <c r="O66" s="166">
        <f t="shared" si="52"/>
        <v>0.87310391497710182</v>
      </c>
      <c r="P66" s="175">
        <f t="shared" si="55"/>
        <v>-5.8934064409647692E-2</v>
      </c>
      <c r="Q66" s="180">
        <v>0.155</v>
      </c>
      <c r="R66" s="166">
        <f t="shared" si="53"/>
        <v>0.83513515089928281</v>
      </c>
      <c r="S66" s="175">
        <f t="shared" si="56"/>
        <v>-7.8243236444346623E-2</v>
      </c>
      <c r="T66" s="64"/>
      <c r="U66" s="11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customFormat="1">
      <c r="A67" s="170">
        <v>400</v>
      </c>
      <c r="B67" s="174">
        <f t="shared" si="43"/>
        <v>1.4147106052612921E-6</v>
      </c>
      <c r="C67" s="166">
        <f t="shared" si="44"/>
        <v>-5.8493323908054959</v>
      </c>
      <c r="D67" s="209">
        <f>'Summary and Models'!$G$12*'Summary and Models'!$G$15*'Bed expansion data'!B67/'Summary and Models'!$G$13</f>
        <v>2.2937574343569382E-5</v>
      </c>
      <c r="E67" s="178">
        <f t="shared" si="45"/>
        <v>1.6566666666666665E-3</v>
      </c>
      <c r="F67" s="167">
        <f t="shared" si="46"/>
        <v>6.0576856600153429E-4</v>
      </c>
      <c r="G67" s="166">
        <f t="shared" si="47"/>
        <v>0.83287295710864395</v>
      </c>
      <c r="H67" s="166">
        <f t="shared" si="48"/>
        <v>5.084664040892109E-2</v>
      </c>
      <c r="I67" s="166">
        <f t="shared" si="49"/>
        <v>-8.0224122306274126E-2</v>
      </c>
      <c r="J67" s="175">
        <f t="shared" si="50"/>
        <v>2.635471345390146E-2</v>
      </c>
      <c r="K67" s="180">
        <v>0.104</v>
      </c>
      <c r="L67" s="166">
        <f t="shared" si="51"/>
        <v>0.77565422917105575</v>
      </c>
      <c r="M67" s="175">
        <f t="shared" si="54"/>
        <v>-0.11033183522195529</v>
      </c>
      <c r="N67" s="180">
        <v>0.248</v>
      </c>
      <c r="O67" s="166">
        <f t="shared" si="52"/>
        <v>0.89919948084874624</v>
      </c>
      <c r="P67" s="175">
        <f t="shared" si="55"/>
        <v>-4.6143952514104289E-2</v>
      </c>
      <c r="Q67" s="180">
        <v>0.14499999999999999</v>
      </c>
      <c r="R67" s="166">
        <f t="shared" si="53"/>
        <v>0.82376516130612987</v>
      </c>
      <c r="S67" s="175">
        <f t="shared" si="56"/>
        <v>-8.4196579182762812E-2</v>
      </c>
      <c r="T67" s="64"/>
      <c r="U67" s="11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customFormat="1">
      <c r="A68" s="170">
        <v>420</v>
      </c>
      <c r="B68" s="174">
        <f t="shared" si="43"/>
        <v>1.4854461355243568E-6</v>
      </c>
      <c r="C68" s="166">
        <f t="shared" si="44"/>
        <v>-5.8281430917355586</v>
      </c>
      <c r="D68" s="209">
        <f>'Summary and Models'!$G$12*'Summary and Models'!$G$15*'Bed expansion data'!B68/'Summary and Models'!$G$13</f>
        <v>2.4084453060747856E-5</v>
      </c>
      <c r="E68" s="178">
        <f t="shared" si="45"/>
        <v>1.5933333333333333E-3</v>
      </c>
      <c r="F68" s="167">
        <f t="shared" si="46"/>
        <v>6.6514827085562109E-4</v>
      </c>
      <c r="G68" s="166">
        <f t="shared" si="47"/>
        <v>0.82130337298867528</v>
      </c>
      <c r="H68" s="166">
        <f t="shared" si="48"/>
        <v>5.7946269138861327E-2</v>
      </c>
      <c r="I68" s="166">
        <f t="shared" si="49"/>
        <v>-8.6554531324664577E-2</v>
      </c>
      <c r="J68" s="175">
        <f t="shared" si="50"/>
        <v>3.0152112037257772E-2</v>
      </c>
      <c r="K68" s="180">
        <v>9.9000000000000005E-2</v>
      </c>
      <c r="L68" s="166">
        <f t="shared" si="51"/>
        <v>0.76432363468474551</v>
      </c>
      <c r="M68" s="175">
        <f t="shared" si="54"/>
        <v>-0.11672271080039176</v>
      </c>
      <c r="N68" s="180">
        <v>0.252</v>
      </c>
      <c r="O68" s="166">
        <f t="shared" si="52"/>
        <v>0.90079948908924234</v>
      </c>
      <c r="P68" s="175">
        <f t="shared" si="55"/>
        <v>-4.5371868813539065E-2</v>
      </c>
      <c r="Q68" s="180">
        <v>0.127</v>
      </c>
      <c r="R68" s="166">
        <f t="shared" si="53"/>
        <v>0.798786995192038</v>
      </c>
      <c r="S68" s="175">
        <f t="shared" si="56"/>
        <v>-9.7569014360062961E-2</v>
      </c>
      <c r="T68" s="64"/>
      <c r="U68" s="11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customFormat="1">
      <c r="A69" s="170">
        <v>450</v>
      </c>
      <c r="B69" s="174">
        <f t="shared" si="43"/>
        <v>1.5915494309189535E-6</v>
      </c>
      <c r="C69" s="166">
        <f t="shared" si="44"/>
        <v>-5.7981798683581154</v>
      </c>
      <c r="D69" s="209">
        <f>'Summary and Models'!$G$12*'Summary and Models'!$G$15*'Bed expansion data'!B69/'Summary and Models'!$G$13</f>
        <v>2.5804771136515556E-5</v>
      </c>
      <c r="E69" s="178">
        <f t="shared" si="45"/>
        <v>2.15E-3</v>
      </c>
      <c r="F69" s="167">
        <f t="shared" si="46"/>
        <v>8.6733307712012645E-4</v>
      </c>
      <c r="G69" s="166">
        <f t="shared" si="47"/>
        <v>0.86852536041772144</v>
      </c>
      <c r="H69" s="166">
        <f t="shared" si="48"/>
        <v>4.2152353450283689E-2</v>
      </c>
      <c r="I69" s="166">
        <f t="shared" si="49"/>
        <v>-6.1722739686378258E-2</v>
      </c>
      <c r="J69" s="175">
        <f t="shared" si="50"/>
        <v>2.0883814912915782E-2</v>
      </c>
      <c r="K69" s="180">
        <v>0.13300000000000001</v>
      </c>
      <c r="L69" s="166">
        <f t="shared" si="51"/>
        <v>0.82457172807360757</v>
      </c>
      <c r="M69" s="175">
        <f t="shared" si="54"/>
        <v>-8.3771559847678922E-2</v>
      </c>
      <c r="N69" s="180">
        <v>0.33500000000000002</v>
      </c>
      <c r="O69" s="166">
        <f t="shared" si="52"/>
        <v>0.92537752612086288</v>
      </c>
      <c r="P69" s="175">
        <f t="shared" si="55"/>
        <v>-3.3681052059176847E-2</v>
      </c>
      <c r="Q69" s="180">
        <v>0.17699999999999999</v>
      </c>
      <c r="R69" s="166">
        <f t="shared" si="53"/>
        <v>0.85562682705869397</v>
      </c>
      <c r="S69" s="175">
        <f t="shared" si="56"/>
        <v>-6.7715607152279006E-2</v>
      </c>
      <c r="T69" s="64"/>
      <c r="U69" s="11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customFormat="1">
      <c r="A70" s="272">
        <v>470</v>
      </c>
      <c r="B70" s="273">
        <f t="shared" si="43"/>
        <v>1.6622849611820184E-6</v>
      </c>
      <c r="C70" s="274">
        <f t="shared" si="44"/>
        <v>-5.7792945241977414</v>
      </c>
      <c r="D70" s="301">
        <f>'Summary and Models'!$G$12*'Summary and Models'!$G$15*'Bed expansion data'!B70/'Summary and Models'!$G$13</f>
        <v>2.6951649853694027E-5</v>
      </c>
      <c r="E70" s="276">
        <f t="shared" si="45"/>
        <v>2.0766666666666668E-3</v>
      </c>
      <c r="F70" s="277">
        <f t="shared" si="46"/>
        <v>5.8208437723599935E-4</v>
      </c>
      <c r="G70" s="274">
        <f t="shared" si="47"/>
        <v>0.8734579885337882</v>
      </c>
      <c r="H70" s="274">
        <f t="shared" si="48"/>
        <v>2.841972690472561E-2</v>
      </c>
      <c r="I70" s="274">
        <f t="shared" si="49"/>
        <v>-5.898463243866723E-2</v>
      </c>
      <c r="J70" s="275">
        <f t="shared" si="50"/>
        <v>1.3980861140419586E-2</v>
      </c>
      <c r="K70" s="278">
        <v>0.156</v>
      </c>
      <c r="L70" s="274">
        <f t="shared" si="51"/>
        <v>0.85043615278070384</v>
      </c>
      <c r="M70" s="275">
        <f t="shared" si="54"/>
        <v>-7.0358285856079256E-2</v>
      </c>
      <c r="N70" s="278">
        <v>0.28899999999999998</v>
      </c>
      <c r="O70" s="274">
        <f t="shared" si="52"/>
        <v>0.91349990052072338</v>
      </c>
      <c r="P70" s="275">
        <f t="shared" si="55"/>
        <v>-3.9291495605699833E-2</v>
      </c>
      <c r="Q70" s="278">
        <v>0.17799999999999999</v>
      </c>
      <c r="R70" s="274">
        <f t="shared" si="53"/>
        <v>0.85643791229993727</v>
      </c>
      <c r="S70" s="275">
        <f t="shared" si="56"/>
        <v>-6.7304115854222593E-2</v>
      </c>
      <c r="T70" s="295"/>
      <c r="U70" s="11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customFormat="1">
      <c r="A71" s="272">
        <v>500</v>
      </c>
      <c r="B71" s="273">
        <f t="shared" si="43"/>
        <v>1.7683882565766152E-6</v>
      </c>
      <c r="C71" s="274">
        <f t="shared" si="44"/>
        <v>-5.7524223777974397</v>
      </c>
      <c r="D71" s="301">
        <f>'Summary and Models'!$G$12*'Summary and Models'!$G$15*'Bed expansion data'!B71/'Summary and Models'!$G$13</f>
        <v>2.867196792946173E-5</v>
      </c>
      <c r="E71" s="276">
        <f t="shared" si="45"/>
        <v>2.4266666666666668E-3</v>
      </c>
      <c r="F71" s="277">
        <f t="shared" si="46"/>
        <v>7.4839086638526597E-4</v>
      </c>
      <c r="G71" s="274">
        <f t="shared" si="47"/>
        <v>0.88923323641973695</v>
      </c>
      <c r="H71" s="274">
        <f t="shared" si="48"/>
        <v>3.0270736255622006E-2</v>
      </c>
      <c r="I71" s="274">
        <f t="shared" si="49"/>
        <v>-5.123607022779475E-2</v>
      </c>
      <c r="J71" s="275">
        <f t="shared" si="50"/>
        <v>1.4789416861829765E-2</v>
      </c>
      <c r="K71" s="278">
        <v>0.158</v>
      </c>
      <c r="L71" s="274">
        <f t="shared" si="51"/>
        <v>0.85232936603664433</v>
      </c>
      <c r="M71" s="275">
        <f t="shared" si="54"/>
        <v>-6.9392548178352428E-2</v>
      </c>
      <c r="N71" s="278">
        <v>0.34</v>
      </c>
      <c r="O71" s="274">
        <f t="shared" si="52"/>
        <v>0.92647491544261495</v>
      </c>
      <c r="P71" s="275">
        <f t="shared" si="55"/>
        <v>-3.3166334825744312E-2</v>
      </c>
      <c r="Q71" s="278">
        <v>0.23</v>
      </c>
      <c r="R71" s="274">
        <f t="shared" si="53"/>
        <v>0.88889542777995145</v>
      </c>
      <c r="S71" s="275">
        <f t="shared" si="56"/>
        <v>-5.1149327679287517E-2</v>
      </c>
      <c r="T71" s="295"/>
      <c r="U71" s="11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customFormat="1">
      <c r="A72" s="272">
        <v>520</v>
      </c>
      <c r="B72" s="273">
        <f t="shared" si="43"/>
        <v>1.8391237868396796E-6</v>
      </c>
      <c r="C72" s="274">
        <f t="shared" si="44"/>
        <v>-5.7353890384986599</v>
      </c>
      <c r="D72" s="301">
        <f>'Summary and Models'!$G$12*'Summary and Models'!$G$15*'Bed expansion data'!B72/'Summary and Models'!$G$13</f>
        <v>2.9818846646640194E-5</v>
      </c>
      <c r="E72" s="276">
        <f t="shared" si="45"/>
        <v>2.47E-3</v>
      </c>
      <c r="F72" s="277">
        <f t="shared" si="46"/>
        <v>6.4642607208146121E-4</v>
      </c>
      <c r="G72" s="274">
        <f t="shared" si="47"/>
        <v>0.89339839946576249</v>
      </c>
      <c r="H72" s="274">
        <f t="shared" si="48"/>
        <v>2.643041620712494E-2</v>
      </c>
      <c r="I72" s="274">
        <f t="shared" si="49"/>
        <v>-4.9146163224632881E-2</v>
      </c>
      <c r="J72" s="275">
        <f t="shared" si="50"/>
        <v>1.2913052460572554E-2</v>
      </c>
      <c r="K72" s="278">
        <v>0.16500000000000001</v>
      </c>
      <c r="L72" s="274">
        <f t="shared" si="51"/>
        <v>0.85859418081084726</v>
      </c>
      <c r="M72" s="275">
        <f t="shared" si="54"/>
        <v>-6.6212059311393026E-2</v>
      </c>
      <c r="N72" s="278">
        <v>0.32300000000000001</v>
      </c>
      <c r="O72" s="274">
        <f t="shared" si="52"/>
        <v>0.922605174150121</v>
      </c>
      <c r="P72" s="275">
        <f t="shared" si="55"/>
        <v>-3.4984114112593889E-2</v>
      </c>
      <c r="Q72" s="278">
        <v>0.253</v>
      </c>
      <c r="R72" s="274">
        <f t="shared" si="53"/>
        <v>0.89899584343631944</v>
      </c>
      <c r="S72" s="275">
        <f t="shared" si="56"/>
        <v>-4.6242316249911729E-2</v>
      </c>
      <c r="T72" s="295"/>
      <c r="U72" s="11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customFormat="1">
      <c r="A73" s="272">
        <v>550</v>
      </c>
      <c r="B73" s="273">
        <f t="shared" si="43"/>
        <v>1.9452270822342764E-6</v>
      </c>
      <c r="C73" s="274">
        <f t="shared" si="44"/>
        <v>-5.7110296926392152</v>
      </c>
      <c r="D73" s="301">
        <f>'Summary and Models'!$G$12*'Summary and Models'!$G$15*'Bed expansion data'!B73/'Summary and Models'!$G$13</f>
        <v>3.1539164722407898E-5</v>
      </c>
      <c r="E73" s="276">
        <f t="shared" si="45"/>
        <v>2.7933333333333339E-3</v>
      </c>
      <c r="F73" s="277">
        <f t="shared" si="46"/>
        <v>7.7650212849389682E-4</v>
      </c>
      <c r="G73" s="274">
        <f t="shared" si="47"/>
        <v>0.90445354690239477</v>
      </c>
      <c r="H73" s="274">
        <f t="shared" si="48"/>
        <v>2.6662805847706538E-2</v>
      </c>
      <c r="I73" s="274">
        <f t="shared" si="49"/>
        <v>-4.3804338159504214E-2</v>
      </c>
      <c r="J73" s="275">
        <f t="shared" si="50"/>
        <v>1.289885243607177E-2</v>
      </c>
      <c r="K73" s="278">
        <v>0.17699999999999999</v>
      </c>
      <c r="L73" s="274">
        <f t="shared" si="51"/>
        <v>0.86818101601011188</v>
      </c>
      <c r="M73" s="275">
        <f t="shared" si="54"/>
        <v>-6.1389714848611873E-2</v>
      </c>
      <c r="N73" s="278">
        <v>0.36499999999999999</v>
      </c>
      <c r="O73" s="274">
        <f t="shared" si="52"/>
        <v>0.93151088013832628</v>
      </c>
      <c r="P73" s="275">
        <f t="shared" si="55"/>
        <v>-3.0812068136024093E-2</v>
      </c>
      <c r="Q73" s="278">
        <v>0.29599999999999999</v>
      </c>
      <c r="R73" s="274">
        <f t="shared" si="53"/>
        <v>0.91366874455874603</v>
      </c>
      <c r="S73" s="275">
        <f t="shared" si="56"/>
        <v>-3.9211231493876675E-2</v>
      </c>
      <c r="T73" s="295"/>
      <c r="U73" s="11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customFormat="1">
      <c r="A74" s="272">
        <v>570</v>
      </c>
      <c r="B74" s="273">
        <f t="shared" si="43"/>
        <v>2.0159626124973415E-6</v>
      </c>
      <c r="C74" s="274">
        <f t="shared" si="44"/>
        <v>-5.695517526460967</v>
      </c>
      <c r="D74" s="301">
        <f>'Summary and Models'!$G$12*'Summary and Models'!$G$15*'Bed expansion data'!B74/'Summary and Models'!$G$13</f>
        <v>3.2686043439586372E-5</v>
      </c>
      <c r="E74" s="276">
        <f t="shared" si="45"/>
        <v>2.826666666666667E-3</v>
      </c>
      <c r="F74" s="277">
        <f t="shared" si="46"/>
        <v>4.1986770403174548E-4</v>
      </c>
      <c r="G74" s="274">
        <f t="shared" si="47"/>
        <v>0.91119934437746231</v>
      </c>
      <c r="H74" s="274">
        <f t="shared" si="48"/>
        <v>1.1876522395468613E-2</v>
      </c>
      <c r="I74" s="274">
        <f t="shared" si="49"/>
        <v>-4.0423390425859233E-2</v>
      </c>
      <c r="J74" s="275">
        <f t="shared" si="50"/>
        <v>5.648961316790063E-3</v>
      </c>
      <c r="K74" s="278">
        <v>0.255</v>
      </c>
      <c r="L74" s="274">
        <f t="shared" si="51"/>
        <v>0.90850211699525407</v>
      </c>
      <c r="M74" s="275">
        <f t="shared" si="54"/>
        <v>-4.1674056360035093E-2</v>
      </c>
      <c r="N74" s="278">
        <v>0.34200000000000003</v>
      </c>
      <c r="O74" s="274">
        <f t="shared" si="52"/>
        <v>0.92690488669733651</v>
      </c>
      <c r="P74" s="275">
        <f t="shared" si="55"/>
        <v>-3.2964828209089657E-2</v>
      </c>
      <c r="Q74" s="278">
        <v>0.251</v>
      </c>
      <c r="R74" s="274">
        <f t="shared" si="53"/>
        <v>0.89819102943979612</v>
      </c>
      <c r="S74" s="275">
        <f t="shared" si="56"/>
        <v>-4.663128670845295E-2</v>
      </c>
      <c r="T74" s="295"/>
      <c r="U74" s="11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customFormat="1">
      <c r="A75" s="280">
        <v>600</v>
      </c>
      <c r="B75" s="281">
        <f t="shared" si="43"/>
        <v>2.1220659078919381E-6</v>
      </c>
      <c r="C75" s="282">
        <f t="shared" si="44"/>
        <v>-5.6732411317498155</v>
      </c>
      <c r="D75" s="302">
        <f>'Summary and Models'!$G$12*'Summary and Models'!$G$15*'Bed expansion data'!B75/'Summary and Models'!$G$13</f>
        <v>3.4406361515354073E-5</v>
      </c>
      <c r="E75" s="284">
        <f t="shared" si="45"/>
        <v>2.96E-3</v>
      </c>
      <c r="F75" s="285">
        <f t="shared" si="46"/>
        <v>4.3366653856006306E-4</v>
      </c>
      <c r="G75" s="282">
        <f t="shared" si="47"/>
        <v>0.9151121811324735</v>
      </c>
      <c r="H75" s="282">
        <f t="shared" si="48"/>
        <v>1.2252738011605291E-2</v>
      </c>
      <c r="I75" s="282">
        <f t="shared" si="49"/>
        <v>-3.8564625698558869E-2</v>
      </c>
      <c r="J75" s="283">
        <f t="shared" si="50"/>
        <v>5.8186226712955164E-3</v>
      </c>
      <c r="K75" s="286">
        <v>0.27700000000000002</v>
      </c>
      <c r="L75" s="282">
        <f t="shared" si="51"/>
        <v>0.91576909687288732</v>
      </c>
      <c r="M75" s="283">
        <f t="shared" si="54"/>
        <v>-3.8214016064956634E-2</v>
      </c>
      <c r="N75" s="286">
        <v>0.35599999999999998</v>
      </c>
      <c r="O75" s="282">
        <f t="shared" si="52"/>
        <v>0.9297794136249693</v>
      </c>
      <c r="P75" s="283">
        <f t="shared" si="55"/>
        <v>-3.1620073820875866E-2</v>
      </c>
      <c r="Q75" s="286">
        <v>0.255</v>
      </c>
      <c r="R75" s="282">
        <f t="shared" si="53"/>
        <v>0.89978803289956399</v>
      </c>
      <c r="S75" s="283">
        <f t="shared" si="56"/>
        <v>-4.5859787209844093E-2</v>
      </c>
      <c r="T75" s="295"/>
      <c r="U75" s="11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customFormat="1">
      <c r="A76" s="14"/>
      <c r="B76" s="14"/>
      <c r="C76" s="14"/>
      <c r="D76" s="47"/>
      <c r="E76" s="14"/>
      <c r="F76" s="14"/>
      <c r="G76" s="14"/>
      <c r="H76" s="14"/>
      <c r="I76" s="14"/>
      <c r="J76" s="14"/>
      <c r="K76" s="7"/>
      <c r="L76" s="14"/>
      <c r="M76" s="14"/>
      <c r="N76" s="14"/>
      <c r="O76" s="14"/>
      <c r="P76" s="14"/>
      <c r="Q76" s="14"/>
      <c r="R76" s="14"/>
      <c r="S76" s="14"/>
      <c r="T76" s="14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customFormat="1">
      <c r="A77" s="14"/>
      <c r="B77" s="14"/>
      <c r="C77" s="14"/>
      <c r="D77" s="47"/>
      <c r="E77" s="14"/>
      <c r="F77" s="14"/>
      <c r="G77" s="14"/>
      <c r="H77" s="14"/>
      <c r="I77" s="14"/>
      <c r="J77" s="14"/>
      <c r="K77" s="7"/>
      <c r="L77" s="14"/>
      <c r="M77" s="14"/>
      <c r="N77" s="14"/>
      <c r="O77" s="14"/>
      <c r="P77" s="14"/>
      <c r="Q77" s="14"/>
      <c r="R77" s="14"/>
      <c r="S77" s="14"/>
      <c r="T77" s="14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customFormat="1">
      <c r="A78" s="62"/>
      <c r="B78" s="47"/>
      <c r="C78" s="14"/>
      <c r="D78" s="47"/>
      <c r="E78" s="14"/>
      <c r="F78" s="14"/>
      <c r="G78" s="14"/>
      <c r="H78" s="14"/>
      <c r="I78" s="14"/>
      <c r="J78" s="14"/>
      <c r="K78" s="7"/>
      <c r="L78" s="14"/>
      <c r="M78" s="14"/>
      <c r="N78" s="14"/>
      <c r="O78" s="14"/>
      <c r="P78" s="14"/>
      <c r="Q78" s="14"/>
      <c r="R78" s="14"/>
      <c r="S78" s="14"/>
      <c r="T78" s="14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customFormat="1">
      <c r="A79" s="62"/>
      <c r="B79" s="14"/>
      <c r="C79" s="14"/>
      <c r="D79" s="47"/>
      <c r="E79" s="14"/>
      <c r="F79" s="14"/>
      <c r="G79" s="14"/>
      <c r="H79" s="14"/>
      <c r="I79" s="14"/>
      <c r="J79" s="14"/>
      <c r="K79" s="7"/>
      <c r="L79" s="14"/>
      <c r="M79" s="14"/>
      <c r="N79" s="14"/>
      <c r="O79" s="14"/>
      <c r="P79" s="14"/>
      <c r="Q79" s="14"/>
      <c r="R79" s="14"/>
      <c r="S79" s="14"/>
      <c r="T79" s="14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>
      <c r="A80" s="62"/>
      <c r="B80" s="14"/>
      <c r="C80" s="14"/>
      <c r="D80" s="47"/>
      <c r="E80" s="14"/>
      <c r="F80" s="14"/>
      <c r="G80" s="14"/>
      <c r="H80" s="14"/>
      <c r="I80" s="14"/>
      <c r="J80" s="14"/>
      <c r="K80" s="7"/>
      <c r="L80" s="14"/>
      <c r="M80" s="14"/>
      <c r="N80" s="14"/>
      <c r="O80" s="14"/>
      <c r="P80" s="14"/>
      <c r="Q80" s="14"/>
      <c r="R80" s="14"/>
      <c r="S80" s="14"/>
      <c r="T80" s="14"/>
    </row>
    <row r="81" spans="1:20">
      <c r="A81" s="62"/>
      <c r="B81" s="14"/>
      <c r="C81" s="14"/>
      <c r="D81" s="47"/>
      <c r="E81" s="14"/>
      <c r="F81" s="14"/>
      <c r="G81" s="14"/>
      <c r="H81" s="14"/>
      <c r="I81" s="14"/>
      <c r="J81" s="14"/>
      <c r="K81" s="7"/>
      <c r="L81" s="14"/>
      <c r="M81" s="14"/>
      <c r="N81" s="14"/>
      <c r="O81" s="14"/>
      <c r="P81" s="14"/>
      <c r="Q81" s="14"/>
      <c r="R81" s="14"/>
      <c r="S81" s="14"/>
      <c r="T81" s="14"/>
    </row>
    <row r="82" spans="1:20">
      <c r="A82" s="62"/>
      <c r="B82" s="14"/>
      <c r="C82" s="14"/>
      <c r="D82" s="47"/>
      <c r="E82" s="14"/>
      <c r="F82" s="14"/>
      <c r="G82" s="14"/>
      <c r="H82" s="14"/>
      <c r="I82" s="14"/>
      <c r="J82" s="14"/>
      <c r="K82" s="7"/>
      <c r="L82" s="14"/>
      <c r="M82" s="14"/>
      <c r="N82" s="14"/>
      <c r="O82" s="14"/>
      <c r="P82" s="14"/>
      <c r="Q82" s="14"/>
      <c r="R82" s="14"/>
      <c r="S82" s="14"/>
      <c r="T82" s="14"/>
    </row>
    <row r="83" spans="1:20" ht="15.75">
      <c r="A83" s="62"/>
      <c r="B83" s="14"/>
      <c r="C83" s="65"/>
      <c r="D83" s="304"/>
      <c r="E83" s="14"/>
      <c r="F83" s="14"/>
      <c r="G83" s="14"/>
      <c r="H83" s="14"/>
      <c r="I83" s="14"/>
      <c r="J83" s="14"/>
      <c r="K83" s="7"/>
      <c r="L83" s="14"/>
      <c r="M83" s="14"/>
      <c r="N83" s="14"/>
      <c r="O83" s="14"/>
      <c r="P83" s="14"/>
      <c r="Q83" s="14"/>
      <c r="R83" s="14"/>
      <c r="S83" s="14"/>
      <c r="T83" s="14"/>
    </row>
    <row r="84" spans="1:20" ht="15.75">
      <c r="A84" s="62"/>
      <c r="B84" s="14"/>
      <c r="C84" s="65"/>
      <c r="D84" s="304"/>
      <c r="E84" s="14"/>
      <c r="F84" s="53"/>
      <c r="G84" s="53"/>
      <c r="H84" s="53"/>
      <c r="I84" s="14"/>
      <c r="J84" s="14"/>
      <c r="K84" s="7"/>
      <c r="L84" s="14"/>
      <c r="M84" s="14"/>
      <c r="N84" s="14"/>
      <c r="O84" s="14"/>
      <c r="P84" s="14"/>
      <c r="Q84" s="14"/>
      <c r="R84" s="14"/>
      <c r="S84" s="14"/>
      <c r="T84" s="14"/>
    </row>
    <row r="85" spans="1:20" ht="15.75">
      <c r="A85" s="62"/>
      <c r="B85" s="14"/>
      <c r="C85" s="65"/>
      <c r="D85" s="304"/>
      <c r="E85" s="14"/>
      <c r="F85" s="14"/>
      <c r="G85" s="14"/>
      <c r="H85" s="14"/>
      <c r="I85" s="14"/>
      <c r="J85" s="14"/>
      <c r="K85" s="7"/>
      <c r="L85" s="14"/>
      <c r="M85" s="14"/>
      <c r="N85" s="14"/>
      <c r="O85" s="14"/>
      <c r="P85" s="14"/>
      <c r="Q85" s="14"/>
      <c r="R85" s="14"/>
      <c r="S85" s="14"/>
      <c r="T85" s="14"/>
    </row>
    <row r="86" spans="1:20" ht="15.75">
      <c r="A86" s="62"/>
      <c r="B86" s="14"/>
      <c r="C86" s="65"/>
      <c r="D86" s="304"/>
      <c r="E86" s="14"/>
      <c r="F86" s="14"/>
      <c r="G86" s="14"/>
      <c r="H86" s="14"/>
      <c r="I86" s="14"/>
      <c r="J86" s="14"/>
      <c r="K86" s="7"/>
      <c r="L86" s="14"/>
      <c r="M86" s="14"/>
      <c r="N86" s="14"/>
      <c r="O86" s="14"/>
      <c r="P86" s="14"/>
      <c r="Q86" s="14"/>
      <c r="R86" s="14"/>
      <c r="S86" s="14"/>
      <c r="T86" s="14"/>
    </row>
    <row r="87" spans="1:20" ht="15.75">
      <c r="A87" s="62"/>
      <c r="B87" s="14"/>
      <c r="C87" s="65"/>
      <c r="D87" s="304"/>
      <c r="E87" s="14"/>
      <c r="F87" s="14"/>
      <c r="G87" s="14"/>
      <c r="H87" s="14"/>
      <c r="I87" s="14"/>
      <c r="J87" s="14"/>
      <c r="K87" s="7"/>
      <c r="L87" s="14"/>
      <c r="M87" s="14"/>
      <c r="N87" s="14"/>
      <c r="O87" s="14"/>
      <c r="P87" s="14"/>
      <c r="Q87" s="14"/>
      <c r="R87" s="14"/>
      <c r="S87" s="14"/>
      <c r="T87" s="14"/>
    </row>
    <row r="88" spans="1:20" ht="15.75">
      <c r="A88" s="14"/>
      <c r="B88" s="65"/>
      <c r="C88" s="65"/>
      <c r="D88" s="304"/>
      <c r="E88" s="14"/>
      <c r="F88" s="14"/>
      <c r="G88" s="14"/>
      <c r="H88" s="14"/>
      <c r="I88" s="14"/>
      <c r="J88" s="14"/>
      <c r="K88" s="7"/>
      <c r="L88" s="14"/>
      <c r="M88" s="14"/>
      <c r="N88" s="14"/>
      <c r="O88" s="14"/>
      <c r="P88" s="14"/>
      <c r="Q88" s="14"/>
      <c r="R88" s="14"/>
      <c r="S88" s="14"/>
      <c r="T88" s="14"/>
    </row>
    <row r="89" spans="1:20" ht="15.75">
      <c r="A89" s="14"/>
      <c r="B89" s="65"/>
      <c r="C89" s="65"/>
      <c r="D89" s="304"/>
      <c r="E89" s="14"/>
      <c r="F89" s="14"/>
      <c r="G89" s="14"/>
      <c r="H89" s="14"/>
      <c r="I89" s="14"/>
      <c r="J89" s="14"/>
      <c r="K89" s="7"/>
      <c r="L89" s="14"/>
      <c r="M89" s="14"/>
      <c r="N89" s="14"/>
      <c r="O89" s="14"/>
      <c r="P89" s="14"/>
      <c r="Q89" s="14"/>
      <c r="R89" s="14"/>
      <c r="S89" s="14"/>
      <c r="T89" s="14"/>
    </row>
    <row r="90" spans="1:20" ht="15.75">
      <c r="A90" s="14"/>
      <c r="B90" s="65"/>
      <c r="C90" s="65"/>
      <c r="D90" s="304"/>
      <c r="E90" s="14"/>
      <c r="F90" s="14"/>
      <c r="G90" s="14"/>
      <c r="H90" s="14"/>
      <c r="I90" s="14"/>
      <c r="J90" s="14"/>
      <c r="K90" s="7"/>
      <c r="L90" s="14"/>
      <c r="M90" s="14"/>
      <c r="N90" s="14"/>
      <c r="O90" s="14"/>
      <c r="P90" s="14"/>
      <c r="Q90" s="14"/>
      <c r="R90" s="14"/>
      <c r="S90" s="14"/>
      <c r="T90" s="14"/>
    </row>
    <row r="91" spans="1:20" ht="15.75">
      <c r="A91" s="14"/>
      <c r="B91" s="65"/>
      <c r="C91" s="65"/>
      <c r="D91" s="304"/>
      <c r="E91" s="14"/>
      <c r="F91" s="14"/>
      <c r="G91" s="14"/>
      <c r="H91" s="14"/>
      <c r="I91" s="14"/>
      <c r="J91" s="14"/>
      <c r="K91" s="7"/>
      <c r="L91" s="14"/>
      <c r="M91" s="14"/>
      <c r="N91" s="14"/>
      <c r="O91" s="14"/>
      <c r="P91" s="14"/>
      <c r="Q91" s="14"/>
      <c r="R91" s="14"/>
      <c r="S91" s="14"/>
      <c r="T91" s="14"/>
    </row>
    <row r="92" spans="1:20" ht="15.75" customHeight="1">
      <c r="A92" s="14"/>
      <c r="B92" s="65"/>
      <c r="C92" s="65"/>
      <c r="D92" s="304"/>
      <c r="E92" s="14"/>
      <c r="F92" s="14"/>
      <c r="G92" s="14"/>
      <c r="H92" s="14"/>
      <c r="I92" s="14"/>
      <c r="J92" s="14"/>
      <c r="K92" s="7"/>
      <c r="L92" s="14"/>
      <c r="M92" s="14"/>
      <c r="N92" s="14"/>
      <c r="O92" s="14"/>
      <c r="P92" s="14"/>
      <c r="Q92" s="14"/>
      <c r="R92" s="14"/>
      <c r="S92" s="14"/>
      <c r="T92" s="14"/>
    </row>
    <row r="93" spans="1:20" ht="15.75" customHeight="1">
      <c r="A93" s="14"/>
      <c r="B93" s="65"/>
      <c r="C93" s="65"/>
      <c r="D93" s="304"/>
      <c r="E93" s="14"/>
      <c r="F93" s="14"/>
      <c r="G93" s="14"/>
      <c r="H93" s="14"/>
      <c r="I93" s="14"/>
      <c r="J93" s="14"/>
      <c r="K93" s="7"/>
      <c r="L93" s="14"/>
      <c r="M93" s="14"/>
      <c r="N93" s="14"/>
      <c r="O93" s="14"/>
      <c r="P93" s="14"/>
      <c r="Q93" s="14"/>
      <c r="R93" s="14"/>
      <c r="S93" s="14"/>
      <c r="T93" s="14"/>
    </row>
    <row r="94" spans="1:20" ht="15.75">
      <c r="A94" s="14"/>
      <c r="B94" s="65"/>
      <c r="C94" s="65"/>
      <c r="D94" s="304"/>
      <c r="E94" s="14"/>
      <c r="F94" s="14"/>
      <c r="G94" s="14"/>
      <c r="H94" s="14"/>
      <c r="I94" s="14"/>
      <c r="J94" s="14"/>
      <c r="K94" s="7"/>
      <c r="L94" s="14"/>
      <c r="M94" s="14"/>
      <c r="N94" s="14"/>
      <c r="O94" s="14"/>
      <c r="P94" s="14"/>
      <c r="Q94" s="14"/>
      <c r="R94" s="14"/>
      <c r="S94" s="14"/>
      <c r="T94" s="14"/>
    </row>
    <row r="95" spans="1:20" ht="15.75">
      <c r="A95" s="14"/>
      <c r="B95" s="65"/>
      <c r="C95" s="65"/>
      <c r="D95" s="304"/>
      <c r="E95" s="14"/>
      <c r="F95" s="14"/>
      <c r="G95" s="14"/>
      <c r="H95" s="14"/>
      <c r="I95" s="14"/>
      <c r="J95" s="14"/>
      <c r="K95" s="7"/>
      <c r="L95" s="14"/>
      <c r="M95" s="14"/>
      <c r="N95" s="14"/>
      <c r="O95" s="14"/>
      <c r="P95" s="14"/>
      <c r="Q95" s="14"/>
      <c r="R95" s="14"/>
      <c r="S95" s="14"/>
      <c r="T95" s="14"/>
    </row>
    <row r="96" spans="1:20" ht="15.75">
      <c r="A96" s="14"/>
      <c r="B96" s="65"/>
      <c r="C96" s="65"/>
      <c r="D96" s="304"/>
      <c r="E96" s="14"/>
      <c r="F96" s="14"/>
      <c r="G96" s="14"/>
      <c r="H96" s="14"/>
      <c r="I96" s="14"/>
      <c r="J96" s="14"/>
      <c r="K96" s="7"/>
      <c r="L96" s="14"/>
      <c r="M96" s="14"/>
      <c r="N96" s="14"/>
      <c r="O96" s="14"/>
      <c r="P96" s="14"/>
      <c r="Q96" s="14"/>
      <c r="R96" s="14"/>
      <c r="S96" s="14"/>
      <c r="T96" s="14"/>
    </row>
    <row r="97" spans="1:20" ht="15.75">
      <c r="A97" s="14"/>
      <c r="B97" s="65"/>
      <c r="C97" s="65"/>
      <c r="D97" s="304"/>
      <c r="E97" s="14"/>
      <c r="F97" s="14"/>
      <c r="G97" s="14"/>
      <c r="H97" s="14"/>
      <c r="I97" s="14"/>
      <c r="J97" s="14"/>
      <c r="K97" s="7"/>
      <c r="L97" s="14"/>
      <c r="M97" s="14"/>
      <c r="N97" s="14"/>
      <c r="O97" s="14"/>
      <c r="P97" s="14"/>
      <c r="Q97" s="14"/>
      <c r="R97" s="14"/>
      <c r="S97" s="14"/>
      <c r="T97" s="14"/>
    </row>
    <row r="98" spans="1:20" ht="15.75">
      <c r="A98" s="14"/>
      <c r="B98" s="65"/>
      <c r="C98" s="65"/>
      <c r="D98" s="304"/>
      <c r="E98" s="14"/>
      <c r="F98" s="14"/>
      <c r="G98" s="14"/>
      <c r="H98" s="14"/>
      <c r="I98" s="14"/>
      <c r="J98" s="14"/>
      <c r="K98" s="7"/>
      <c r="L98" s="14"/>
      <c r="M98" s="14"/>
      <c r="N98" s="14"/>
      <c r="O98" s="14"/>
      <c r="P98" s="14"/>
      <c r="Q98" s="14"/>
      <c r="R98" s="14"/>
      <c r="S98" s="14"/>
      <c r="T98" s="14"/>
    </row>
    <row r="99" spans="1:20" ht="15.75">
      <c r="A99" s="14"/>
      <c r="B99" s="65"/>
      <c r="C99" s="65"/>
      <c r="D99" s="304"/>
      <c r="E99" s="14"/>
      <c r="F99" s="14"/>
      <c r="G99" s="14"/>
      <c r="H99" s="14"/>
      <c r="I99" s="14"/>
      <c r="J99" s="14"/>
      <c r="K99" s="7"/>
      <c r="L99" s="14"/>
      <c r="M99" s="14"/>
      <c r="N99" s="14"/>
      <c r="O99" s="14"/>
      <c r="P99" s="14"/>
      <c r="Q99" s="14"/>
      <c r="R99" s="14"/>
      <c r="S99" s="14"/>
      <c r="T99" s="14"/>
    </row>
    <row r="100" spans="1:20" ht="15.75">
      <c r="A100" s="14"/>
      <c r="B100" s="65"/>
      <c r="C100" s="65"/>
      <c r="D100" s="304"/>
      <c r="E100" s="14"/>
      <c r="F100" s="14"/>
      <c r="G100" s="14"/>
      <c r="H100" s="14"/>
      <c r="I100" s="14"/>
      <c r="J100" s="14"/>
      <c r="K100" s="7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1:20" ht="15.75">
      <c r="A101" s="14"/>
      <c r="B101" s="65"/>
      <c r="C101" s="65"/>
      <c r="D101" s="304"/>
      <c r="E101" s="14"/>
      <c r="F101" s="14"/>
      <c r="G101" s="14"/>
      <c r="H101" s="14"/>
      <c r="I101" s="14"/>
      <c r="J101" s="14"/>
      <c r="K101" s="7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1:20" s="54" customFormat="1" ht="15.75">
      <c r="A102" s="66"/>
      <c r="B102" s="66"/>
      <c r="C102" s="66"/>
      <c r="D102" s="304"/>
      <c r="E102" s="66"/>
      <c r="F102" s="66"/>
      <c r="G102" s="66"/>
      <c r="H102" s="66"/>
      <c r="I102" s="66"/>
      <c r="J102" s="66"/>
      <c r="K102" s="67"/>
      <c r="L102" s="66"/>
      <c r="M102" s="66"/>
      <c r="N102" s="66"/>
      <c r="O102" s="66"/>
      <c r="P102" s="66"/>
      <c r="Q102" s="14"/>
      <c r="R102" s="14"/>
      <c r="S102" s="66"/>
      <c r="T102" s="66"/>
    </row>
    <row r="103" spans="1:20" ht="15.75">
      <c r="A103" s="14"/>
      <c r="B103" s="14"/>
      <c r="C103" s="14"/>
      <c r="D103" s="304"/>
      <c r="E103" s="14"/>
      <c r="F103" s="14"/>
      <c r="G103" s="14"/>
      <c r="H103" s="14"/>
      <c r="I103" s="14"/>
      <c r="J103" s="14"/>
      <c r="K103" s="7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1:20" ht="15.75">
      <c r="A104" s="14"/>
      <c r="B104" s="14"/>
      <c r="C104" s="14"/>
      <c r="D104" s="304"/>
      <c r="E104" s="14"/>
      <c r="F104" s="14"/>
      <c r="G104" s="14"/>
      <c r="H104" s="14"/>
      <c r="I104" s="14"/>
      <c r="J104" s="14"/>
      <c r="K104" s="7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1:20" ht="15.75">
      <c r="A105" s="14"/>
      <c r="B105" s="14"/>
      <c r="C105" s="14"/>
      <c r="D105" s="304"/>
      <c r="E105" s="14"/>
      <c r="F105" s="14"/>
      <c r="G105" s="14"/>
      <c r="H105" s="14"/>
      <c r="I105" s="14"/>
      <c r="J105" s="14"/>
      <c r="K105" s="7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1:20" ht="15.75">
      <c r="A106" s="14"/>
      <c r="B106" s="14"/>
      <c r="C106" s="14"/>
      <c r="D106" s="304"/>
      <c r="E106" s="14"/>
      <c r="F106" s="14"/>
      <c r="G106" s="14"/>
      <c r="H106" s="14"/>
      <c r="I106" s="14"/>
      <c r="J106" s="14"/>
      <c r="K106" s="7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1:20" ht="15.75">
      <c r="A107" s="14"/>
      <c r="B107" s="14"/>
      <c r="C107" s="14"/>
      <c r="D107" s="304"/>
      <c r="E107" s="14"/>
      <c r="F107" s="14"/>
      <c r="G107" s="14"/>
      <c r="H107" s="14"/>
      <c r="I107" s="14"/>
      <c r="J107" s="14"/>
      <c r="K107" s="7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1:20" ht="15.75">
      <c r="A108" s="14"/>
      <c r="B108" s="14"/>
      <c r="C108" s="14"/>
      <c r="D108" s="304"/>
      <c r="E108" s="14"/>
      <c r="F108" s="14"/>
      <c r="G108" s="14"/>
      <c r="H108" s="14"/>
      <c r="I108" s="14"/>
      <c r="J108" s="14"/>
      <c r="K108" s="7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1:20" ht="15.75">
      <c r="A109" s="14"/>
      <c r="B109" s="14"/>
      <c r="C109" s="14"/>
      <c r="D109" s="304"/>
      <c r="E109" s="14"/>
      <c r="F109" s="14"/>
      <c r="G109" s="14"/>
      <c r="H109" s="14"/>
      <c r="I109" s="14"/>
      <c r="J109" s="14"/>
      <c r="K109" s="7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1:20" ht="15.75">
      <c r="A110" s="14"/>
      <c r="B110" s="14"/>
      <c r="C110" s="14"/>
      <c r="D110" s="304"/>
      <c r="E110" s="14"/>
      <c r="F110" s="14"/>
      <c r="G110" s="14"/>
      <c r="H110" s="14"/>
      <c r="I110" s="14"/>
      <c r="J110" s="14"/>
      <c r="K110" s="7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1:20" ht="15.75">
      <c r="A111" s="14"/>
      <c r="B111" s="14"/>
      <c r="C111" s="14"/>
      <c r="D111" s="304"/>
      <c r="E111" s="14"/>
      <c r="F111" s="14"/>
      <c r="G111" s="14"/>
      <c r="H111" s="14"/>
      <c r="I111" s="14"/>
      <c r="J111" s="14"/>
      <c r="K111" s="7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1:20" ht="15.75">
      <c r="A112" s="14"/>
      <c r="B112" s="14"/>
      <c r="C112" s="14"/>
      <c r="D112" s="304"/>
      <c r="E112" s="14"/>
      <c r="F112" s="14"/>
      <c r="G112" s="14"/>
      <c r="H112" s="14"/>
      <c r="I112" s="14"/>
      <c r="J112" s="14"/>
      <c r="K112" s="7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1:20" ht="15.75">
      <c r="A113" s="14"/>
      <c r="B113" s="14"/>
      <c r="C113" s="14"/>
      <c r="D113" s="304"/>
      <c r="E113" s="14"/>
      <c r="F113" s="14"/>
      <c r="G113" s="14"/>
      <c r="H113" s="14"/>
      <c r="I113" s="14"/>
      <c r="J113" s="14"/>
      <c r="K113" s="7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1:20" ht="15.75">
      <c r="A114" s="14"/>
      <c r="B114" s="14"/>
      <c r="C114" s="14"/>
      <c r="D114" s="304"/>
      <c r="E114" s="14"/>
      <c r="F114" s="14"/>
      <c r="G114" s="14"/>
      <c r="H114" s="14"/>
      <c r="I114" s="14"/>
      <c r="J114" s="14"/>
      <c r="K114" s="7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1:20" ht="15.75">
      <c r="A115" s="14"/>
      <c r="B115" s="14"/>
      <c r="C115" s="14"/>
      <c r="D115" s="30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1:20" ht="15.75">
      <c r="A116" s="14"/>
      <c r="B116" s="14"/>
      <c r="C116" s="14"/>
      <c r="D116" s="30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1:20" ht="15.75">
      <c r="A117" s="14"/>
      <c r="B117" s="14"/>
      <c r="C117" s="14"/>
      <c r="D117" s="30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1:20" ht="15.75">
      <c r="A118" s="14"/>
      <c r="B118" s="14"/>
      <c r="C118" s="14"/>
      <c r="D118" s="30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1:20" ht="15.75">
      <c r="A119" s="14"/>
      <c r="B119" s="14"/>
      <c r="C119" s="14"/>
      <c r="D119" s="30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1:20" ht="15.75">
      <c r="A120" s="14"/>
      <c r="B120" s="14"/>
      <c r="C120" s="14"/>
      <c r="D120" s="30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1:20" ht="15.75">
      <c r="A121" s="14"/>
      <c r="B121" s="14"/>
      <c r="C121" s="14"/>
      <c r="D121" s="30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1:20" ht="15.75">
      <c r="A122" s="14"/>
      <c r="B122" s="14"/>
      <c r="C122" s="14"/>
      <c r="D122" s="30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1:20" ht="15.75">
      <c r="A123" s="14"/>
      <c r="B123" s="14"/>
      <c r="C123" s="14"/>
      <c r="D123" s="30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1:20" ht="15.75">
      <c r="A124" s="14"/>
      <c r="B124" s="14"/>
      <c r="C124" s="14"/>
      <c r="D124" s="30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1:20" ht="15.75">
      <c r="A125" s="14"/>
      <c r="B125" s="14"/>
      <c r="C125" s="14"/>
      <c r="D125" s="30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1:20" ht="15.75">
      <c r="A126" s="14"/>
      <c r="B126" s="14"/>
      <c r="C126" s="14"/>
      <c r="D126" s="30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1:20" ht="15.75">
      <c r="A127" s="14"/>
      <c r="B127" s="14"/>
      <c r="C127" s="14"/>
      <c r="D127" s="30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1:20" ht="15.75">
      <c r="A128" s="14"/>
      <c r="B128" s="14"/>
      <c r="C128" s="14"/>
      <c r="D128" s="30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1:20" ht="15.75">
      <c r="A129" s="14"/>
      <c r="B129" s="14"/>
      <c r="C129" s="14"/>
      <c r="D129" s="30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1:20" ht="15.75">
      <c r="A130" s="14"/>
      <c r="B130" s="14"/>
      <c r="C130" s="14"/>
      <c r="D130" s="30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1:20" ht="15.75">
      <c r="A131" s="14"/>
      <c r="B131" s="14"/>
      <c r="C131" s="14"/>
      <c r="D131" s="30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1:20" ht="15.75">
      <c r="A132" s="14"/>
      <c r="B132" s="14"/>
      <c r="C132" s="14"/>
      <c r="D132" s="30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1:20" ht="15.75">
      <c r="A133" s="14"/>
      <c r="B133" s="14"/>
      <c r="C133" s="14"/>
      <c r="D133" s="30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1:20" ht="15.75">
      <c r="A134" s="14"/>
      <c r="B134" s="14"/>
      <c r="C134" s="14"/>
      <c r="D134" s="30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1:20" ht="15.75">
      <c r="A135" s="14"/>
      <c r="B135" s="14"/>
      <c r="C135" s="14"/>
      <c r="D135" s="30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1:20" ht="15.75">
      <c r="A136" s="14"/>
      <c r="B136" s="14"/>
      <c r="C136" s="14"/>
      <c r="D136" s="30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1:20" ht="15.75">
      <c r="A137" s="14"/>
      <c r="B137" s="14"/>
      <c r="C137" s="14"/>
      <c r="D137" s="30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1:20" ht="15.75">
      <c r="A138" s="14"/>
      <c r="B138" s="14"/>
      <c r="C138" s="14"/>
      <c r="D138" s="30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1:20" ht="15.75">
      <c r="A139" s="14"/>
      <c r="B139" s="14"/>
      <c r="C139" s="14"/>
      <c r="D139" s="30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1:20" ht="15.75">
      <c r="A140" s="14"/>
      <c r="B140" s="14"/>
      <c r="C140" s="14"/>
      <c r="D140" s="30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1:20" ht="15.75">
      <c r="A141" s="14"/>
      <c r="B141" s="14"/>
      <c r="C141" s="14"/>
      <c r="D141" s="30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1:20" ht="15.75">
      <c r="A142" s="14"/>
      <c r="B142" s="14"/>
      <c r="C142" s="14"/>
      <c r="D142" s="30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1:20" ht="15.75">
      <c r="A143" s="14"/>
      <c r="B143" s="14"/>
      <c r="C143" s="14"/>
      <c r="D143" s="30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1:20" ht="15.75">
      <c r="A144" s="14"/>
      <c r="B144" s="14"/>
      <c r="C144" s="14"/>
      <c r="D144" s="30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1:20" ht="15.75">
      <c r="A145" s="14"/>
      <c r="B145" s="14"/>
      <c r="C145" s="14"/>
      <c r="D145" s="30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1:20" ht="15.75">
      <c r="A146" s="14"/>
      <c r="B146" s="14"/>
      <c r="C146" s="14"/>
      <c r="D146" s="30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1:20" ht="15.75">
      <c r="A147" s="14"/>
      <c r="B147" s="14"/>
      <c r="C147" s="14"/>
      <c r="D147" s="30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1:20" ht="15.75">
      <c r="A148" s="14"/>
      <c r="B148" s="14"/>
      <c r="C148" s="14"/>
      <c r="D148" s="30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1:20" ht="15.75">
      <c r="A149" s="14"/>
      <c r="B149" s="14"/>
      <c r="C149" s="14"/>
      <c r="D149" s="30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1:20" ht="15.75">
      <c r="A150" s="14"/>
      <c r="B150" s="14"/>
      <c r="C150" s="14"/>
      <c r="D150" s="30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1:20" ht="15.75">
      <c r="A151" s="14"/>
      <c r="B151" s="14"/>
      <c r="C151" s="14"/>
      <c r="D151" s="30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1:20" ht="15.75">
      <c r="A152" s="14"/>
      <c r="B152" s="14"/>
      <c r="C152" s="14"/>
      <c r="D152" s="30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1:20" ht="15.75">
      <c r="A153" s="14"/>
      <c r="B153" s="14"/>
      <c r="C153" s="14"/>
      <c r="D153" s="30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1:20" ht="15.75">
      <c r="A154" s="14"/>
      <c r="B154" s="14"/>
      <c r="C154" s="14"/>
      <c r="D154" s="30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1:20" ht="15.75">
      <c r="A155" s="14"/>
      <c r="B155" s="14"/>
      <c r="C155" s="14"/>
      <c r="D155" s="30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1:20" ht="15.75">
      <c r="A156" s="14"/>
      <c r="B156" s="14"/>
      <c r="C156" s="14"/>
      <c r="D156" s="30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1:20" ht="15.75">
      <c r="A157" s="14"/>
      <c r="B157" s="14"/>
      <c r="C157" s="14"/>
      <c r="D157" s="30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1:20" ht="15.75">
      <c r="A158" s="14"/>
      <c r="B158" s="14"/>
      <c r="C158" s="14"/>
      <c r="D158" s="30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1:20" ht="15.75">
      <c r="A159" s="14"/>
      <c r="B159" s="14"/>
      <c r="C159" s="14"/>
      <c r="D159" s="30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1:20" ht="15.75">
      <c r="A160" s="14"/>
      <c r="B160" s="14"/>
      <c r="C160" s="14"/>
      <c r="D160" s="30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:20" ht="15.75">
      <c r="A161" s="14"/>
      <c r="B161" s="14"/>
      <c r="C161" s="14"/>
      <c r="D161" s="30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:20" ht="15.75">
      <c r="A162" s="14"/>
      <c r="B162" s="14"/>
      <c r="C162" s="14"/>
      <c r="D162" s="30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:20" ht="15.75">
      <c r="A163" s="14"/>
      <c r="B163" s="14"/>
      <c r="C163" s="14"/>
      <c r="D163" s="30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:20" ht="15.75">
      <c r="A164" s="14"/>
      <c r="B164" s="14"/>
      <c r="C164" s="14"/>
      <c r="D164" s="30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:20" ht="15.75">
      <c r="A165" s="14"/>
      <c r="B165" s="14"/>
      <c r="C165" s="14"/>
      <c r="D165" s="30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:20" ht="15.75">
      <c r="A166" s="14"/>
      <c r="B166" s="14"/>
      <c r="C166" s="14"/>
      <c r="D166" s="30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:20" ht="15.75">
      <c r="A167" s="14"/>
      <c r="B167" s="14"/>
      <c r="C167" s="14"/>
      <c r="D167" s="30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:20" ht="15.75">
      <c r="A168" s="14"/>
      <c r="B168" s="14"/>
      <c r="C168" s="14"/>
      <c r="D168" s="30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:20" ht="15.75">
      <c r="A169" s="14"/>
      <c r="B169" s="14"/>
      <c r="C169" s="14"/>
      <c r="D169" s="30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:20" ht="15.75">
      <c r="A170" s="14"/>
      <c r="B170" s="14"/>
      <c r="C170" s="14"/>
      <c r="D170" s="30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:20" ht="15.75">
      <c r="A171" s="14"/>
      <c r="B171" s="14"/>
      <c r="C171" s="14"/>
      <c r="D171" s="30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:20" ht="15.75">
      <c r="A172" s="14"/>
      <c r="B172" s="14"/>
      <c r="C172" s="14"/>
      <c r="D172" s="30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:20" ht="15.75">
      <c r="A173" s="14"/>
      <c r="B173" s="14"/>
      <c r="C173" s="14"/>
      <c r="D173" s="30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:20" ht="15.75">
      <c r="A174" s="14"/>
      <c r="B174" s="14"/>
      <c r="C174" s="14"/>
      <c r="D174" s="30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:20" ht="15.75">
      <c r="A175" s="14"/>
      <c r="B175" s="14"/>
      <c r="C175" s="14"/>
      <c r="D175" s="30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:20" ht="15.75">
      <c r="A176" s="14"/>
      <c r="B176" s="14"/>
      <c r="C176" s="14"/>
      <c r="D176" s="30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:20" ht="15.75">
      <c r="A177" s="14"/>
      <c r="B177" s="14"/>
      <c r="C177" s="14"/>
      <c r="D177" s="30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:20" ht="15.75">
      <c r="A178" s="14"/>
      <c r="B178" s="14"/>
      <c r="C178" s="14"/>
      <c r="D178" s="30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:20" ht="15.75">
      <c r="A179" s="14"/>
      <c r="B179" s="14"/>
      <c r="C179" s="14"/>
      <c r="D179" s="30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:20" ht="15.75">
      <c r="A180" s="14"/>
      <c r="B180" s="14"/>
      <c r="C180" s="14"/>
      <c r="D180" s="30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:20" ht="15.75">
      <c r="A181" s="14"/>
      <c r="B181" s="14"/>
      <c r="C181" s="14"/>
      <c r="D181" s="30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:20" ht="15.75">
      <c r="A182" s="14"/>
      <c r="B182" s="14"/>
      <c r="C182" s="14"/>
      <c r="D182" s="30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:20" ht="15.75">
      <c r="A183" s="14"/>
      <c r="B183" s="14"/>
      <c r="C183" s="14"/>
      <c r="D183" s="30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:20" ht="15.75">
      <c r="A184" s="14"/>
      <c r="B184" s="14"/>
      <c r="C184" s="14"/>
      <c r="D184" s="30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:20" ht="15.75">
      <c r="A185" s="14"/>
      <c r="B185" s="14"/>
      <c r="C185" s="14"/>
      <c r="D185" s="30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:20" ht="15.75">
      <c r="A186" s="14"/>
      <c r="B186" s="14"/>
      <c r="C186" s="14"/>
      <c r="D186" s="30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:20" ht="15.75">
      <c r="A187" s="14"/>
      <c r="B187" s="14"/>
      <c r="C187" s="14"/>
      <c r="D187" s="30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:20" ht="15.75">
      <c r="A188" s="14"/>
      <c r="B188" s="14"/>
      <c r="C188" s="14"/>
      <c r="D188" s="30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:20" ht="15.75">
      <c r="A189" s="14"/>
      <c r="B189" s="14"/>
      <c r="C189" s="14"/>
      <c r="D189" s="30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:20" ht="15.75">
      <c r="A190" s="14"/>
      <c r="B190" s="14"/>
      <c r="C190" s="14"/>
      <c r="D190" s="30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:20" ht="15.75">
      <c r="A191" s="14"/>
      <c r="B191" s="14"/>
      <c r="C191" s="14"/>
      <c r="D191" s="30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:20" ht="15.75">
      <c r="A192" s="14"/>
      <c r="B192" s="14"/>
      <c r="C192" s="14"/>
      <c r="D192" s="30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:20" ht="15.75">
      <c r="A193" s="14"/>
      <c r="B193" s="14"/>
      <c r="C193" s="14"/>
      <c r="D193" s="30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:20" ht="15.75">
      <c r="A194" s="14"/>
      <c r="B194" s="14"/>
      <c r="C194" s="14"/>
      <c r="D194" s="30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:20" ht="15.75">
      <c r="A195" s="14"/>
      <c r="B195" s="14"/>
      <c r="C195" s="14"/>
      <c r="D195" s="30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:20" ht="15.75">
      <c r="A196" s="14"/>
      <c r="B196" s="14"/>
      <c r="C196" s="14"/>
      <c r="D196" s="30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:20" ht="15.75">
      <c r="A197" s="14"/>
      <c r="B197" s="14"/>
      <c r="C197" s="14"/>
      <c r="D197" s="30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:20" ht="15.75">
      <c r="A198" s="14"/>
      <c r="B198" s="14"/>
      <c r="C198" s="14"/>
      <c r="D198" s="30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:20" ht="15.75">
      <c r="A199" s="14"/>
      <c r="B199" s="14"/>
      <c r="C199" s="14"/>
      <c r="D199" s="30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:20" ht="15.75">
      <c r="A200" s="14"/>
      <c r="B200" s="14"/>
      <c r="C200" s="14"/>
      <c r="D200" s="30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:20" ht="15.75">
      <c r="A201" s="14"/>
      <c r="B201" s="14"/>
      <c r="C201" s="14"/>
      <c r="D201" s="30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:20" ht="15.75">
      <c r="A202" s="14"/>
      <c r="B202" s="14"/>
      <c r="C202" s="14"/>
      <c r="D202" s="30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:20" ht="15.75">
      <c r="A203" s="14"/>
      <c r="B203" s="14"/>
      <c r="C203" s="14"/>
      <c r="D203" s="30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:20" ht="15.75">
      <c r="A204" s="14"/>
      <c r="B204" s="14"/>
      <c r="C204" s="14"/>
      <c r="D204" s="30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:20" ht="15.75">
      <c r="A205" s="14"/>
      <c r="B205" s="14"/>
      <c r="C205" s="14"/>
      <c r="D205" s="30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:20" ht="15.75">
      <c r="A206" s="14"/>
      <c r="B206" s="14"/>
      <c r="C206" s="14"/>
      <c r="D206" s="30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:20" ht="15.75">
      <c r="A207" s="14"/>
      <c r="B207" s="14"/>
      <c r="C207" s="14"/>
      <c r="D207" s="30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:20" ht="15.75">
      <c r="A208" s="14"/>
      <c r="B208" s="14"/>
      <c r="C208" s="14"/>
      <c r="D208" s="30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:20" ht="15.75">
      <c r="A209" s="14"/>
      <c r="B209" s="14"/>
      <c r="C209" s="14"/>
      <c r="D209" s="30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:20" ht="15.75">
      <c r="A210" s="14"/>
      <c r="B210" s="14"/>
      <c r="C210" s="14"/>
      <c r="D210" s="30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:20" ht="15.75">
      <c r="A211" s="14"/>
      <c r="B211" s="14"/>
      <c r="C211" s="14"/>
      <c r="D211" s="30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:20" ht="15.75">
      <c r="A212" s="14"/>
      <c r="B212" s="14"/>
      <c r="C212" s="14"/>
      <c r="D212" s="30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:20" ht="15.75">
      <c r="A213" s="14"/>
      <c r="B213" s="14"/>
      <c r="C213" s="14"/>
      <c r="D213" s="30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:20" ht="15.75">
      <c r="A214" s="14"/>
      <c r="B214" s="14"/>
      <c r="C214" s="14"/>
      <c r="D214" s="30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:20" ht="15.75">
      <c r="A215" s="14"/>
      <c r="B215" s="14"/>
      <c r="C215" s="14"/>
      <c r="D215" s="30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:20" ht="15.75">
      <c r="A216" s="14"/>
      <c r="B216" s="14"/>
      <c r="C216" s="14"/>
      <c r="D216" s="30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:20" ht="15.75">
      <c r="A217" s="14"/>
      <c r="B217" s="14"/>
      <c r="C217" s="14"/>
      <c r="D217" s="30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:20" ht="15.75">
      <c r="A218" s="14"/>
      <c r="B218" s="14"/>
      <c r="C218" s="14"/>
      <c r="D218" s="30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:20" ht="15.75">
      <c r="A219" s="14"/>
      <c r="B219" s="14"/>
      <c r="C219" s="14"/>
      <c r="D219" s="30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</row>
    <row r="220" spans="1:20" ht="15.75">
      <c r="A220" s="14"/>
      <c r="B220" s="14"/>
      <c r="C220" s="14"/>
      <c r="D220" s="30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</row>
    <row r="221" spans="1:20" ht="15.75">
      <c r="A221" s="14"/>
      <c r="B221" s="14"/>
      <c r="C221" s="14"/>
      <c r="D221" s="30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</row>
    <row r="222" spans="1:20" ht="15.75">
      <c r="A222" s="14"/>
      <c r="B222" s="14"/>
      <c r="C222" s="14"/>
      <c r="D222" s="30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</row>
    <row r="223" spans="1:20" ht="15.75">
      <c r="A223" s="14"/>
      <c r="B223" s="14"/>
      <c r="C223" s="14"/>
      <c r="D223" s="30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</row>
    <row r="224" spans="1:20" ht="15.75">
      <c r="A224" s="14"/>
      <c r="B224" s="14"/>
      <c r="C224" s="14"/>
      <c r="D224" s="30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</row>
    <row r="225" spans="1:20" ht="15.75">
      <c r="A225" s="14"/>
      <c r="B225" s="14"/>
      <c r="C225" s="14"/>
      <c r="D225" s="30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</row>
    <row r="226" spans="1:20" ht="15.75">
      <c r="A226" s="14"/>
      <c r="B226" s="14"/>
      <c r="C226" s="14"/>
      <c r="D226" s="30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</row>
    <row r="227" spans="1:20" ht="15.75">
      <c r="A227" s="14"/>
      <c r="B227" s="14"/>
      <c r="C227" s="14"/>
      <c r="D227" s="30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</row>
    <row r="228" spans="1:20" ht="15.75">
      <c r="A228" s="14"/>
      <c r="B228" s="14"/>
      <c r="C228" s="14"/>
      <c r="D228" s="30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</row>
    <row r="229" spans="1:20" ht="15.75">
      <c r="A229" s="14"/>
      <c r="B229" s="14"/>
      <c r="C229" s="14"/>
      <c r="D229" s="30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</row>
    <row r="230" spans="1:20" ht="15.75">
      <c r="A230" s="14"/>
      <c r="B230" s="14"/>
      <c r="C230" s="14"/>
      <c r="D230" s="30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</row>
    <row r="231" spans="1:20" ht="15.75">
      <c r="A231" s="14"/>
      <c r="B231" s="14"/>
      <c r="C231" s="14"/>
      <c r="D231" s="30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</row>
    <row r="232" spans="1:20" ht="15.75">
      <c r="D232" s="305"/>
    </row>
    <row r="233" spans="1:20" ht="15.75">
      <c r="D233" s="305"/>
    </row>
    <row r="234" spans="1:20" ht="15.75">
      <c r="D234" s="305"/>
    </row>
    <row r="235" spans="1:20" ht="15.75">
      <c r="D235" s="305"/>
    </row>
    <row r="236" spans="1:20" ht="15.75">
      <c r="D236" s="305"/>
    </row>
    <row r="237" spans="1:20" ht="15.75">
      <c r="D237" s="305"/>
    </row>
    <row r="238" spans="1:20" ht="15.75">
      <c r="D238" s="305"/>
    </row>
    <row r="239" spans="1:20" ht="15.75">
      <c r="D239" s="305"/>
    </row>
    <row r="240" spans="1:20" ht="15.75">
      <c r="D240" s="305"/>
    </row>
    <row r="241" spans="4:4" ht="15.75">
      <c r="D241" s="305"/>
    </row>
    <row r="242" spans="4:4" ht="15.75">
      <c r="D242" s="305"/>
    </row>
    <row r="243" spans="4:4" ht="15.75">
      <c r="D243" s="305"/>
    </row>
    <row r="244" spans="4:4" ht="15.75">
      <c r="D244" s="305"/>
    </row>
    <row r="245" spans="4:4" ht="15.75">
      <c r="D245" s="305"/>
    </row>
    <row r="246" spans="4:4" ht="15.75">
      <c r="D246" s="305"/>
    </row>
    <row r="247" spans="4:4" ht="15.75">
      <c r="D247" s="305"/>
    </row>
    <row r="248" spans="4:4" ht="15.75">
      <c r="D248" s="305"/>
    </row>
    <row r="249" spans="4:4" ht="15.75">
      <c r="D249" s="305"/>
    </row>
    <row r="250" spans="4:4" ht="15.75">
      <c r="D250" s="305"/>
    </row>
    <row r="251" spans="4:4" ht="15.75">
      <c r="D251" s="305"/>
    </row>
    <row r="252" spans="4:4" ht="15.75">
      <c r="D252" s="305"/>
    </row>
    <row r="253" spans="4:4" ht="15.75">
      <c r="D253" s="305"/>
    </row>
    <row r="254" spans="4:4" ht="15.75">
      <c r="D254" s="305"/>
    </row>
    <row r="255" spans="4:4" ht="15.75">
      <c r="D255" s="305"/>
    </row>
    <row r="256" spans="4:4" ht="15.75">
      <c r="D256" s="305"/>
    </row>
    <row r="257" spans="4:4" ht="15.75">
      <c r="D257" s="305"/>
    </row>
    <row r="258" spans="4:4" ht="15.75">
      <c r="D258" s="305"/>
    </row>
    <row r="259" spans="4:4" ht="15.75">
      <c r="D259" s="305"/>
    </row>
    <row r="260" spans="4:4" ht="15.75">
      <c r="D260" s="305"/>
    </row>
    <row r="261" spans="4:4" ht="15.75">
      <c r="D261" s="305"/>
    </row>
    <row r="262" spans="4:4" ht="15.75">
      <c r="D262" s="305"/>
    </row>
    <row r="263" spans="4:4" ht="15.75">
      <c r="D263" s="305"/>
    </row>
    <row r="264" spans="4:4" ht="15.75">
      <c r="D264" s="305"/>
    </row>
    <row r="265" spans="4:4" ht="15.75">
      <c r="D265" s="305"/>
    </row>
    <row r="266" spans="4:4" ht="15.75">
      <c r="D266" s="305"/>
    </row>
    <row r="267" spans="4:4" ht="15.75">
      <c r="D267" s="305"/>
    </row>
    <row r="268" spans="4:4" ht="15.75">
      <c r="D268" s="305"/>
    </row>
    <row r="269" spans="4:4" ht="15.75">
      <c r="D269" s="305"/>
    </row>
    <row r="270" spans="4:4" ht="15.75">
      <c r="D270" s="305"/>
    </row>
    <row r="271" spans="4:4" ht="15.75">
      <c r="D271" s="305"/>
    </row>
    <row r="272" spans="4:4" ht="15.75">
      <c r="D272" s="305"/>
    </row>
    <row r="273" spans="4:4" ht="15.75">
      <c r="D273" s="305"/>
    </row>
    <row r="274" spans="4:4" ht="15.75">
      <c r="D274" s="305"/>
    </row>
    <row r="275" spans="4:4" ht="15.75">
      <c r="D275" s="305"/>
    </row>
    <row r="276" spans="4:4" ht="15.75">
      <c r="D276" s="305"/>
    </row>
    <row r="277" spans="4:4" ht="15.75">
      <c r="D277" s="305"/>
    </row>
    <row r="278" spans="4:4" ht="15.75">
      <c r="D278" s="305"/>
    </row>
    <row r="279" spans="4:4" ht="15.75">
      <c r="D279" s="305"/>
    </row>
    <row r="280" spans="4:4" ht="15.75">
      <c r="D280" s="305"/>
    </row>
    <row r="281" spans="4:4" ht="15.75">
      <c r="D281" s="305"/>
    </row>
    <row r="282" spans="4:4" ht="15.75">
      <c r="D282" s="305"/>
    </row>
    <row r="283" spans="4:4" ht="15.75">
      <c r="D283" s="305"/>
    </row>
    <row r="284" spans="4:4" ht="15.75">
      <c r="D284" s="305"/>
    </row>
    <row r="285" spans="4:4" ht="15.75">
      <c r="D285" s="305"/>
    </row>
    <row r="286" spans="4:4" ht="15.75">
      <c r="D286" s="305"/>
    </row>
    <row r="287" spans="4:4" ht="15.75">
      <c r="D287" s="305"/>
    </row>
    <row r="288" spans="4:4" ht="15.75">
      <c r="D288" s="305"/>
    </row>
    <row r="289" spans="4:4" ht="15.75">
      <c r="D289" s="305"/>
    </row>
    <row r="290" spans="4:4" ht="15.75">
      <c r="D290" s="305"/>
    </row>
    <row r="291" spans="4:4" ht="15.75">
      <c r="D291" s="305"/>
    </row>
    <row r="292" spans="4:4" ht="15.75">
      <c r="D292" s="305"/>
    </row>
    <row r="293" spans="4:4" ht="15.75">
      <c r="D293" s="305"/>
    </row>
    <row r="294" spans="4:4" ht="15.75">
      <c r="D294" s="305"/>
    </row>
    <row r="295" spans="4:4" ht="15.75">
      <c r="D295" s="305"/>
    </row>
    <row r="296" spans="4:4" ht="15.75">
      <c r="D296" s="305"/>
    </row>
    <row r="297" spans="4:4" ht="15.75">
      <c r="D297" s="305"/>
    </row>
    <row r="298" spans="4:4" ht="15.75">
      <c r="D298" s="305"/>
    </row>
    <row r="299" spans="4:4" ht="15.75">
      <c r="D299" s="305"/>
    </row>
    <row r="300" spans="4:4" ht="15.75">
      <c r="D300" s="305"/>
    </row>
    <row r="301" spans="4:4" ht="15.75">
      <c r="D301" s="305"/>
    </row>
    <row r="302" spans="4:4" ht="15.75">
      <c r="D302" s="305"/>
    </row>
    <row r="303" spans="4:4" ht="15.75">
      <c r="D303" s="305"/>
    </row>
    <row r="304" spans="4:4" ht="15.75">
      <c r="D304" s="305"/>
    </row>
    <row r="305" spans="4:4" ht="15.75">
      <c r="D305" s="305"/>
    </row>
    <row r="306" spans="4:4" ht="15.75">
      <c r="D306" s="305"/>
    </row>
    <row r="307" spans="4:4" ht="15.75">
      <c r="D307" s="305"/>
    </row>
    <row r="308" spans="4:4" ht="15.75">
      <c r="D308" s="305"/>
    </row>
    <row r="309" spans="4:4" ht="15.75">
      <c r="D309" s="305"/>
    </row>
    <row r="310" spans="4:4" ht="15.75">
      <c r="D310" s="305"/>
    </row>
    <row r="311" spans="4:4" ht="15.75">
      <c r="D311" s="305"/>
    </row>
    <row r="312" spans="4:4" ht="15.75">
      <c r="D312" s="305"/>
    </row>
    <row r="313" spans="4:4" ht="15.75">
      <c r="D313" s="305"/>
    </row>
    <row r="314" spans="4:4" ht="15.75">
      <c r="D314" s="305"/>
    </row>
    <row r="315" spans="4:4" ht="15.75">
      <c r="D315" s="305"/>
    </row>
    <row r="316" spans="4:4" ht="15.75">
      <c r="D316" s="305"/>
    </row>
    <row r="317" spans="4:4" ht="15.75">
      <c r="D317" s="305"/>
    </row>
    <row r="318" spans="4:4" ht="15.75">
      <c r="D318" s="305"/>
    </row>
    <row r="319" spans="4:4" ht="15.75">
      <c r="D319" s="305"/>
    </row>
    <row r="320" spans="4:4" ht="15.75">
      <c r="D320" s="305"/>
    </row>
    <row r="321" spans="4:4" ht="15.75">
      <c r="D321" s="305"/>
    </row>
    <row r="322" spans="4:4" ht="15.75">
      <c r="D322" s="305"/>
    </row>
    <row r="323" spans="4:4" ht="15.75">
      <c r="D323" s="305"/>
    </row>
    <row r="324" spans="4:4" ht="15.75">
      <c r="D324" s="305"/>
    </row>
    <row r="325" spans="4:4" ht="15.75">
      <c r="D325" s="305"/>
    </row>
    <row r="326" spans="4:4" ht="15.75">
      <c r="D326" s="305"/>
    </row>
    <row r="327" spans="4:4" ht="15.75">
      <c r="D327" s="305"/>
    </row>
    <row r="328" spans="4:4" ht="15.75">
      <c r="D328" s="305"/>
    </row>
    <row r="329" spans="4:4" ht="15.75">
      <c r="D329" s="305"/>
    </row>
    <row r="330" spans="4:4" ht="15.75">
      <c r="D330" s="305"/>
    </row>
    <row r="331" spans="4:4" ht="15.75">
      <c r="D331" s="305"/>
    </row>
    <row r="332" spans="4:4" ht="15.75">
      <c r="D332" s="305"/>
    </row>
    <row r="333" spans="4:4" ht="15.75">
      <c r="D333" s="305"/>
    </row>
    <row r="334" spans="4:4" ht="15.75">
      <c r="D334" s="305"/>
    </row>
    <row r="335" spans="4:4" ht="15.75">
      <c r="D335" s="305"/>
    </row>
    <row r="336" spans="4:4" ht="15.75">
      <c r="D336" s="305"/>
    </row>
    <row r="337" spans="4:4" ht="15.75">
      <c r="D337" s="305"/>
    </row>
    <row r="338" spans="4:4" ht="15.75">
      <c r="D338" s="305"/>
    </row>
    <row r="339" spans="4:4" ht="15.75">
      <c r="D339" s="305"/>
    </row>
    <row r="340" spans="4:4" ht="15.75">
      <c r="D340" s="305"/>
    </row>
    <row r="341" spans="4:4" ht="15.75">
      <c r="D341" s="305"/>
    </row>
    <row r="342" spans="4:4" ht="15.75">
      <c r="D342" s="305"/>
    </row>
    <row r="343" spans="4:4" ht="15.75">
      <c r="D343" s="305"/>
    </row>
    <row r="344" spans="4:4" ht="15.75">
      <c r="D344" s="305"/>
    </row>
    <row r="345" spans="4:4" ht="15.75">
      <c r="D345" s="305"/>
    </row>
    <row r="346" spans="4:4" ht="15.75">
      <c r="D346" s="305"/>
    </row>
    <row r="347" spans="4:4" ht="15.75">
      <c r="D347" s="305"/>
    </row>
    <row r="348" spans="4:4" ht="15.75">
      <c r="D348" s="305"/>
    </row>
    <row r="349" spans="4:4" ht="15.75">
      <c r="D349" s="305"/>
    </row>
    <row r="350" spans="4:4" ht="15.75">
      <c r="D350" s="305"/>
    </row>
    <row r="351" spans="4:4" ht="15.75">
      <c r="D351" s="305"/>
    </row>
    <row r="352" spans="4:4" ht="15.75">
      <c r="D352" s="305"/>
    </row>
    <row r="353" spans="4:4" ht="15.75">
      <c r="D353" s="305"/>
    </row>
    <row r="354" spans="4:4" ht="15.75">
      <c r="D354" s="305"/>
    </row>
    <row r="355" spans="4:4" ht="15.75">
      <c r="D355" s="305"/>
    </row>
    <row r="356" spans="4:4" ht="15.75">
      <c r="D356" s="305"/>
    </row>
    <row r="357" spans="4:4" ht="15.75">
      <c r="D357" s="305"/>
    </row>
    <row r="358" spans="4:4" ht="15.75">
      <c r="D358" s="305"/>
    </row>
    <row r="359" spans="4:4" ht="15.75">
      <c r="D359" s="305"/>
    </row>
    <row r="360" spans="4:4" ht="15.75">
      <c r="D360" s="305"/>
    </row>
    <row r="361" spans="4:4" ht="15.75">
      <c r="D361" s="305"/>
    </row>
    <row r="362" spans="4:4" ht="15.75">
      <c r="D362" s="305"/>
    </row>
    <row r="363" spans="4:4" ht="15.75">
      <c r="D363" s="305"/>
    </row>
    <row r="364" spans="4:4" ht="15.75">
      <c r="D364" s="305"/>
    </row>
    <row r="365" spans="4:4" ht="15.75">
      <c r="D365" s="305"/>
    </row>
    <row r="366" spans="4:4" ht="15.75">
      <c r="D366" s="305"/>
    </row>
    <row r="367" spans="4:4" ht="15.75">
      <c r="D367" s="305"/>
    </row>
    <row r="368" spans="4:4" ht="15.75">
      <c r="D368" s="305"/>
    </row>
    <row r="369" spans="4:4" ht="15.75">
      <c r="D369" s="305"/>
    </row>
    <row r="370" spans="4:4" ht="15.75">
      <c r="D370" s="305"/>
    </row>
    <row r="371" spans="4:4" ht="15.75">
      <c r="D371" s="305"/>
    </row>
    <row r="372" spans="4:4" ht="15.75">
      <c r="D372" s="305"/>
    </row>
    <row r="373" spans="4:4" ht="15.75">
      <c r="D373" s="305"/>
    </row>
    <row r="374" spans="4:4" ht="15.75">
      <c r="D374" s="305"/>
    </row>
    <row r="375" spans="4:4" ht="15.75">
      <c r="D375" s="305"/>
    </row>
    <row r="376" spans="4:4" ht="15.75">
      <c r="D376" s="305"/>
    </row>
    <row r="377" spans="4:4" ht="15.75">
      <c r="D377" s="305"/>
    </row>
    <row r="378" spans="4:4" ht="15.75">
      <c r="D378" s="305"/>
    </row>
    <row r="379" spans="4:4" ht="15.75">
      <c r="D379" s="305"/>
    </row>
    <row r="380" spans="4:4" ht="15.75">
      <c r="D380" s="305"/>
    </row>
    <row r="381" spans="4:4" ht="15.75">
      <c r="D381" s="305"/>
    </row>
    <row r="382" spans="4:4" ht="15.75">
      <c r="D382" s="305"/>
    </row>
    <row r="383" spans="4:4" ht="15.75">
      <c r="D383" s="305"/>
    </row>
    <row r="384" spans="4:4" ht="15.75">
      <c r="D384" s="305"/>
    </row>
    <row r="385" spans="4:4" ht="15.75">
      <c r="D385" s="305"/>
    </row>
    <row r="386" spans="4:4" ht="15.75">
      <c r="D386" s="305"/>
    </row>
    <row r="387" spans="4:4" ht="15.75">
      <c r="D387" s="305"/>
    </row>
    <row r="388" spans="4:4" ht="15.75">
      <c r="D388" s="305"/>
    </row>
    <row r="389" spans="4:4" ht="15.75">
      <c r="D389" s="305"/>
    </row>
    <row r="390" spans="4:4" ht="15.75">
      <c r="D390" s="305"/>
    </row>
    <row r="391" spans="4:4" ht="15.75">
      <c r="D391" s="305"/>
    </row>
    <row r="392" spans="4:4" ht="15.75">
      <c r="D392" s="305"/>
    </row>
    <row r="393" spans="4:4" ht="15.75">
      <c r="D393" s="305"/>
    </row>
    <row r="394" spans="4:4" ht="15.75">
      <c r="D394" s="305"/>
    </row>
    <row r="395" spans="4:4" ht="15.75">
      <c r="D395" s="305"/>
    </row>
    <row r="396" spans="4:4" ht="15.75">
      <c r="D396" s="305"/>
    </row>
    <row r="397" spans="4:4" ht="15.75">
      <c r="D397" s="305"/>
    </row>
    <row r="398" spans="4:4" ht="15.75">
      <c r="D398" s="305"/>
    </row>
    <row r="399" spans="4:4" ht="15.75">
      <c r="D399" s="305"/>
    </row>
    <row r="400" spans="4:4" ht="15.75">
      <c r="D400" s="305"/>
    </row>
    <row r="401" spans="4:4" ht="15.75">
      <c r="D401" s="305"/>
    </row>
    <row r="402" spans="4:4" ht="15.75">
      <c r="D402" s="305"/>
    </row>
    <row r="403" spans="4:4" ht="15.75">
      <c r="D403" s="305"/>
    </row>
    <row r="404" spans="4:4" ht="15.75">
      <c r="D404" s="305"/>
    </row>
    <row r="405" spans="4:4" ht="15.75">
      <c r="D405" s="305"/>
    </row>
    <row r="406" spans="4:4" ht="15.75">
      <c r="D406" s="305"/>
    </row>
    <row r="407" spans="4:4" ht="15.75">
      <c r="D407" s="305"/>
    </row>
    <row r="408" spans="4:4" ht="15.75">
      <c r="D408" s="305"/>
    </row>
    <row r="409" spans="4:4" ht="15.75">
      <c r="D409" s="305"/>
    </row>
    <row r="410" spans="4:4" ht="15.75">
      <c r="D410" s="305"/>
    </row>
    <row r="411" spans="4:4" ht="15.75">
      <c r="D411" s="305"/>
    </row>
    <row r="412" spans="4:4" ht="15.75">
      <c r="D412" s="305"/>
    </row>
    <row r="413" spans="4:4" ht="15.75">
      <c r="D413" s="305"/>
    </row>
    <row r="414" spans="4:4" ht="15.75">
      <c r="D414" s="305"/>
    </row>
    <row r="415" spans="4:4" ht="15.75">
      <c r="D415" s="305"/>
    </row>
    <row r="416" spans="4:4" ht="15.75">
      <c r="D416" s="305"/>
    </row>
    <row r="417" spans="4:4" ht="15.75">
      <c r="D417" s="305"/>
    </row>
    <row r="418" spans="4:4" ht="15.75">
      <c r="D418" s="305"/>
    </row>
    <row r="419" spans="4:4" ht="15.75">
      <c r="D419" s="305"/>
    </row>
    <row r="420" spans="4:4" ht="15.75">
      <c r="D420" s="305"/>
    </row>
    <row r="421" spans="4:4" ht="15.75">
      <c r="D421" s="305"/>
    </row>
    <row r="422" spans="4:4" ht="15.75">
      <c r="D422" s="305"/>
    </row>
    <row r="423" spans="4:4" ht="15.75">
      <c r="D423" s="305"/>
    </row>
    <row r="424" spans="4:4" ht="15.75">
      <c r="D424" s="305"/>
    </row>
    <row r="425" spans="4:4" ht="15.75">
      <c r="D425" s="305"/>
    </row>
    <row r="426" spans="4:4" ht="15.75">
      <c r="D426" s="305"/>
    </row>
    <row r="427" spans="4:4" ht="15.75">
      <c r="D427" s="305"/>
    </row>
    <row r="428" spans="4:4" ht="15.75">
      <c r="D428" s="305"/>
    </row>
    <row r="429" spans="4:4" ht="15.75">
      <c r="D429" s="305"/>
    </row>
    <row r="430" spans="4:4" ht="15.75">
      <c r="D430" s="305"/>
    </row>
    <row r="431" spans="4:4" ht="15.75">
      <c r="D431" s="305"/>
    </row>
    <row r="432" spans="4:4" ht="15.75">
      <c r="D432" s="305"/>
    </row>
    <row r="433" spans="4:4" ht="15.75">
      <c r="D433" s="305"/>
    </row>
    <row r="434" spans="4:4" ht="15.75">
      <c r="D434" s="305"/>
    </row>
    <row r="435" spans="4:4" ht="15.75">
      <c r="D435" s="305"/>
    </row>
    <row r="436" spans="4:4" ht="15.75">
      <c r="D436" s="305"/>
    </row>
    <row r="437" spans="4:4" ht="15.75">
      <c r="D437" s="305"/>
    </row>
    <row r="438" spans="4:4" ht="15.75">
      <c r="D438" s="305"/>
    </row>
    <row r="439" spans="4:4" ht="15.75">
      <c r="D439" s="305"/>
    </row>
    <row r="440" spans="4:4" ht="15.75">
      <c r="D440" s="305"/>
    </row>
    <row r="441" spans="4:4" ht="15.75">
      <c r="D441" s="305"/>
    </row>
    <row r="442" spans="4:4" ht="15.75">
      <c r="D442" s="305"/>
    </row>
    <row r="443" spans="4:4" ht="15.75">
      <c r="D443" s="305"/>
    </row>
    <row r="444" spans="4:4" ht="15.75">
      <c r="D444" s="305"/>
    </row>
    <row r="445" spans="4:4" ht="15.75">
      <c r="D445" s="305"/>
    </row>
    <row r="446" spans="4:4" ht="15.75">
      <c r="D446" s="305"/>
    </row>
    <row r="447" spans="4:4" ht="15.75">
      <c r="D447" s="305"/>
    </row>
    <row r="448" spans="4:4" ht="15.75">
      <c r="D448" s="305"/>
    </row>
    <row r="449" spans="4:4" ht="15.75">
      <c r="D449" s="305"/>
    </row>
    <row r="450" spans="4:4" ht="15.75">
      <c r="D450" s="305"/>
    </row>
    <row r="451" spans="4:4" ht="15.75">
      <c r="D451" s="305"/>
    </row>
    <row r="452" spans="4:4" ht="15.75">
      <c r="D452" s="305"/>
    </row>
    <row r="453" spans="4:4" ht="15.75">
      <c r="D453" s="305"/>
    </row>
    <row r="454" spans="4:4" ht="15.75">
      <c r="D454" s="305"/>
    </row>
    <row r="455" spans="4:4" ht="15.75">
      <c r="D455" s="305"/>
    </row>
    <row r="456" spans="4:4" ht="15.75">
      <c r="D456" s="305"/>
    </row>
    <row r="457" spans="4:4" ht="15.75">
      <c r="D457" s="305"/>
    </row>
    <row r="458" spans="4:4" ht="15.75">
      <c r="D458" s="305"/>
    </row>
    <row r="459" spans="4:4" ht="15.75">
      <c r="D459" s="305"/>
    </row>
    <row r="460" spans="4:4" ht="15.75">
      <c r="D460" s="305"/>
    </row>
    <row r="461" spans="4:4" ht="15.75">
      <c r="D461" s="305"/>
    </row>
    <row r="462" spans="4:4" ht="15.75">
      <c r="D462" s="305"/>
    </row>
    <row r="463" spans="4:4" ht="15.75">
      <c r="D463" s="305"/>
    </row>
    <row r="464" spans="4:4" ht="15.75">
      <c r="D464" s="305"/>
    </row>
    <row r="465" spans="4:4" ht="15.75">
      <c r="D465" s="305"/>
    </row>
    <row r="466" spans="4:4" ht="15.75">
      <c r="D466" s="305"/>
    </row>
    <row r="467" spans="4:4" ht="15.75">
      <c r="D467" s="305"/>
    </row>
    <row r="468" spans="4:4" ht="15.75">
      <c r="D468" s="305"/>
    </row>
    <row r="469" spans="4:4" ht="15.75">
      <c r="D469" s="305"/>
    </row>
    <row r="470" spans="4:4" ht="15.75">
      <c r="D470" s="305"/>
    </row>
    <row r="471" spans="4:4" ht="15.75">
      <c r="D471" s="305"/>
    </row>
    <row r="472" spans="4:4" ht="15.75">
      <c r="D472" s="305"/>
    </row>
    <row r="473" spans="4:4" ht="15.75">
      <c r="D473" s="305"/>
    </row>
    <row r="474" spans="4:4" ht="15.75">
      <c r="D474" s="305"/>
    </row>
    <row r="475" spans="4:4" ht="15.75">
      <c r="D475" s="305"/>
    </row>
    <row r="476" spans="4:4" ht="15.75">
      <c r="D476" s="305"/>
    </row>
    <row r="477" spans="4:4" ht="15.75">
      <c r="D477" s="305"/>
    </row>
    <row r="478" spans="4:4" ht="15.75">
      <c r="D478" s="305"/>
    </row>
    <row r="479" spans="4:4" ht="15.75">
      <c r="D479" s="305"/>
    </row>
    <row r="480" spans="4:4" ht="15.75">
      <c r="D480" s="305"/>
    </row>
    <row r="481" spans="4:4" ht="15.75">
      <c r="D481" s="305"/>
    </row>
    <row r="482" spans="4:4" ht="15.75">
      <c r="D482" s="305"/>
    </row>
    <row r="483" spans="4:4" ht="15.75">
      <c r="D483" s="305"/>
    </row>
    <row r="484" spans="4:4" ht="15.75">
      <c r="D484" s="305"/>
    </row>
    <row r="485" spans="4:4" ht="15.75">
      <c r="D485" s="305"/>
    </row>
    <row r="486" spans="4:4" ht="15.75">
      <c r="D486" s="305"/>
    </row>
    <row r="487" spans="4:4" ht="15.75">
      <c r="D487" s="305"/>
    </row>
    <row r="488" spans="4:4" ht="15.75">
      <c r="D488" s="305"/>
    </row>
    <row r="489" spans="4:4" ht="15.75">
      <c r="D489" s="305"/>
    </row>
    <row r="490" spans="4:4" ht="15.75">
      <c r="D490" s="305"/>
    </row>
    <row r="491" spans="4:4" ht="15.75">
      <c r="D491" s="305"/>
    </row>
    <row r="492" spans="4:4" ht="15.75">
      <c r="D492" s="305"/>
    </row>
    <row r="493" spans="4:4" ht="15.75">
      <c r="D493" s="305"/>
    </row>
    <row r="494" spans="4:4" ht="15.75">
      <c r="D494" s="305"/>
    </row>
    <row r="495" spans="4:4" ht="15.75">
      <c r="D495" s="305"/>
    </row>
    <row r="496" spans="4:4" ht="15.75">
      <c r="D496" s="305"/>
    </row>
    <row r="497" spans="4:4" ht="15.75">
      <c r="D497" s="305"/>
    </row>
    <row r="498" spans="4:4" ht="15.75">
      <c r="D498" s="305"/>
    </row>
    <row r="499" spans="4:4" ht="15.75">
      <c r="D499" s="305"/>
    </row>
    <row r="500" spans="4:4" ht="15.75">
      <c r="D500" s="305"/>
    </row>
    <row r="501" spans="4:4" ht="15.75">
      <c r="D501" s="305"/>
    </row>
    <row r="502" spans="4:4" ht="15.75">
      <c r="D502" s="305"/>
    </row>
    <row r="503" spans="4:4" ht="15.75">
      <c r="D503" s="305"/>
    </row>
    <row r="504" spans="4:4" ht="15.75">
      <c r="D504" s="305"/>
    </row>
    <row r="505" spans="4:4" ht="15.75">
      <c r="D505" s="305"/>
    </row>
    <row r="506" spans="4:4" ht="15.75">
      <c r="D506" s="305"/>
    </row>
    <row r="507" spans="4:4" ht="15.75">
      <c r="D507" s="305"/>
    </row>
    <row r="508" spans="4:4" ht="15.75">
      <c r="D508" s="305"/>
    </row>
    <row r="509" spans="4:4" ht="15.75">
      <c r="D509" s="305"/>
    </row>
    <row r="510" spans="4:4" ht="15.75">
      <c r="D510" s="305"/>
    </row>
    <row r="511" spans="4:4" ht="15.75">
      <c r="D511" s="305"/>
    </row>
    <row r="512" spans="4:4" ht="15.75">
      <c r="D512" s="305"/>
    </row>
    <row r="513" spans="4:4" ht="15.75">
      <c r="D513" s="305"/>
    </row>
    <row r="514" spans="4:4" ht="15.75">
      <c r="D514" s="305"/>
    </row>
    <row r="515" spans="4:4" ht="15.75">
      <c r="D515" s="305"/>
    </row>
    <row r="516" spans="4:4" ht="15.75">
      <c r="D516" s="305"/>
    </row>
    <row r="517" spans="4:4" ht="15.75">
      <c r="D517" s="305"/>
    </row>
    <row r="518" spans="4:4" ht="15.75">
      <c r="D518" s="305"/>
    </row>
    <row r="519" spans="4:4" ht="15.75">
      <c r="D519" s="305"/>
    </row>
    <row r="520" spans="4:4" ht="15.75">
      <c r="D520" s="305"/>
    </row>
    <row r="521" spans="4:4" ht="15.75">
      <c r="D521" s="305"/>
    </row>
    <row r="522" spans="4:4" ht="15.75">
      <c r="D522" s="305"/>
    </row>
    <row r="523" spans="4:4" ht="15.75">
      <c r="D523" s="305"/>
    </row>
    <row r="524" spans="4:4" ht="15.75">
      <c r="D524" s="305"/>
    </row>
    <row r="525" spans="4:4" ht="15.75">
      <c r="D525" s="305"/>
    </row>
    <row r="526" spans="4:4" ht="15.75">
      <c r="D526" s="305"/>
    </row>
    <row r="527" spans="4:4" ht="15.75">
      <c r="D527" s="305"/>
    </row>
    <row r="528" spans="4:4" ht="15.75">
      <c r="D528" s="305"/>
    </row>
    <row r="529" spans="4:4" ht="15.75">
      <c r="D529" s="305"/>
    </row>
    <row r="530" spans="4:4" ht="15.75">
      <c r="D530" s="305"/>
    </row>
    <row r="531" spans="4:4" ht="15.75">
      <c r="D531" s="305"/>
    </row>
    <row r="532" spans="4:4" ht="15.75">
      <c r="D532" s="305"/>
    </row>
    <row r="533" spans="4:4" ht="15.75">
      <c r="D533" s="305"/>
    </row>
    <row r="534" spans="4:4" ht="15.75">
      <c r="D534" s="305"/>
    </row>
    <row r="535" spans="4:4" ht="15.75">
      <c r="D535" s="305"/>
    </row>
    <row r="536" spans="4:4" ht="15.75">
      <c r="D536" s="305"/>
    </row>
    <row r="537" spans="4:4" ht="15.75">
      <c r="D537" s="305"/>
    </row>
    <row r="538" spans="4:4" ht="15.75">
      <c r="D538" s="305"/>
    </row>
    <row r="539" spans="4:4" ht="15.75">
      <c r="D539" s="305"/>
    </row>
    <row r="540" spans="4:4" ht="15.75">
      <c r="D540" s="305"/>
    </row>
    <row r="541" spans="4:4" ht="15.75">
      <c r="D541" s="305"/>
    </row>
    <row r="542" spans="4:4" ht="15.75">
      <c r="D542" s="305"/>
    </row>
    <row r="543" spans="4:4" ht="15.75">
      <c r="D543" s="305"/>
    </row>
    <row r="544" spans="4:4" ht="15.75">
      <c r="D544" s="305"/>
    </row>
    <row r="545" spans="4:4" ht="15.75">
      <c r="D545" s="305"/>
    </row>
    <row r="546" spans="4:4" ht="15.75">
      <c r="D546" s="305"/>
    </row>
    <row r="547" spans="4:4" ht="15.75">
      <c r="D547" s="305"/>
    </row>
    <row r="548" spans="4:4" ht="15.75">
      <c r="D548" s="305"/>
    </row>
    <row r="549" spans="4:4" ht="15.75">
      <c r="D549" s="305"/>
    </row>
    <row r="550" spans="4:4" ht="15.75">
      <c r="D550" s="305"/>
    </row>
    <row r="551" spans="4:4" ht="15.75">
      <c r="D551" s="305"/>
    </row>
    <row r="552" spans="4:4" ht="15.75">
      <c r="D552" s="305"/>
    </row>
    <row r="553" spans="4:4" ht="15.75">
      <c r="D553" s="305"/>
    </row>
    <row r="554" spans="4:4" ht="15.75">
      <c r="D554" s="305"/>
    </row>
    <row r="555" spans="4:4" ht="15.75">
      <c r="D555" s="305"/>
    </row>
    <row r="556" spans="4:4" ht="15.75">
      <c r="D556" s="305"/>
    </row>
    <row r="557" spans="4:4" ht="15.75">
      <c r="D557" s="305"/>
    </row>
    <row r="558" spans="4:4" ht="15.75">
      <c r="D558" s="305"/>
    </row>
    <row r="559" spans="4:4" ht="15.75">
      <c r="D559" s="305"/>
    </row>
    <row r="560" spans="4:4" ht="15.75">
      <c r="D560" s="305"/>
    </row>
    <row r="561" spans="4:4" ht="15.75">
      <c r="D561" s="305"/>
    </row>
    <row r="562" spans="4:4" ht="15.75">
      <c r="D562" s="305"/>
    </row>
    <row r="563" spans="4:4" ht="15.75">
      <c r="D563" s="305"/>
    </row>
    <row r="564" spans="4:4" ht="15.75">
      <c r="D564" s="305"/>
    </row>
    <row r="565" spans="4:4" ht="15.75">
      <c r="D565" s="305"/>
    </row>
    <row r="566" spans="4:4" ht="15.75">
      <c r="D566" s="305"/>
    </row>
    <row r="567" spans="4:4" ht="15.75">
      <c r="D567" s="305"/>
    </row>
    <row r="568" spans="4:4" ht="15.75">
      <c r="D568" s="305"/>
    </row>
    <row r="569" spans="4:4" ht="15.75">
      <c r="D569" s="305"/>
    </row>
    <row r="570" spans="4:4" ht="15.75">
      <c r="D570" s="305"/>
    </row>
    <row r="571" spans="4:4" ht="15.75">
      <c r="D571" s="305"/>
    </row>
    <row r="572" spans="4:4" ht="15.75">
      <c r="D572" s="305"/>
    </row>
    <row r="573" spans="4:4" ht="15.75">
      <c r="D573" s="305"/>
    </row>
    <row r="574" spans="4:4" ht="15.75">
      <c r="D574" s="305"/>
    </row>
    <row r="575" spans="4:4" ht="15.75">
      <c r="D575" s="305"/>
    </row>
    <row r="576" spans="4:4" ht="15.75">
      <c r="D576" s="305"/>
    </row>
    <row r="577" spans="4:4" ht="15.75">
      <c r="D577" s="305"/>
    </row>
    <row r="578" spans="4:4" ht="15.75">
      <c r="D578" s="305"/>
    </row>
    <row r="579" spans="4:4" ht="15.75">
      <c r="D579" s="305"/>
    </row>
    <row r="580" spans="4:4" ht="15.75">
      <c r="D580" s="305"/>
    </row>
    <row r="581" spans="4:4" ht="15.75">
      <c r="D581" s="305"/>
    </row>
    <row r="582" spans="4:4" ht="15.75">
      <c r="D582" s="305"/>
    </row>
    <row r="583" spans="4:4" ht="15.75">
      <c r="D583" s="305"/>
    </row>
    <row r="584" spans="4:4" ht="15.75">
      <c r="D584" s="305"/>
    </row>
    <row r="585" spans="4:4" ht="15.75">
      <c r="D585" s="305"/>
    </row>
    <row r="586" spans="4:4" ht="15.75">
      <c r="D586" s="305"/>
    </row>
    <row r="587" spans="4:4" ht="15.75">
      <c r="D587" s="305"/>
    </row>
    <row r="588" spans="4:4" ht="15.75">
      <c r="D588" s="305"/>
    </row>
    <row r="589" spans="4:4" ht="15.75">
      <c r="D589" s="305"/>
    </row>
    <row r="590" spans="4:4" ht="15.75">
      <c r="D590" s="305"/>
    </row>
    <row r="591" spans="4:4" ht="15.75">
      <c r="D591" s="305"/>
    </row>
    <row r="592" spans="4:4" ht="15.75">
      <c r="D592" s="305"/>
    </row>
    <row r="593" spans="4:4" ht="15.75">
      <c r="D593" s="305"/>
    </row>
    <row r="594" spans="4:4" ht="15.75">
      <c r="D594" s="305"/>
    </row>
    <row r="595" spans="4:4" ht="15.75">
      <c r="D595" s="305"/>
    </row>
    <row r="596" spans="4:4" ht="15.75">
      <c r="D596" s="305"/>
    </row>
    <row r="597" spans="4:4" ht="15.75">
      <c r="D597" s="305"/>
    </row>
    <row r="598" spans="4:4" ht="15.75">
      <c r="D598" s="305"/>
    </row>
    <row r="599" spans="4:4" ht="15.75">
      <c r="D599" s="305"/>
    </row>
    <row r="600" spans="4:4" ht="15.75">
      <c r="D600" s="305"/>
    </row>
    <row r="601" spans="4:4" ht="15.75">
      <c r="D601" s="305"/>
    </row>
    <row r="602" spans="4:4" ht="15.75">
      <c r="D602" s="305"/>
    </row>
    <row r="603" spans="4:4" ht="15.75">
      <c r="D603" s="305"/>
    </row>
    <row r="604" spans="4:4" ht="15.75">
      <c r="D604" s="305"/>
    </row>
    <row r="605" spans="4:4" ht="15.75">
      <c r="D605" s="305"/>
    </row>
    <row r="606" spans="4:4" ht="15.75">
      <c r="D606" s="305"/>
    </row>
    <row r="607" spans="4:4" ht="15.75">
      <c r="D607" s="305"/>
    </row>
    <row r="608" spans="4:4" ht="15.75">
      <c r="D608" s="305"/>
    </row>
    <row r="609" spans="4:4" ht="15.75">
      <c r="D609" s="305"/>
    </row>
    <row r="610" spans="4:4" ht="15.75">
      <c r="D610" s="305"/>
    </row>
    <row r="611" spans="4:4" ht="15.75">
      <c r="D611" s="305"/>
    </row>
    <row r="612" spans="4:4" ht="15.75">
      <c r="D612" s="305"/>
    </row>
    <row r="613" spans="4:4" ht="15.75">
      <c r="D613" s="305"/>
    </row>
    <row r="614" spans="4:4" ht="15.75">
      <c r="D614" s="305"/>
    </row>
    <row r="615" spans="4:4" ht="15.75">
      <c r="D615" s="305"/>
    </row>
    <row r="616" spans="4:4" ht="15.75">
      <c r="D616" s="305"/>
    </row>
    <row r="617" spans="4:4" ht="15.75">
      <c r="D617" s="305"/>
    </row>
    <row r="618" spans="4:4" ht="15.75">
      <c r="D618" s="305"/>
    </row>
    <row r="619" spans="4:4" ht="15.75">
      <c r="D619" s="305"/>
    </row>
    <row r="620" spans="4:4" ht="15.75">
      <c r="D620" s="305"/>
    </row>
    <row r="621" spans="4:4" ht="15.75">
      <c r="D621" s="305"/>
    </row>
    <row r="622" spans="4:4" ht="15.75">
      <c r="D622" s="305"/>
    </row>
    <row r="623" spans="4:4" ht="15.75">
      <c r="D623" s="305"/>
    </row>
    <row r="624" spans="4:4" ht="15.75">
      <c r="D624" s="305"/>
    </row>
    <row r="625" spans="4:4" ht="15.75">
      <c r="D625" s="305"/>
    </row>
    <row r="626" spans="4:4" ht="15.75">
      <c r="D626" s="305"/>
    </row>
    <row r="627" spans="4:4" ht="15.75">
      <c r="D627" s="305"/>
    </row>
    <row r="628" spans="4:4" ht="15.75">
      <c r="D628" s="305"/>
    </row>
    <row r="629" spans="4:4" ht="15.75">
      <c r="D629" s="305"/>
    </row>
    <row r="630" spans="4:4" ht="15.75">
      <c r="D630" s="305"/>
    </row>
    <row r="631" spans="4:4" ht="15.75">
      <c r="D631" s="305"/>
    </row>
    <row r="632" spans="4:4" ht="15.75">
      <c r="D632" s="305"/>
    </row>
    <row r="633" spans="4:4" ht="15.75">
      <c r="D633" s="305"/>
    </row>
    <row r="634" spans="4:4" ht="15.75">
      <c r="D634" s="305"/>
    </row>
    <row r="635" spans="4:4" ht="15.75">
      <c r="D635" s="305"/>
    </row>
    <row r="636" spans="4:4" ht="15.75">
      <c r="D636" s="305"/>
    </row>
    <row r="637" spans="4:4" ht="15.75">
      <c r="D637" s="305"/>
    </row>
    <row r="638" spans="4:4" ht="15.75">
      <c r="D638" s="305"/>
    </row>
    <row r="639" spans="4:4" ht="15.75">
      <c r="D639" s="305"/>
    </row>
    <row r="640" spans="4:4" ht="15.75">
      <c r="D640" s="305"/>
    </row>
    <row r="641" spans="4:4" ht="15.75">
      <c r="D641" s="305"/>
    </row>
    <row r="642" spans="4:4" ht="15.75">
      <c r="D642" s="305"/>
    </row>
    <row r="643" spans="4:4" ht="15.75">
      <c r="D643" s="305"/>
    </row>
    <row r="644" spans="4:4" ht="15.75">
      <c r="D644" s="305"/>
    </row>
    <row r="645" spans="4:4" ht="15.75">
      <c r="D645" s="305"/>
    </row>
    <row r="646" spans="4:4" ht="15.75">
      <c r="D646" s="305"/>
    </row>
    <row r="647" spans="4:4" ht="15.75">
      <c r="D647" s="305"/>
    </row>
    <row r="648" spans="4:4" ht="15.75">
      <c r="D648" s="305"/>
    </row>
    <row r="649" spans="4:4" ht="15.75">
      <c r="D649" s="305"/>
    </row>
    <row r="650" spans="4:4" ht="15.75">
      <c r="D650" s="305"/>
    </row>
    <row r="651" spans="4:4" ht="15.75">
      <c r="D651" s="305"/>
    </row>
    <row r="652" spans="4:4" ht="15.75">
      <c r="D652" s="305"/>
    </row>
    <row r="653" spans="4:4" ht="15.75">
      <c r="D653" s="305"/>
    </row>
    <row r="654" spans="4:4" ht="15.75">
      <c r="D654" s="305"/>
    </row>
    <row r="655" spans="4:4" ht="15.75">
      <c r="D655" s="305"/>
    </row>
    <row r="656" spans="4:4" ht="15.75">
      <c r="D656" s="305"/>
    </row>
    <row r="657" spans="4:4" ht="15.75">
      <c r="D657" s="305"/>
    </row>
    <row r="658" spans="4:4" ht="15.75">
      <c r="D658" s="305"/>
    </row>
    <row r="659" spans="4:4" ht="15.75">
      <c r="D659" s="305"/>
    </row>
  </sheetData>
  <mergeCells count="20">
    <mergeCell ref="K49:M49"/>
    <mergeCell ref="N49:P49"/>
    <mergeCell ref="K61:M61"/>
    <mergeCell ref="N61:P61"/>
    <mergeCell ref="Q61:S61"/>
    <mergeCell ref="Q49:S49"/>
    <mergeCell ref="K10:M10"/>
    <mergeCell ref="N10:P10"/>
    <mergeCell ref="Q10:S10"/>
    <mergeCell ref="E10:J10"/>
    <mergeCell ref="K30:M30"/>
    <mergeCell ref="N30:P30"/>
    <mergeCell ref="Q30:S30"/>
    <mergeCell ref="E30:J30"/>
    <mergeCell ref="A10:B10"/>
    <mergeCell ref="A30:B30"/>
    <mergeCell ref="A49:B49"/>
    <mergeCell ref="A61:B61"/>
    <mergeCell ref="E61:J61"/>
    <mergeCell ref="E49:J49"/>
  </mergeCells>
  <phoneticPr fontId="20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EF1A-B5BB-4A5D-9222-D2D034A2680C}">
  <dimension ref="A1:AA510"/>
  <sheetViews>
    <sheetView tabSelected="1" topLeftCell="A70" zoomScale="85" zoomScaleNormal="85" workbookViewId="0">
      <selection activeCell="F48" sqref="F48"/>
    </sheetView>
  </sheetViews>
  <sheetFormatPr defaultRowHeight="15"/>
  <cols>
    <col min="1" max="1" width="45.5703125" customWidth="1"/>
    <col min="2" max="2" width="8.85546875" bestFit="1" customWidth="1"/>
    <col min="3" max="3" width="23.85546875" bestFit="1" customWidth="1"/>
    <col min="4" max="4" width="20.42578125" bestFit="1" customWidth="1"/>
    <col min="5" max="5" width="17.28515625" bestFit="1" customWidth="1"/>
    <col min="6" max="6" width="15.5703125" customWidth="1"/>
    <col min="7" max="7" width="17.28515625" bestFit="1" customWidth="1"/>
    <col min="8" max="8" width="61.28515625" customWidth="1"/>
    <col min="9" max="9" width="3" bestFit="1" customWidth="1"/>
    <col min="10" max="10" width="17.5703125" bestFit="1" customWidth="1"/>
    <col min="11" max="25" width="13.42578125" customWidth="1"/>
  </cols>
  <sheetData>
    <row r="1" spans="1:8" ht="21">
      <c r="A1" s="118" t="s">
        <v>317</v>
      </c>
    </row>
    <row r="7" spans="1:8" ht="21">
      <c r="A7" s="227" t="s">
        <v>207</v>
      </c>
      <c r="B7" s="192" t="s">
        <v>75</v>
      </c>
      <c r="C7" s="193" t="s">
        <v>76</v>
      </c>
      <c r="D7" s="192" t="s">
        <v>98</v>
      </c>
      <c r="E7" s="208" t="s">
        <v>70</v>
      </c>
      <c r="F7" s="208" t="s">
        <v>63</v>
      </c>
      <c r="G7" s="193" t="s">
        <v>77</v>
      </c>
      <c r="H7" s="197" t="s">
        <v>78</v>
      </c>
    </row>
    <row r="8" spans="1:8" ht="18">
      <c r="A8" s="194" t="s">
        <v>273</v>
      </c>
      <c r="B8" s="194" t="s">
        <v>17</v>
      </c>
      <c r="C8" s="195" t="s">
        <v>206</v>
      </c>
      <c r="D8" s="180">
        <v>0.1</v>
      </c>
      <c r="E8" s="166">
        <v>0.1</v>
      </c>
      <c r="F8" s="166">
        <v>0.04</v>
      </c>
      <c r="G8" s="175">
        <v>0.04</v>
      </c>
      <c r="H8" s="195" t="s">
        <v>79</v>
      </c>
    </row>
    <row r="9" spans="1:8" ht="18">
      <c r="A9" s="194" t="s">
        <v>274</v>
      </c>
      <c r="B9" s="194" t="s">
        <v>17</v>
      </c>
      <c r="C9" s="195" t="s">
        <v>205</v>
      </c>
      <c r="D9" s="194">
        <v>0.01</v>
      </c>
      <c r="E9" s="183">
        <v>0.01</v>
      </c>
      <c r="F9" s="183">
        <v>0.01</v>
      </c>
      <c r="G9" s="195">
        <v>0.01</v>
      </c>
      <c r="H9" s="195"/>
    </row>
    <row r="10" spans="1:8" ht="18">
      <c r="A10" s="194" t="s">
        <v>229</v>
      </c>
      <c r="B10" s="194" t="s">
        <v>151</v>
      </c>
      <c r="C10" s="195" t="s">
        <v>271</v>
      </c>
      <c r="D10" s="174">
        <f>PI()*(D9/2)^2</f>
        <v>7.8539816339744827E-5</v>
      </c>
      <c r="E10" s="165">
        <f>PI()*(E9/2)^2</f>
        <v>7.8539816339744827E-5</v>
      </c>
      <c r="F10" s="165">
        <f>PI()*(F9/2)^2</f>
        <v>7.8539816339744827E-5</v>
      </c>
      <c r="G10" s="209">
        <f>PI()*(G9/2)^2</f>
        <v>7.8539816339744827E-5</v>
      </c>
      <c r="H10" s="195"/>
    </row>
    <row r="11" spans="1:8" ht="21">
      <c r="A11" s="227" t="s">
        <v>80</v>
      </c>
      <c r="B11" s="196" t="s">
        <v>75</v>
      </c>
      <c r="C11" s="197" t="s">
        <v>76</v>
      </c>
      <c r="D11" s="196" t="s">
        <v>97</v>
      </c>
      <c r="E11" s="188" t="s">
        <v>70</v>
      </c>
      <c r="F11" s="188" t="s">
        <v>63</v>
      </c>
      <c r="G11" s="197" t="s">
        <v>77</v>
      </c>
      <c r="H11" s="197" t="s">
        <v>78</v>
      </c>
    </row>
    <row r="12" spans="1:8" ht="18.75">
      <c r="A12" s="194" t="s">
        <v>275</v>
      </c>
      <c r="B12" s="194" t="s">
        <v>236</v>
      </c>
      <c r="C12" s="195" t="s">
        <v>81</v>
      </c>
      <c r="D12" s="210">
        <f>'Physical properties'!J12</f>
        <v>986.42000000000007</v>
      </c>
      <c r="E12" s="211">
        <f>'Physical properties'!J12</f>
        <v>986.42000000000007</v>
      </c>
      <c r="F12" s="211">
        <f>'Physical properties'!J12</f>
        <v>986.42000000000007</v>
      </c>
      <c r="G12" s="212">
        <f>'Physical properties'!J14</f>
        <v>987.98</v>
      </c>
      <c r="H12" s="195" t="s">
        <v>198</v>
      </c>
    </row>
    <row r="13" spans="1:8" ht="18.75">
      <c r="A13" s="194" t="s">
        <v>276</v>
      </c>
      <c r="B13" s="194" t="s">
        <v>237</v>
      </c>
      <c r="C13" s="195" t="s">
        <v>82</v>
      </c>
      <c r="D13" s="213">
        <v>8.0000000000000004E-4</v>
      </c>
      <c r="E13" s="190">
        <v>8.0000000000000004E-4</v>
      </c>
      <c r="F13" s="190">
        <v>8.0000000000000004E-4</v>
      </c>
      <c r="G13" s="214">
        <v>8.0000000000000004E-4</v>
      </c>
      <c r="H13" s="228"/>
    </row>
    <row r="14" spans="1:8" ht="18.75">
      <c r="A14" s="194" t="s">
        <v>277</v>
      </c>
      <c r="B14" s="194" t="s">
        <v>236</v>
      </c>
      <c r="C14" s="195" t="s">
        <v>83</v>
      </c>
      <c r="D14" s="210">
        <f>rop_A</f>
        <v>1023.3599999999998</v>
      </c>
      <c r="E14" s="211">
        <f>rop_OA</f>
        <v>1012.1800000000001</v>
      </c>
      <c r="F14" s="185">
        <f>rop_C3a</f>
        <v>1050</v>
      </c>
      <c r="G14" s="203">
        <f>rop_HL60</f>
        <v>1050</v>
      </c>
      <c r="H14" s="195" t="s">
        <v>198</v>
      </c>
    </row>
    <row r="15" spans="1:8" ht="18">
      <c r="A15" s="194" t="s">
        <v>278</v>
      </c>
      <c r="B15" s="194" t="s">
        <v>17</v>
      </c>
      <c r="C15" s="195" t="s">
        <v>84</v>
      </c>
      <c r="D15" s="174">
        <f>d_A*10^(-6)</f>
        <v>5.0603192461326735E-4</v>
      </c>
      <c r="E15" s="165">
        <f>d_OA*10^(-6)</f>
        <v>3.5955386388565011E-4</v>
      </c>
      <c r="F15" s="165">
        <f>d_C3A*10^(-6)</f>
        <v>1.7602769486755243E-4</v>
      </c>
      <c r="G15" s="209">
        <f>d_HL60*10^(-6)</f>
        <v>1.3128699678947866E-5</v>
      </c>
      <c r="H15" s="235" t="s">
        <v>272</v>
      </c>
    </row>
    <row r="16" spans="1:8">
      <c r="A16" s="194" t="s">
        <v>234</v>
      </c>
      <c r="B16" s="194" t="s">
        <v>203</v>
      </c>
      <c r="C16" s="195" t="s">
        <v>233</v>
      </c>
      <c r="D16" s="180">
        <f>'Physical properties'!F11</f>
        <v>0.88508000000000009</v>
      </c>
      <c r="E16" s="166">
        <f>'Physical properties'!F12</f>
        <v>0.88532000000000011</v>
      </c>
      <c r="F16" s="166">
        <f>'Physical properties'!F13</f>
        <v>0.73502000000000023</v>
      </c>
      <c r="G16" s="175">
        <f>'Physical properties'!F14</f>
        <v>0.86756000000000011</v>
      </c>
      <c r="H16" s="195" t="s">
        <v>198</v>
      </c>
    </row>
    <row r="17" spans="1:16">
      <c r="A17" s="194" t="s">
        <v>265</v>
      </c>
      <c r="B17" s="194" t="s">
        <v>203</v>
      </c>
      <c r="C17" s="198" t="s">
        <v>125</v>
      </c>
      <c r="D17" s="180">
        <f>'Physical properties'!F11</f>
        <v>0.88508000000000009</v>
      </c>
      <c r="E17" s="166">
        <f>'Physical properties'!F12</f>
        <v>0.88532000000000011</v>
      </c>
      <c r="F17" s="166">
        <f>'Physical properties'!F13</f>
        <v>0.73502000000000023</v>
      </c>
      <c r="G17" s="175">
        <f>'Physical properties'!F14</f>
        <v>0.86756000000000011</v>
      </c>
      <c r="H17" s="195" t="s">
        <v>235</v>
      </c>
    </row>
    <row r="18" spans="1:16" ht="17.25">
      <c r="A18" s="194" t="s">
        <v>231</v>
      </c>
      <c r="B18" s="194" t="s">
        <v>238</v>
      </c>
      <c r="C18" s="195" t="s">
        <v>85</v>
      </c>
      <c r="D18" s="180">
        <v>9.8066499999999994</v>
      </c>
      <c r="E18" s="166">
        <v>9.8066499999999994</v>
      </c>
      <c r="F18" s="166">
        <v>9.8066499999999994</v>
      </c>
      <c r="G18" s="175">
        <v>9.8066499999999994</v>
      </c>
      <c r="H18" s="195"/>
    </row>
    <row r="19" spans="1:16" ht="18.75">
      <c r="A19" s="194" t="s">
        <v>86</v>
      </c>
      <c r="B19" s="194" t="s">
        <v>239</v>
      </c>
      <c r="C19" s="195" t="s">
        <v>195</v>
      </c>
      <c r="D19" s="174">
        <f>(4/3)*PI()*(dp/2)^3</f>
        <v>6.7847269135282504E-11</v>
      </c>
      <c r="E19" s="165">
        <f>(4/3)*PI()*(dp/2)^3</f>
        <v>2.4338314730366857E-11</v>
      </c>
      <c r="F19" s="165">
        <f>(4/3)*PI()*(dp/2)^3</f>
        <v>2.8558909993048097E-12</v>
      </c>
      <c r="G19" s="209">
        <f>(4/3)*PI()*(dp/2)^3</f>
        <v>1.1848510669767154E-15</v>
      </c>
      <c r="H19" s="195"/>
    </row>
    <row r="20" spans="1:16" ht="18">
      <c r="A20" s="194" t="s">
        <v>266</v>
      </c>
      <c r="B20" s="194" t="s">
        <v>204</v>
      </c>
      <c r="C20" s="195" t="s">
        <v>270</v>
      </c>
      <c r="D20" s="215">
        <f>D21/(Vp*rop)</f>
        <v>7201.2716629934093</v>
      </c>
      <c r="E20" s="189">
        <f>E21/(Vp*rop)</f>
        <v>20296.527885282911</v>
      </c>
      <c r="F20" s="165">
        <f>1.8*10^4</f>
        <v>18000</v>
      </c>
      <c r="G20" s="209">
        <v>30000000</v>
      </c>
      <c r="H20" s="229" t="s">
        <v>193</v>
      </c>
    </row>
    <row r="21" spans="1:16" ht="18">
      <c r="A21" s="194" t="s">
        <v>267</v>
      </c>
      <c r="B21" s="194" t="s">
        <v>122</v>
      </c>
      <c r="C21" s="195" t="s">
        <v>194</v>
      </c>
      <c r="D21" s="174">
        <f>0.5/1000</f>
        <v>5.0000000000000001E-4</v>
      </c>
      <c r="E21" s="165">
        <f>0.5/1000</f>
        <v>5.0000000000000001E-4</v>
      </c>
      <c r="F21" s="216">
        <f>F20*F19*F14</f>
        <v>5.3976339886860904E-5</v>
      </c>
      <c r="G21" s="217">
        <f>G20*G19*G14</f>
        <v>3.7322808609766533E-5</v>
      </c>
      <c r="H21" s="229" t="s">
        <v>193</v>
      </c>
    </row>
    <row r="22" spans="1:16">
      <c r="A22" s="194" t="s">
        <v>268</v>
      </c>
      <c r="B22" s="194" t="s">
        <v>17</v>
      </c>
      <c r="C22" s="195" t="s">
        <v>197</v>
      </c>
      <c r="D22" s="174">
        <f>'Bed expansion data'!E27</f>
        <v>1.3766666666666667E-2</v>
      </c>
      <c r="E22" s="165">
        <f>'Bed expansion data'!E46</f>
        <v>9.7933333333333344E-3</v>
      </c>
      <c r="F22" s="165">
        <f>'Bed expansion data'!E58</f>
        <v>1.6433333333333335E-3</v>
      </c>
      <c r="G22" s="209">
        <f>'Bed expansion data'!E63</f>
        <v>4.4333333333333334E-4</v>
      </c>
      <c r="H22" s="195"/>
    </row>
    <row r="23" spans="1:16" ht="18">
      <c r="A23" s="194" t="s">
        <v>269</v>
      </c>
      <c r="B23" s="199" t="s">
        <v>203</v>
      </c>
      <c r="C23" s="233" t="s">
        <v>257</v>
      </c>
      <c r="D23" s="222">
        <f>1-(massp/rop)/(areab*D22)</f>
        <v>0.54812024116570468</v>
      </c>
      <c r="E23" s="164">
        <f>1-(massp/rop)/(areab*E22)</f>
        <v>0.35776815746268187</v>
      </c>
      <c r="F23" s="164">
        <f>0.415/fi^0.483</f>
        <v>0.48153249991171554</v>
      </c>
      <c r="G23" s="88">
        <f>0.415/fi^0.483</f>
        <v>0.44447713889975715</v>
      </c>
      <c r="H23" s="207" t="s">
        <v>319</v>
      </c>
    </row>
    <row r="24" spans="1:16" ht="21">
      <c r="A24" s="227" t="s">
        <v>136</v>
      </c>
      <c r="B24" s="196" t="s">
        <v>75</v>
      </c>
      <c r="C24" s="197" t="s">
        <v>76</v>
      </c>
      <c r="D24" s="196" t="s">
        <v>97</v>
      </c>
      <c r="E24" s="188" t="s">
        <v>70</v>
      </c>
      <c r="F24" s="188" t="s">
        <v>63</v>
      </c>
      <c r="G24" s="197" t="s">
        <v>77</v>
      </c>
      <c r="H24" s="197" t="s">
        <v>78</v>
      </c>
      <c r="N24" s="5"/>
      <c r="O24" s="5"/>
      <c r="P24" s="5"/>
    </row>
    <row r="25" spans="1:16">
      <c r="A25" s="194" t="s">
        <v>232</v>
      </c>
      <c r="B25" s="199" t="s">
        <v>203</v>
      </c>
      <c r="C25" s="200" t="s">
        <v>135</v>
      </c>
      <c r="D25" s="218">
        <f>rof*(rop-rof)*g*dp^3/(mif^2)</f>
        <v>72.349113068437845</v>
      </c>
      <c r="E25" s="168">
        <f>rof*(rop-rof)*g*dp^3/(mif^2)</f>
        <v>18.098405312868511</v>
      </c>
      <c r="F25" s="168">
        <f>rof*(rop-rof)*g*dp^3/(mif^2)</f>
        <v>5.2416268417927636</v>
      </c>
      <c r="G25" s="209">
        <f>rof*(rop-rof)*g*dp^3/(mif^2)</f>
        <v>2.1246419799000366E-3</v>
      </c>
      <c r="H25" s="195"/>
    </row>
    <row r="26" spans="1:16" ht="18">
      <c r="A26" s="194"/>
      <c r="B26" s="199" t="s">
        <v>203</v>
      </c>
      <c r="C26" s="200" t="s">
        <v>199</v>
      </c>
      <c r="D26" s="218">
        <f>rof*(rop-rof)*g*(dp-dp*0.01)^3/(mif^2)</f>
        <v>70.20027206119218</v>
      </c>
      <c r="E26" s="168">
        <f>rof*(rop-rof)*g*(dp-dp*0.01)^3/(mif^2)</f>
        <v>17.560864576671005</v>
      </c>
      <c r="F26" s="168">
        <f>rof*(rop-rof)*g*(dp-dp*0.01)^3/(mif^2)</f>
        <v>5.0859452829646763</v>
      </c>
      <c r="G26" s="209">
        <f>rof*(rop-rof)*g*(dp-dp*0.01)^3/(mif^2)</f>
        <v>2.0615379884550249E-3</v>
      </c>
      <c r="H26" s="195" t="s">
        <v>225</v>
      </c>
    </row>
    <row r="27" spans="1:16" ht="18">
      <c r="A27" s="194"/>
      <c r="B27" s="199" t="s">
        <v>203</v>
      </c>
      <c r="C27" s="200" t="s">
        <v>200</v>
      </c>
      <c r="D27" s="218">
        <f>rof*(rop-rof)*g*(dp+dp*0.01)^3/(mif^2)</f>
        <v>74.541363543524568</v>
      </c>
      <c r="E27" s="168">
        <f>rof*(rop-rof)*g*(dp+dp*0.01)^3/(mif^2)</f>
        <v>18.646805092253739</v>
      </c>
      <c r="F27" s="168">
        <f>rof*(rop-rof)*g*(dp+dp*0.01)^3/(mif^2)</f>
        <v>5.4004533767259275</v>
      </c>
      <c r="G27" s="209">
        <f>rof*(rop-rof)*g*(dp+dp*0.01)^3/(mif^2)</f>
        <v>2.1890207565329872E-3</v>
      </c>
      <c r="H27" s="195" t="s">
        <v>224</v>
      </c>
    </row>
    <row r="28" spans="1:16" ht="18">
      <c r="A28" s="194"/>
      <c r="B28" s="199" t="s">
        <v>203</v>
      </c>
      <c r="C28" s="200" t="s">
        <v>202</v>
      </c>
      <c r="D28" s="218">
        <f>rof*((rop-rop*0.01)-rof)*g*dp^3/(mif^2)</f>
        <v>52.306019308362778</v>
      </c>
      <c r="E28" s="168">
        <f>rof*((rop-rop*0.01)-rof)*g*dp^3/(mif^2)</f>
        <v>10.987052871261653</v>
      </c>
      <c r="F28" s="168">
        <f>rof*((rop-rop*0.01)-rof)*g*dp^3/(mif^2)</f>
        <v>4.3759917074922896</v>
      </c>
      <c r="G28" s="209">
        <f>rof*((rop-rop*0.01)-rof)*g*dp^3/(mif^2)</f>
        <v>1.7649396130998043E-3</v>
      </c>
      <c r="H28" s="195" t="s">
        <v>226</v>
      </c>
    </row>
    <row r="29" spans="1:16" ht="18">
      <c r="A29" s="194"/>
      <c r="B29" s="199" t="s">
        <v>203</v>
      </c>
      <c r="C29" s="200" t="s">
        <v>201</v>
      </c>
      <c r="D29" s="218">
        <f>rof*((rop+rop*0.01)-rof)*g*dp^3/(mif^2)</f>
        <v>92.392206828512698</v>
      </c>
      <c r="E29" s="168">
        <f>rof*((rop+rop*0.01)-rof)*g*dp^3/(mif^2)</f>
        <v>25.209757754475373</v>
      </c>
      <c r="F29" s="168">
        <f>rof*((rop+rop*0.01)-rof)*g*dp^3/(mif^2)</f>
        <v>6.107261976093235</v>
      </c>
      <c r="G29" s="209">
        <f>rof*((rop+rop*0.01)-rof)*g*dp^3/(mif^2)</f>
        <v>2.4843443467002678E-3</v>
      </c>
      <c r="H29" s="195" t="s">
        <v>227</v>
      </c>
    </row>
    <row r="30" spans="1:16" ht="18">
      <c r="A30" s="194" t="s">
        <v>137</v>
      </c>
      <c r="B30" s="199" t="s">
        <v>203</v>
      </c>
      <c r="C30" s="200" t="s">
        <v>228</v>
      </c>
      <c r="D30" s="218">
        <f>rof*D36*dp/mif</f>
        <v>0.82283001911306963</v>
      </c>
      <c r="E30" s="168">
        <f>rof*E36*dp/mif</f>
        <v>0.40367843871992665</v>
      </c>
      <c r="F30" s="168">
        <f>rof*F36*dp/mif</f>
        <v>0.40103481465320517</v>
      </c>
      <c r="G30" s="209">
        <f>rof*G36*dp/mif</f>
        <v>1.1710825920411292E-4</v>
      </c>
      <c r="H30" s="195"/>
    </row>
    <row r="31" spans="1:16" ht="21">
      <c r="A31" s="230" t="s">
        <v>182</v>
      </c>
      <c r="B31" s="196" t="s">
        <v>75</v>
      </c>
      <c r="C31" s="197" t="s">
        <v>76</v>
      </c>
      <c r="D31" s="196" t="s">
        <v>97</v>
      </c>
      <c r="E31" s="188" t="s">
        <v>70</v>
      </c>
      <c r="F31" s="188" t="s">
        <v>63</v>
      </c>
      <c r="G31" s="197" t="s">
        <v>77</v>
      </c>
      <c r="H31" s="197" t="s">
        <v>78</v>
      </c>
    </row>
    <row r="32" spans="1:16" ht="18.75">
      <c r="A32" s="194" t="s">
        <v>138</v>
      </c>
      <c r="B32" s="194" t="s">
        <v>240</v>
      </c>
      <c r="C32" s="195" t="s">
        <v>295</v>
      </c>
      <c r="D32" s="174">
        <f>D56</f>
        <v>1.4207648484768798E-3</v>
      </c>
      <c r="E32" s="165">
        <f>E56</f>
        <v>1.1628119653363171E-3</v>
      </c>
      <c r="F32" s="165">
        <f>F56</f>
        <v>5.8680158447800028E-3</v>
      </c>
      <c r="G32" s="209">
        <f>G56</f>
        <v>1.7658641101987348E-6</v>
      </c>
      <c r="H32" s="195" t="s">
        <v>264</v>
      </c>
    </row>
    <row r="33" spans="1:21" ht="18.75">
      <c r="A33" s="194" t="s">
        <v>126</v>
      </c>
      <c r="B33" s="194" t="s">
        <v>240</v>
      </c>
      <c r="C33" s="201" t="s">
        <v>294</v>
      </c>
      <c r="D33" s="86">
        <f>'Terminal velocity'!I16/1000</f>
        <v>1.2706933908539662E-3</v>
      </c>
      <c r="E33" s="87">
        <f>'Terminal velocity'!I17/1000</f>
        <v>8.8693406069000145E-4</v>
      </c>
      <c r="F33" s="87">
        <f>'Terminal velocity'!I18/1000</f>
        <v>1.8267090148432364E-3</v>
      </c>
      <c r="G33" s="219">
        <f>(mif/(rof*dp))*(Ar^(1/3))*((18/(Ar^(2/3)))^0.824+(0.321/(Ar^(1/3)))^0.412)^(-1.214)</f>
        <v>7.2227398194844927E-6</v>
      </c>
      <c r="H33" s="201" t="s">
        <v>300</v>
      </c>
      <c r="N33" s="48"/>
    </row>
    <row r="34" spans="1:21" ht="17.25">
      <c r="A34" s="194"/>
      <c r="B34" s="194" t="s">
        <v>240</v>
      </c>
      <c r="C34" s="201" t="s">
        <v>223</v>
      </c>
      <c r="D34" s="86">
        <f>'Terminal velocity'!J16/1000</f>
        <v>2.1868939526702399E-4</v>
      </c>
      <c r="E34" s="87">
        <f>'Terminal velocity'!J17/1000</f>
        <v>2.2360121821103524E-4</v>
      </c>
      <c r="F34" s="87">
        <f>'Terminal velocity'!J18/1000</f>
        <v>4.6315995257900731E-4</v>
      </c>
      <c r="G34" s="234" t="s">
        <v>203</v>
      </c>
      <c r="H34" s="201"/>
      <c r="M34" s="5"/>
      <c r="N34" s="48"/>
    </row>
    <row r="35" spans="1:21">
      <c r="A35" s="196" t="s">
        <v>261</v>
      </c>
      <c r="B35" s="194"/>
      <c r="C35" s="201"/>
      <c r="D35" s="86"/>
      <c r="E35" s="87"/>
      <c r="F35" s="87"/>
      <c r="G35" s="234"/>
      <c r="H35" s="201"/>
      <c r="M35" s="5"/>
      <c r="N35" s="48"/>
    </row>
    <row r="36" spans="1:21" ht="18.75">
      <c r="A36" s="207" t="s">
        <v>262</v>
      </c>
      <c r="B36" s="194" t="s">
        <v>240</v>
      </c>
      <c r="C36" s="195" t="s">
        <v>296</v>
      </c>
      <c r="D36" s="174">
        <f>(D33/((1-'Terminal velocity'!$M$6)/(1-0.33*'Terminal velocity'!$M$6))^2.7)</f>
        <v>1.3187434904293389E-3</v>
      </c>
      <c r="E36" s="165">
        <f>(E33/((1-'Terminal velocity'!$M$7)/(1-0.33*'Terminal velocity'!$M$7))^(2.7))</f>
        <v>9.1054142998115751E-4</v>
      </c>
      <c r="F36" s="165">
        <f>(F33/((1-'Terminal velocity'!$M$8)/(1-0.33*'Terminal velocity'!$M$8))^(2.7))</f>
        <v>1.8476903571659608E-3</v>
      </c>
      <c r="G36" s="209">
        <f>(G33/((1-G33)/(1-0.33*G33))^(2.7))</f>
        <v>7.2228341924129456E-6</v>
      </c>
      <c r="H36" s="195" t="s">
        <v>246</v>
      </c>
      <c r="J36" s="72" t="s">
        <v>304</v>
      </c>
      <c r="K36" s="72">
        <f>(D$33-D36)/D$33*100</f>
        <v>-3.7814078456078808</v>
      </c>
      <c r="L36" s="72">
        <f>(E$33-E36)/E$33*100</f>
        <v>-2.661682568915035</v>
      </c>
      <c r="M36" s="72">
        <f>(F$33-F36)/F$33*100</f>
        <v>-1.1485870027594396</v>
      </c>
      <c r="N36" s="72"/>
    </row>
    <row r="37" spans="1:21" ht="17.25">
      <c r="A37" s="194"/>
      <c r="B37" s="194" t="s">
        <v>240</v>
      </c>
      <c r="C37" s="195" t="s">
        <v>241</v>
      </c>
      <c r="D37" s="174">
        <f>(D34/((1-'Terminal velocity'!$M$6)/(1-0.33*'Terminal velocity'!$M$6))^2.7)</f>
        <v>2.2695893321716368E-4</v>
      </c>
      <c r="E37" s="165">
        <f>(E34/((1-'Terminal velocity'!$M$7)/(1-0.33*'Terminal velocity'!$M$7))^(2.7))</f>
        <v>2.2955277286004002E-4</v>
      </c>
      <c r="F37" s="165">
        <f>(F34/((1-'Terminal velocity'!$M$8)/(1-0.33*'Terminal velocity'!$M$8))^(2.7))</f>
        <v>4.6847974759631656E-4</v>
      </c>
      <c r="G37" s="234" t="s">
        <v>203</v>
      </c>
      <c r="H37" s="195"/>
      <c r="M37" s="5"/>
      <c r="N37" s="5"/>
    </row>
    <row r="38" spans="1:21">
      <c r="A38" s="196" t="s">
        <v>263</v>
      </c>
      <c r="B38" s="194"/>
      <c r="C38" s="195"/>
      <c r="D38" s="174"/>
      <c r="E38" s="165"/>
      <c r="F38" s="165"/>
      <c r="G38" s="234"/>
      <c r="H38" s="195"/>
      <c r="M38" s="5"/>
      <c r="N38" s="5"/>
    </row>
    <row r="39" spans="1:21" ht="18">
      <c r="A39" s="194" t="s">
        <v>244</v>
      </c>
      <c r="B39" s="194" t="s">
        <v>203</v>
      </c>
      <c r="C39" s="195" t="s">
        <v>242</v>
      </c>
      <c r="D39" s="180">
        <f>D32/D36</f>
        <v>1.0773625491143286</v>
      </c>
      <c r="E39" s="166">
        <f>E32/E36</f>
        <v>1.2770555265787082</v>
      </c>
      <c r="F39" s="166">
        <f>F32/F36</f>
        <v>3.1758653835161699</v>
      </c>
      <c r="G39" s="175">
        <f>G32/G36</f>
        <v>0.24448354526172633</v>
      </c>
      <c r="H39" s="195" t="s">
        <v>243</v>
      </c>
      <c r="U39" s="5"/>
    </row>
    <row r="40" spans="1:21" ht="18">
      <c r="A40" s="194" t="s">
        <v>245</v>
      </c>
      <c r="B40" s="194" t="s">
        <v>203</v>
      </c>
      <c r="C40" s="195" t="s">
        <v>242</v>
      </c>
      <c r="D40" s="180">
        <f>1-1.15*(dp/D)^0.6</f>
        <v>0.80804271874237354</v>
      </c>
      <c r="E40" s="166">
        <f>1-1.15*(dp/D)^0.6</f>
        <v>0.84362899893483934</v>
      </c>
      <c r="F40" s="166">
        <f>1-1.15*(dp/D)^0.6</f>
        <v>0.89812996826890634</v>
      </c>
      <c r="G40" s="175">
        <f>1-1.15*(dp/D)^0.6</f>
        <v>0.97853994312226233</v>
      </c>
      <c r="H40" s="195" t="s">
        <v>293</v>
      </c>
      <c r="I40" s="55" t="s">
        <v>256</v>
      </c>
      <c r="J40" s="72" t="s">
        <v>255</v>
      </c>
      <c r="K40" s="72">
        <f>(D$39-D40)/D$39*100</f>
        <v>24.998068718218931</v>
      </c>
      <c r="L40" s="72">
        <f>(E$39-E40)/E$39*100</f>
        <v>33.93952092318483</v>
      </c>
      <c r="M40" s="72">
        <f>(F$39-F40)/F$39*100</f>
        <v>71.720149949348965</v>
      </c>
      <c r="N40" s="72"/>
      <c r="U40" s="5"/>
    </row>
    <row r="41" spans="1:21">
      <c r="A41" s="194"/>
      <c r="B41" s="194"/>
      <c r="C41" s="195"/>
      <c r="D41" s="180"/>
      <c r="E41" s="166"/>
      <c r="F41" s="166"/>
      <c r="G41" s="175"/>
      <c r="H41" s="195"/>
      <c r="I41" s="55"/>
      <c r="J41" s="7"/>
      <c r="K41" s="7"/>
      <c r="L41" s="7"/>
      <c r="M41" s="7"/>
      <c r="N41" s="7"/>
      <c r="U41" s="5"/>
    </row>
    <row r="42" spans="1:21">
      <c r="A42" s="196" t="s">
        <v>260</v>
      </c>
      <c r="B42" s="194"/>
      <c r="C42" s="195"/>
      <c r="D42" s="180"/>
      <c r="E42" s="166"/>
      <c r="F42" s="166"/>
      <c r="G42" s="175"/>
      <c r="H42" s="195"/>
      <c r="I42" s="55"/>
      <c r="J42" s="7"/>
      <c r="K42" s="7"/>
      <c r="L42" s="7"/>
      <c r="M42" s="7"/>
      <c r="N42" s="7"/>
      <c r="U42" s="5"/>
    </row>
    <row r="43" spans="1:21" ht="18.75">
      <c r="A43" s="202" t="s">
        <v>87</v>
      </c>
      <c r="B43" s="202" t="s">
        <v>240</v>
      </c>
      <c r="C43" s="203" t="s">
        <v>297</v>
      </c>
      <c r="D43" s="213">
        <f>(mif/(rof*dp))*(Ar^(1/3))*((18/(Ar^(2/3)))^0.824+(0.321/(Ar^(1/3)))^0.412)^(-1.214)</f>
        <v>4.5252186842854479E-3</v>
      </c>
      <c r="E43" s="190">
        <f>(mif/(rof*dp))*(Ar^(1/3))*((18/(Ar^(2/3)))^0.824+(0.321/(Ar^(1/3)))^0.412)^(-1.214)</f>
        <v>1.834180414217198E-3</v>
      </c>
      <c r="F43" s="190">
        <f>(mif/(rof*dp))*(Ar^(1/3))*((18/(Ar^(2/3)))^0.824+(0.321/(Ar^(1/3)))^0.412)^(-1.214)</f>
        <v>1.1755229638273008E-3</v>
      </c>
      <c r="G43" s="214">
        <f>(mif/(rof*dp))*(Ar^(1/3))*((18/(Ar^(2/3)))^0.824+(0.321/(Ar^(1/3)))^0.412)^(-1.214)</f>
        <v>7.2227398194844927E-6</v>
      </c>
      <c r="H43" s="195" t="s">
        <v>252</v>
      </c>
      <c r="J43" s="72" t="s">
        <v>146</v>
      </c>
      <c r="K43" s="72">
        <f>(D43-D$36)/D$36*100</f>
        <v>243.14623860719021</v>
      </c>
      <c r="L43" s="72">
        <f t="shared" ref="K43:M44" si="0">(E43-E$36)/E$36*100</f>
        <v>101.4384358386805</v>
      </c>
      <c r="M43" s="72">
        <f t="shared" si="0"/>
        <v>-36.378789916382374</v>
      </c>
      <c r="N43" s="72"/>
    </row>
    <row r="44" spans="1:21" ht="18.75">
      <c r="A44" s="202" t="s">
        <v>88</v>
      </c>
      <c r="B44" s="202" t="s">
        <v>247</v>
      </c>
      <c r="C44" s="203" t="s">
        <v>298</v>
      </c>
      <c r="D44" s="213">
        <v>4.5075451438949697E-3</v>
      </c>
      <c r="E44" s="190">
        <v>1.8835336539578804E-3</v>
      </c>
      <c r="F44" s="190">
        <v>1.22593735E-3</v>
      </c>
      <c r="G44" s="214">
        <v>7.5613747259499905E-6</v>
      </c>
      <c r="H44" s="195"/>
      <c r="I44" s="55" t="s">
        <v>256</v>
      </c>
      <c r="J44" s="72" t="s">
        <v>146</v>
      </c>
      <c r="K44" s="72">
        <f t="shared" si="0"/>
        <v>241.80605831293721</v>
      </c>
      <c r="L44" s="72">
        <f t="shared" si="0"/>
        <v>106.85864387267449</v>
      </c>
      <c r="M44" s="72">
        <f t="shared" si="0"/>
        <v>-33.650281539576952</v>
      </c>
      <c r="N44" s="72"/>
    </row>
    <row r="45" spans="1:21">
      <c r="A45" s="202"/>
      <c r="B45" s="202"/>
      <c r="C45" s="203"/>
      <c r="D45" s="260">
        <f>Ar-(3/4)*((rof*D44*dp)/mif)^2*(0.63+4.8/((rof*D44*dp)/mif)^(1/2))^2</f>
        <v>0</v>
      </c>
      <c r="E45" s="261">
        <f>Ar-(3/4)*((rof*E44*dp)/mif)^2*(0.63+4.8/((rof*E44*dp)/mif)^(1/2))^2</f>
        <v>1.8829382497642655E-13</v>
      </c>
      <c r="F45" s="261">
        <f>Ar-(3/4)*((rof*F44*dp)/mif)^2*(0.63+4.8/((rof*F44*dp)/mif)^(1/2))^2</f>
        <v>2.8929066164806727E-7</v>
      </c>
      <c r="G45" s="262">
        <f>Ar-(3/4)*((rof*G44*dp)/mif)^2*(0.63+4.8/((rof*G44*dp)/mif)^(1/2))^2</f>
        <v>9.8941475672187362E-11</v>
      </c>
      <c r="H45" s="195" t="s">
        <v>124</v>
      </c>
      <c r="I45" s="55"/>
    </row>
    <row r="46" spans="1:21">
      <c r="A46" s="202"/>
      <c r="B46" s="202"/>
      <c r="C46" s="203"/>
      <c r="D46" s="260"/>
      <c r="E46" s="261"/>
      <c r="F46" s="261"/>
      <c r="G46" s="262"/>
      <c r="H46" s="195"/>
      <c r="I46" s="55"/>
      <c r="J46" s="46" t="s">
        <v>314</v>
      </c>
    </row>
    <row r="47" spans="1:21" ht="18.75">
      <c r="A47" s="202" t="s">
        <v>299</v>
      </c>
      <c r="B47" s="202" t="s">
        <v>247</v>
      </c>
      <c r="C47" s="204" t="s">
        <v>279</v>
      </c>
      <c r="D47" s="213">
        <f>(mif/(rof*(dp-dp*0.01)))*(D26^(1/3))*((18/(D26^(2/3)))^0.824+(0.321/(D26^(1/3)))^0.412)^(-1.214)</f>
        <v>4.4519721987595047E-3</v>
      </c>
      <c r="E47" s="190">
        <f>(mif/(rof*(dp-dp*0.01)))*(E26^(1/3))*((18/(E26^(2/3)))^0.824+(0.321/(E26^(1/3)))^0.412)^(-1.214)</f>
        <v>1.801993660414188E-3</v>
      </c>
      <c r="F47" s="190">
        <f>(mif/(rof*(dp-dp*0.01)))*(F26^(1/3))*((18/(F26^(2/3)))^0.824+(0.321/(F26^(1/3)))^0.412)^(-1.214)</f>
        <v>1.1538985594432144E-3</v>
      </c>
      <c r="G47" s="214">
        <f>(mif/(rof*(dp-dp*0.01)))*(G26^(1/3))*((18/(G26^(2/3)))^0.824+(0.321/(G26^(1/3)))^0.412)^(-1.214)</f>
        <v>7.0794435598941725E-6</v>
      </c>
      <c r="H47" s="195" t="s">
        <v>248</v>
      </c>
      <c r="I47" s="55" t="s">
        <v>256</v>
      </c>
      <c r="J47" s="72" t="s">
        <v>147</v>
      </c>
      <c r="K47" s="254">
        <f>(D47-$D$43)/$D$43*100</f>
        <v>-1.6186286373364314</v>
      </c>
      <c r="L47" s="254">
        <f>(E47-$E$43)/$E$43*100</f>
        <v>-1.7548303075053222</v>
      </c>
      <c r="M47" s="254">
        <f>(F47-$F$43)/$F$43*100</f>
        <v>-1.839556099668272</v>
      </c>
      <c r="N47" s="254"/>
    </row>
    <row r="48" spans="1:21" ht="18.75">
      <c r="A48" s="202"/>
      <c r="B48" s="202" t="s">
        <v>247</v>
      </c>
      <c r="C48" s="204" t="s">
        <v>280</v>
      </c>
      <c r="D48" s="213">
        <f>(mif/(rof*(dp+dp*0.01)))*(D27^(1/3))*((18/(D27^(2/3)))^0.824+(0.321/(D27^(1/3)))^0.412)^(-1.214)</f>
        <v>4.5987632975522308E-3</v>
      </c>
      <c r="E48" s="190">
        <f>(mif/(rof*(dp+dp*0.01)))*(E27^(1/3))*((18/(E27^(2/3)))^0.824+(0.321/(E27^(1/3)))^0.412)^(-1.214)</f>
        <v>1.8665668795511245E-3</v>
      </c>
      <c r="F48" s="190">
        <f>(mif/(rof*(dp+dp*0.01)))*(F27^(1/3))*((18/(F27^(2/3)))^0.824+(0.321/(F27^(1/3)))^0.412)^(-1.214)</f>
        <v>1.1973110247351527E-3</v>
      </c>
      <c r="G48" s="214">
        <f>(mif/(rof*(dp+dp*0.01)))*(G27^(1/3))*((18/(G27^(2/3)))^0.824+(0.321/(G27^(1/3)))^0.412)^(-1.214)</f>
        <v>7.3674611931960597E-6</v>
      </c>
      <c r="H48" s="195" t="s">
        <v>249</v>
      </c>
      <c r="I48" s="55" t="s">
        <v>256</v>
      </c>
      <c r="J48" s="72" t="s">
        <v>147</v>
      </c>
      <c r="K48" s="254">
        <f t="shared" ref="K48:K50" si="1">(D48-$D$43)/$D$43*100</f>
        <v>1.625216777305778</v>
      </c>
      <c r="L48" s="254">
        <f t="shared" ref="L48:L50" si="2">(E48-$E$43)/$E$43*100</f>
        <v>1.7657186328504413</v>
      </c>
      <c r="M48" s="254">
        <f>(F48-$F$43)/$F$43*100</f>
        <v>1.8534781181061517</v>
      </c>
      <c r="N48" s="254"/>
    </row>
    <row r="49" spans="1:25" ht="18.75">
      <c r="A49" s="202"/>
      <c r="B49" s="202" t="s">
        <v>247</v>
      </c>
      <c r="C49" s="204" t="s">
        <v>281</v>
      </c>
      <c r="D49" s="213">
        <f>(mif/((rof-rof*0.01)*dp))*(D28^(1/3))*((18/(D28^(2/3)))^0.824+(0.321/(D28^(1/3)))^0.412)^(-1.214)</f>
        <v>3.4356411667184851E-3</v>
      </c>
      <c r="E49" s="190">
        <f>(mif/((rof-rof*0.01)*dp))*(E28^(1/3))*((18/(E28^(2/3)))^0.824+(0.321/(E28^(1/3)))^0.412)^(-1.214)</f>
        <v>1.1666388620954979E-3</v>
      </c>
      <c r="F49" s="190">
        <f>(mif/((rof-rof*0.01)*dp))*(F28^(1/3))*((18/(F28^(2/3)))^0.824+(0.321/(F28^(1/3)))^0.412)^(-1.214)</f>
        <v>1.0001949967333708E-3</v>
      </c>
      <c r="G49" s="214">
        <f>(mif/((rof-rof*0.01)*dp))*(G28^(1/3))*((18/(G28^(2/3)))^0.824+(0.321/(G28^(1/3)))^0.412)^(-1.214)</f>
        <v>6.0627523748994177E-6</v>
      </c>
      <c r="H49" s="195" t="s">
        <v>250</v>
      </c>
      <c r="I49" s="55" t="s">
        <v>256</v>
      </c>
      <c r="J49" s="72" t="s">
        <v>147</v>
      </c>
      <c r="K49" s="254">
        <f t="shared" si="1"/>
        <v>-24.077897524614592</v>
      </c>
      <c r="L49" s="254">
        <f t="shared" si="2"/>
        <v>-36.394541504609698</v>
      </c>
      <c r="M49" s="254">
        <f>(F49-$F$43)/$F$43*100</f>
        <v>-14.914890860412649</v>
      </c>
      <c r="N49" s="254"/>
    </row>
    <row r="50" spans="1:25" ht="18.75">
      <c r="A50" s="253"/>
      <c r="B50" s="202" t="s">
        <v>247</v>
      </c>
      <c r="C50" s="204" t="s">
        <v>282</v>
      </c>
      <c r="D50" s="213">
        <f>(mif/((rof+rof*0.01)*dp))*(D29^(1/3))*((18/(D29^(2/3)))^0.824+(0.321/(D29^(1/3)))^0.412)^(-1.214)</f>
        <v>5.5414523254744301E-3</v>
      </c>
      <c r="E50" s="190">
        <f>(mif/((rof+rof*0.01)*dp))*(E29^(1/3))*((18/(E29^(2/3)))^0.824+(0.321/(E29^(1/3)))^0.412)^(-1.214)</f>
        <v>2.4596141864880309E-3</v>
      </c>
      <c r="F50" s="190">
        <f>(mif/((rof+rof*0.01)*dp))*(F29^(1/3))*((18/(F29^(2/3)))^0.824+(0.321/(F29^(1/3)))^0.412)^(-1.214)</f>
        <v>1.3452296713151002E-3</v>
      </c>
      <c r="G50" s="214">
        <f>(mif/((rof+rof*0.01)*dp))*(G29^(1/3))*((18/(G29^(2/3)))^0.824+(0.321/(G29^(1/3)))^0.412)^(-1.214)</f>
        <v>8.3591431562628593E-6</v>
      </c>
      <c r="H50" s="195" t="s">
        <v>251</v>
      </c>
      <c r="I50" s="55" t="s">
        <v>256</v>
      </c>
      <c r="J50" s="72" t="s">
        <v>147</v>
      </c>
      <c r="K50" s="254">
        <f t="shared" si="1"/>
        <v>22.457116707265829</v>
      </c>
      <c r="L50" s="254">
        <f t="shared" si="2"/>
        <v>34.098814240024424</v>
      </c>
      <c r="M50" s="254">
        <f>(F50-$F$43)/$F$43*100</f>
        <v>14.436698619248025</v>
      </c>
      <c r="N50" s="254"/>
    </row>
    <row r="51" spans="1:25">
      <c r="A51" s="202"/>
      <c r="B51" s="202"/>
      <c r="C51" s="203"/>
      <c r="D51" s="213"/>
      <c r="E51" s="190"/>
      <c r="F51" s="190"/>
      <c r="G51" s="214"/>
      <c r="H51" s="195"/>
    </row>
    <row r="52" spans="1:25" ht="23.25">
      <c r="A52" s="231" t="s">
        <v>148</v>
      </c>
      <c r="B52" s="205" t="s">
        <v>75</v>
      </c>
      <c r="C52" s="206" t="s">
        <v>76</v>
      </c>
      <c r="D52" s="220" t="s">
        <v>97</v>
      </c>
      <c r="E52" s="191" t="s">
        <v>70</v>
      </c>
      <c r="F52" s="191" t="s">
        <v>63</v>
      </c>
      <c r="G52" s="221" t="s">
        <v>77</v>
      </c>
      <c r="H52" s="197" t="s">
        <v>78</v>
      </c>
      <c r="O52" s="10"/>
      <c r="P52" s="10"/>
      <c r="Q52" s="10"/>
      <c r="R52" s="10"/>
    </row>
    <row r="53" spans="1:25">
      <c r="A53" s="194" t="s">
        <v>139</v>
      </c>
      <c r="B53" s="194"/>
      <c r="C53" s="195" t="s">
        <v>99</v>
      </c>
      <c r="D53" s="309">
        <f>INTERCEPT('Bed expansion data'!$C$12:$C$22,'Bed expansion data'!$I$12:$I$22)</f>
        <v>-2.847477796428489</v>
      </c>
      <c r="E53" s="310">
        <f>INTERCEPT('Bed expansion data'!$C$36:$C$44,'Bed expansion data'!$I$36:$I$44)</f>
        <v>-2.9344905079879524</v>
      </c>
      <c r="F53" s="310">
        <f>INTERCEPT('Bed expansion data'!$C$51:$C$56,'Bed expansion data'!$I$51:$I$56)</f>
        <v>-2.231508722147904</v>
      </c>
      <c r="G53" s="311">
        <f>INTERCEPT('Bed expansion data'!$C$64:$C$69,'Bed expansion data'!$I$64:$I$69)</f>
        <v>-5.7530427200458423</v>
      </c>
      <c r="H53" s="195" t="s">
        <v>313</v>
      </c>
      <c r="I53" s="55"/>
      <c r="O53" s="10"/>
      <c r="P53" s="10"/>
      <c r="Q53" s="10"/>
      <c r="R53" s="10"/>
    </row>
    <row r="54" spans="1:25">
      <c r="A54" s="194" t="s">
        <v>139</v>
      </c>
      <c r="B54" s="194"/>
      <c r="C54" s="195" t="s">
        <v>100</v>
      </c>
      <c r="D54" s="309">
        <f>SLOPE('Bed expansion data'!$C$12:$C$22,'Bed expansion data'!$I$12:$I$22)</f>
        <v>5.7278492650012733</v>
      </c>
      <c r="E54" s="310">
        <f>SLOPE('Bed expansion data'!$C$36:$C$44,'Bed expansion data'!$I$36:$I$44)</f>
        <v>4.1816953932747776</v>
      </c>
      <c r="F54" s="310">
        <f>SLOPE('Bed expansion data'!$C$51:$C$56,'Bed expansion data'!$I$51:$I$56)</f>
        <v>5.7727126711149488</v>
      </c>
      <c r="G54" s="311">
        <f>SLOPE('Bed expansion data'!$C$64:$C$69,'Bed expansion data'!$I$64:$I$69)</f>
        <v>0.94991301876946288</v>
      </c>
      <c r="H54" s="195" t="s">
        <v>313</v>
      </c>
      <c r="O54" s="10"/>
      <c r="P54" s="10"/>
      <c r="Q54" s="10"/>
      <c r="R54" s="10"/>
    </row>
    <row r="55" spans="1:25" ht="18.75">
      <c r="A55" s="194" t="s">
        <v>139</v>
      </c>
      <c r="B55" s="194"/>
      <c r="C55" s="195" t="s">
        <v>123</v>
      </c>
      <c r="D55" s="312">
        <f>RSQ('Bed expansion data'!$C$12:$C$22,'Bed expansion data'!$I$12:$I$22)</f>
        <v>0.99365082859621301</v>
      </c>
      <c r="E55" s="313">
        <f>RSQ('Bed expansion data'!$C$36:$C$44,'Bed expansion data'!$I$36:$I$44)</f>
        <v>0.99760196873488405</v>
      </c>
      <c r="F55" s="313">
        <f>RSQ('Bed expansion data'!$C$51:$C$56,'Bed expansion data'!$I$51:$I$56)</f>
        <v>0.98232521778178261</v>
      </c>
      <c r="G55" s="314">
        <f>RSQ('Bed expansion data'!$C$64:$C$69,'Bed expansion data'!$I$64:$I$69)</f>
        <v>0.91970734965188039</v>
      </c>
      <c r="H55" s="195" t="s">
        <v>313</v>
      </c>
    </row>
    <row r="56" spans="1:25" ht="17.25">
      <c r="A56" s="194" t="s">
        <v>144</v>
      </c>
      <c r="B56" s="202" t="s">
        <v>247</v>
      </c>
      <c r="C56" s="195" t="s">
        <v>290</v>
      </c>
      <c r="D56" s="174">
        <f>10^D53</f>
        <v>1.4207648484768798E-3</v>
      </c>
      <c r="E56" s="165">
        <f>10^E53</f>
        <v>1.1628119653363171E-3</v>
      </c>
      <c r="F56" s="165">
        <f>10^F53</f>
        <v>5.8680158447800028E-3</v>
      </c>
      <c r="G56" s="209">
        <f>10^G53</f>
        <v>1.7658641101987348E-6</v>
      </c>
      <c r="H56" s="195" t="s">
        <v>140</v>
      </c>
    </row>
    <row r="57" spans="1:25" ht="17.25">
      <c r="A57" s="194" t="s">
        <v>145</v>
      </c>
      <c r="B57" s="202" t="s">
        <v>247</v>
      </c>
      <c r="C57" s="195" t="s">
        <v>141</v>
      </c>
      <c r="D57" s="213">
        <f>10^(LOG(utext)+nexp*LOG(emf))</f>
        <v>4.5377689221682055E-5</v>
      </c>
      <c r="E57" s="190">
        <f>10^(LOG(utext)+nexp*LOG(emf))</f>
        <v>1.5805480808384394E-5</v>
      </c>
      <c r="F57" s="190">
        <f>10^(LOG(utext)+nexp*LOG(emf))</f>
        <v>8.6373413107160318E-5</v>
      </c>
      <c r="G57" s="214">
        <f>10^(LOG(utext)+nexp*LOG(emf))</f>
        <v>8.1741926226852511E-7</v>
      </c>
      <c r="H57" s="195"/>
    </row>
    <row r="58" spans="1:25">
      <c r="A58" s="194"/>
      <c r="B58" s="194"/>
      <c r="C58" s="195"/>
      <c r="D58" s="194"/>
      <c r="E58" s="183"/>
      <c r="F58" s="183"/>
      <c r="G58" s="195"/>
      <c r="H58" s="195"/>
    </row>
    <row r="59" spans="1:25">
      <c r="A59" s="196" t="s">
        <v>142</v>
      </c>
      <c r="B59" s="194"/>
      <c r="C59" s="195" t="s">
        <v>254</v>
      </c>
      <c r="D59" s="180">
        <f>D54</f>
        <v>5.7278492650012733</v>
      </c>
      <c r="E59" s="166">
        <f>E54</f>
        <v>4.1816953932747776</v>
      </c>
      <c r="F59" s="166">
        <f>F54</f>
        <v>5.7727126711149488</v>
      </c>
      <c r="G59" s="175">
        <f>G54</f>
        <v>0.94991301876946288</v>
      </c>
      <c r="H59" s="232" t="s">
        <v>253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>
      <c r="A60" s="194" t="s">
        <v>143</v>
      </c>
      <c r="B60" s="194" t="s">
        <v>203</v>
      </c>
      <c r="C60" s="195" t="s">
        <v>258</v>
      </c>
      <c r="D60" s="180">
        <f>(4.7+0.4112*Rep^0.75)/(1+0.175*Rep^0.75)</f>
        <v>4.3913298627917294</v>
      </c>
      <c r="E60" s="166">
        <f>(4.7+0.4112*Rep^0.75)/(1+0.175*Rep^0.75)</f>
        <v>4.5086597302588496</v>
      </c>
      <c r="F60" s="166">
        <f>(4.7+0.4112*Rep^0.75)/(1+0.175*Rep^0.75)</f>
        <v>4.5095240670001138</v>
      </c>
      <c r="G60" s="175">
        <f>(4.7+0.4112*Rep^0.75)/(1+0.175*Rep^0.75)</f>
        <v>4.6995370716229221</v>
      </c>
      <c r="H60" s="195" t="s">
        <v>291</v>
      </c>
      <c r="I60" s="55" t="s">
        <v>256</v>
      </c>
      <c r="J60" s="72" t="s">
        <v>146</v>
      </c>
      <c r="K60" s="72">
        <f t="shared" ref="K60:N61" si="3">(D$59-D60)/D$59*100</f>
        <v>23.333704159710404</v>
      </c>
      <c r="L60" s="72">
        <f t="shared" si="3"/>
        <v>-7.8189419896512122</v>
      </c>
      <c r="M60" s="72">
        <f t="shared" si="3"/>
        <v>21.882062664152333</v>
      </c>
      <c r="N60" s="72">
        <f t="shared" si="3"/>
        <v>-394.73341019273539</v>
      </c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5">
      <c r="A61" s="194" t="s">
        <v>143</v>
      </c>
      <c r="B61" s="194" t="s">
        <v>203</v>
      </c>
      <c r="C61" s="195" t="s">
        <v>259</v>
      </c>
      <c r="D61" s="180">
        <v>4.0068921803672</v>
      </c>
      <c r="E61" s="166">
        <v>4.3607220018031123</v>
      </c>
      <c r="F61" s="166">
        <v>4.5610886834343631</v>
      </c>
      <c r="G61" s="175">
        <v>4.7978662926266749</v>
      </c>
      <c r="H61" s="195" t="s">
        <v>292</v>
      </c>
      <c r="I61" s="55" t="s">
        <v>256</v>
      </c>
      <c r="J61" s="72" t="s">
        <v>146</v>
      </c>
      <c r="K61" s="72">
        <f t="shared" si="3"/>
        <v>30.045432500285791</v>
      </c>
      <c r="L61" s="72">
        <f t="shared" si="3"/>
        <v>-4.2811967800489423</v>
      </c>
      <c r="M61" s="72">
        <f t="shared" si="3"/>
        <v>20.988815080702278</v>
      </c>
      <c r="N61" s="72">
        <f t="shared" si="3"/>
        <v>-405.08480227399463</v>
      </c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5">
      <c r="A62" s="194"/>
      <c r="B62" s="194"/>
      <c r="C62" s="195"/>
      <c r="D62" s="224">
        <f>(0.043*Ar^0.57)-(4.8-D61)/(D61-2.4)</f>
        <v>-1.2315500125259504E-7</v>
      </c>
      <c r="E62" s="225">
        <f>(0.043*Ar^0.57)-(4.8-E61)/(E61-2.4)</f>
        <v>1.477464317556354E-9</v>
      </c>
      <c r="F62" s="225">
        <f>(0.043*Ar^0.57)-(4.8-F61)/(F61-2.4)</f>
        <v>5.0134896234510506E-12</v>
      </c>
      <c r="G62" s="226">
        <f>(0.043*Ar^0.57)-(4.8-G61)/(G61-2.4)</f>
        <v>3.9847700486992993E-4</v>
      </c>
      <c r="H62" s="223" t="s">
        <v>124</v>
      </c>
      <c r="K62" s="2"/>
      <c r="L62" s="2"/>
      <c r="M62" s="2"/>
      <c r="N62" s="4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5">
      <c r="A63" s="40"/>
      <c r="B63" s="40"/>
      <c r="C63" s="40"/>
      <c r="D63" s="40"/>
      <c r="E63" s="40"/>
      <c r="F63" s="40"/>
      <c r="G63" s="40"/>
      <c r="H63" s="40"/>
      <c r="L63" s="5"/>
      <c r="M63" s="5"/>
      <c r="N63" s="5"/>
      <c r="O63" s="5"/>
    </row>
    <row r="64" spans="1:25">
      <c r="A64" s="40"/>
      <c r="B64" s="40"/>
      <c r="C64" s="40"/>
      <c r="D64" s="40"/>
      <c r="E64" s="40"/>
      <c r="F64" s="40"/>
      <c r="G64" s="40"/>
      <c r="H64" s="40"/>
      <c r="L64" s="5"/>
      <c r="M64" s="5"/>
      <c r="N64" s="5"/>
      <c r="O64" s="5"/>
    </row>
    <row r="65" spans="1:18" s="74" customFormat="1">
      <c r="C65" s="75"/>
      <c r="D65" s="76"/>
      <c r="E65" s="76"/>
      <c r="F65" s="76"/>
      <c r="G65" s="76"/>
      <c r="K65" s="77"/>
      <c r="L65" s="77"/>
      <c r="M65" s="77"/>
      <c r="N65" s="77"/>
    </row>
    <row r="66" spans="1:18" ht="23.25">
      <c r="A66" s="242" t="s">
        <v>318</v>
      </c>
      <c r="C66" s="338" t="s">
        <v>286</v>
      </c>
      <c r="D66" s="339"/>
      <c r="E66" s="339"/>
      <c r="F66" s="339"/>
      <c r="G66" s="340"/>
      <c r="J66" s="242" t="s">
        <v>328</v>
      </c>
      <c r="K66" s="5"/>
      <c r="L66" s="5"/>
      <c r="M66" s="5"/>
      <c r="N66" s="5"/>
    </row>
    <row r="67" spans="1:18">
      <c r="D67" s="17"/>
      <c r="E67" s="17"/>
      <c r="F67" s="17"/>
      <c r="G67" s="17"/>
      <c r="J67" s="334" t="s">
        <v>188</v>
      </c>
      <c r="K67" s="335"/>
      <c r="L67" s="335"/>
      <c r="M67" s="335"/>
      <c r="N67" s="334" t="s">
        <v>321</v>
      </c>
      <c r="O67" s="335"/>
      <c r="P67" s="335"/>
      <c r="Q67" s="335"/>
    </row>
    <row r="68" spans="1:18" ht="23.25">
      <c r="C68" s="242" t="s">
        <v>289</v>
      </c>
      <c r="D68" s="243" t="s">
        <v>97</v>
      </c>
      <c r="E68" s="244" t="s">
        <v>70</v>
      </c>
      <c r="F68" s="244" t="s">
        <v>63</v>
      </c>
      <c r="G68" s="245" t="s">
        <v>77</v>
      </c>
      <c r="J68" s="243" t="s">
        <v>97</v>
      </c>
      <c r="K68" s="244" t="s">
        <v>70</v>
      </c>
      <c r="L68" s="244" t="s">
        <v>63</v>
      </c>
      <c r="M68" s="245" t="s">
        <v>77</v>
      </c>
      <c r="N68" s="243" t="s">
        <v>97</v>
      </c>
      <c r="O68" s="244" t="s">
        <v>70</v>
      </c>
      <c r="P68" s="244" t="s">
        <v>63</v>
      </c>
      <c r="Q68" s="245" t="s">
        <v>77</v>
      </c>
    </row>
    <row r="69" spans="1:18" ht="17.25" customHeight="1">
      <c r="C69" s="246" t="s">
        <v>196</v>
      </c>
      <c r="D69" s="239" t="s">
        <v>283</v>
      </c>
      <c r="E69" s="240" t="s">
        <v>283</v>
      </c>
      <c r="F69" s="240" t="s">
        <v>283</v>
      </c>
      <c r="G69" s="241" t="s">
        <v>283</v>
      </c>
      <c r="J69" s="163" t="str">
        <f>'Bed expansion data'!G11</f>
        <v>e</v>
      </c>
      <c r="K69" s="163" t="str">
        <f>'Bed expansion data'!G31</f>
        <v>e</v>
      </c>
      <c r="L69" s="163" t="str">
        <f>'Bed expansion data'!G50</f>
        <v>e</v>
      </c>
      <c r="M69" s="163" t="str">
        <f>'Bed expansion data'!G62</f>
        <v>e</v>
      </c>
      <c r="N69" s="46" t="s">
        <v>320</v>
      </c>
      <c r="O69" s="46" t="s">
        <v>320</v>
      </c>
      <c r="P69" s="46" t="s">
        <v>320</v>
      </c>
      <c r="Q69" s="46" t="s">
        <v>320</v>
      </c>
      <c r="R69" s="66" t="s">
        <v>322</v>
      </c>
    </row>
    <row r="70" spans="1:18">
      <c r="C70" s="250">
        <v>0.3</v>
      </c>
      <c r="D70" s="236">
        <f>utexp*$C70^nexp</f>
        <v>1.3341040176514136E-6</v>
      </c>
      <c r="E70" s="237">
        <f t="shared" ref="D70:G89" si="4">utexp*$C70^nexp</f>
        <v>5.9262513978298434E-6</v>
      </c>
      <c r="F70" s="237">
        <f t="shared" si="4"/>
        <v>1.7709260808982109E-6</v>
      </c>
      <c r="G70" s="238">
        <f t="shared" si="4"/>
        <v>2.3015388909720713E-6</v>
      </c>
      <c r="J70" s="172">
        <f>'Bed expansion data'!G12</f>
        <v>0.87961827229228151</v>
      </c>
      <c r="K70" s="290"/>
      <c r="L70" s="172">
        <f>'Bed expansion data'!G51</f>
        <v>0.71136899698622214</v>
      </c>
      <c r="M70" s="290">
        <f>'Bed expansion data'!G63</f>
        <v>0.44447713889975721</v>
      </c>
      <c r="N70" s="172">
        <f>$D$56*J70^$D$59*1000</f>
        <v>0.68147200665271168</v>
      </c>
      <c r="O70" s="290"/>
      <c r="P70" s="172">
        <f>$F$56*L70^$F$59*1000</f>
        <v>0.82163291286522599</v>
      </c>
      <c r="Q70" s="290"/>
      <c r="R70">
        <v>0</v>
      </c>
    </row>
    <row r="71" spans="1:18">
      <c r="C71" s="250">
        <v>0.32</v>
      </c>
      <c r="D71" s="236">
        <f t="shared" si="4"/>
        <v>1.9307853544798275E-6</v>
      </c>
      <c r="E71" s="237">
        <f t="shared" si="4"/>
        <v>7.7622505201716202E-6</v>
      </c>
      <c r="F71" s="237">
        <f t="shared" si="4"/>
        <v>2.5704088145149088E-6</v>
      </c>
      <c r="G71" s="238">
        <f t="shared" si="4"/>
        <v>2.4470518260765512E-6</v>
      </c>
      <c r="J71" s="166">
        <f>'Bed expansion data'!G13</f>
        <v>0.86312384035394007</v>
      </c>
      <c r="K71" s="274"/>
      <c r="L71" s="166">
        <f>'Bed expansion data'!G52</f>
        <v>0.69246228133899412</v>
      </c>
      <c r="M71" s="274">
        <f>'Bed expansion data'!G64</f>
        <v>0.64613170056302727</v>
      </c>
      <c r="N71" s="166">
        <f t="shared" ref="N71:N80" si="5">$D$56*J71^$D$59*1000</f>
        <v>0.61144673117984505</v>
      </c>
      <c r="O71" s="274"/>
      <c r="P71" s="166">
        <f t="shared" ref="P71:P75" si="6">$F$56*L71^$F$59*1000</f>
        <v>0.7033053971161769</v>
      </c>
      <c r="Q71" s="274"/>
      <c r="R71">
        <v>0.1</v>
      </c>
    </row>
    <row r="72" spans="1:18">
      <c r="C72" s="250">
        <v>0.34</v>
      </c>
      <c r="D72" s="236">
        <f t="shared" si="4"/>
        <v>2.7323868604769372E-6</v>
      </c>
      <c r="E72" s="237">
        <f t="shared" si="4"/>
        <v>1.0002009365946188E-5</v>
      </c>
      <c r="F72" s="237">
        <f t="shared" si="4"/>
        <v>3.6474689204367888E-6</v>
      </c>
      <c r="G72" s="238">
        <f t="shared" si="4"/>
        <v>2.5921096509235245E-6</v>
      </c>
      <c r="J72" s="166">
        <f>'Bed expansion data'!G14</f>
        <v>0.84191379010836209</v>
      </c>
      <c r="K72" s="274"/>
      <c r="L72" s="166">
        <f>'Bed expansion data'!G53</f>
        <v>0.62177594848799955</v>
      </c>
      <c r="M72" s="166">
        <f>'Bed expansion data'!G65</f>
        <v>0.66177025005751855</v>
      </c>
      <c r="N72" s="166">
        <f t="shared" si="5"/>
        <v>0.53023258502529458</v>
      </c>
      <c r="O72" s="274"/>
      <c r="P72" s="166">
        <f t="shared" si="6"/>
        <v>0.37774540074566354</v>
      </c>
      <c r="Q72" s="166">
        <f>$G$56*M72^$G$59*1000</f>
        <v>1.1930118366131606E-3</v>
      </c>
      <c r="R72">
        <v>0.2</v>
      </c>
    </row>
    <row r="73" spans="1:18">
      <c r="C73" s="250">
        <v>0.36</v>
      </c>
      <c r="D73" s="236">
        <f t="shared" si="4"/>
        <v>3.790774355958829E-6</v>
      </c>
      <c r="E73" s="237">
        <f t="shared" si="4"/>
        <v>1.2702579527543538E-5</v>
      </c>
      <c r="F73" s="237">
        <f t="shared" si="4"/>
        <v>5.0733055146121809E-6</v>
      </c>
      <c r="G73" s="238">
        <f t="shared" si="4"/>
        <v>2.7367404696365149E-6</v>
      </c>
      <c r="J73" s="166">
        <f>'Bed expansion data'!G15</f>
        <v>0.81258897913964123</v>
      </c>
      <c r="K73" s="274"/>
      <c r="L73" s="166">
        <f>'Bed expansion data'!G54</f>
        <v>0.57047024575973504</v>
      </c>
      <c r="M73" s="166">
        <f>'Bed expansion data'!G66</f>
        <v>0.75600446745432814</v>
      </c>
      <c r="N73" s="166">
        <f t="shared" si="5"/>
        <v>0.43278924903836791</v>
      </c>
      <c r="O73" s="274"/>
      <c r="P73" s="166">
        <f t="shared" si="6"/>
        <v>0.22977057694661776</v>
      </c>
      <c r="Q73" s="166">
        <f t="shared" ref="Q73:Q76" si="7">$G$56*M73^$G$59*1000</f>
        <v>1.3538357866426716E-3</v>
      </c>
      <c r="R73">
        <v>0.3</v>
      </c>
    </row>
    <row r="74" spans="1:18">
      <c r="C74" s="250">
        <v>0.38</v>
      </c>
      <c r="D74" s="236">
        <f t="shared" si="4"/>
        <v>5.166829275270222E-6</v>
      </c>
      <c r="E74" s="237">
        <f t="shared" si="4"/>
        <v>1.592511997780738E-5</v>
      </c>
      <c r="F74" s="237">
        <f t="shared" si="4"/>
        <v>6.9317140047074093E-6</v>
      </c>
      <c r="G74" s="238">
        <f t="shared" si="4"/>
        <v>2.8809691847064857E-6</v>
      </c>
      <c r="J74" s="166">
        <f>'Bed expansion data'!G16</f>
        <v>0.78454433538214541</v>
      </c>
      <c r="K74" s="166">
        <f>'Bed expansion data'!G36</f>
        <v>0.67536122573837087</v>
      </c>
      <c r="L74" s="166">
        <f>'Bed expansion data'!G55</f>
        <v>0.54097772547673362</v>
      </c>
      <c r="M74" s="166">
        <f>'Bed expansion data'!G67</f>
        <v>0.83287295710864395</v>
      </c>
      <c r="N74" s="166">
        <f t="shared" si="5"/>
        <v>0.35392160683324286</v>
      </c>
      <c r="O74" s="166">
        <f>$E$56*K74^$E$59*1000</f>
        <v>0.22525865308601412</v>
      </c>
      <c r="P74" s="166">
        <f t="shared" si="6"/>
        <v>0.16912683613521109</v>
      </c>
      <c r="Q74" s="166">
        <f t="shared" si="7"/>
        <v>1.4842737645238779E-3</v>
      </c>
      <c r="R74">
        <v>0.4</v>
      </c>
    </row>
    <row r="75" spans="1:18">
      <c r="C75" s="250">
        <v>0.4</v>
      </c>
      <c r="D75" s="236">
        <f t="shared" si="4"/>
        <v>6.9313837316871959E-6</v>
      </c>
      <c r="E75" s="237">
        <f t="shared" si="4"/>
        <v>1.9734939987724378E-5</v>
      </c>
      <c r="F75" s="237">
        <f t="shared" si="4"/>
        <v>9.3204281287290956E-6</v>
      </c>
      <c r="G75" s="238">
        <f t="shared" si="4"/>
        <v>3.0248180112981878E-6</v>
      </c>
      <c r="J75" s="166">
        <f>'Bed expansion data'!G17</f>
        <v>0.75550084130564887</v>
      </c>
      <c r="K75" s="166">
        <f>'Bed expansion data'!G37</f>
        <v>0.62990596329211357</v>
      </c>
      <c r="L75" s="166">
        <f>'Bed expansion data'!G56</f>
        <v>0.49109396368348479</v>
      </c>
      <c r="M75" s="166">
        <f>'Bed expansion data'!G68</f>
        <v>0.82130337298867528</v>
      </c>
      <c r="N75" s="166">
        <f t="shared" si="5"/>
        <v>0.28514802280514928</v>
      </c>
      <c r="O75" s="166">
        <f t="shared" ref="O75:O82" si="8">$E$56*K75^$E$59*1000</f>
        <v>0.16832231450351201</v>
      </c>
      <c r="P75" s="166">
        <f t="shared" si="6"/>
        <v>9.6754957812724113E-2</v>
      </c>
      <c r="Q75" s="166">
        <f t="shared" si="7"/>
        <v>1.4646813195720605E-3</v>
      </c>
      <c r="R75">
        <v>0.5</v>
      </c>
    </row>
    <row r="76" spans="1:18">
      <c r="C76" s="250">
        <v>0.42</v>
      </c>
      <c r="D76" s="236">
        <f t="shared" si="4"/>
        <v>9.1661941914871128E-6</v>
      </c>
      <c r="E76" s="237">
        <f t="shared" si="4"/>
        <v>2.420154013183228E-5</v>
      </c>
      <c r="F76" s="237">
        <f t="shared" si="4"/>
        <v>1.2352520892915792E-5</v>
      </c>
      <c r="G76" s="238">
        <f t="shared" si="4"/>
        <v>3.1683068872984194E-6</v>
      </c>
      <c r="J76" s="166">
        <f>'Bed expansion data'!G18</f>
        <v>0.73699942522644779</v>
      </c>
      <c r="K76" s="166">
        <f>'Bed expansion data'!G38</f>
        <v>0.61010246639865129</v>
      </c>
      <c r="L76" s="274"/>
      <c r="M76" s="166">
        <f>'Bed expansion data'!G69</f>
        <v>0.86852536041772144</v>
      </c>
      <c r="N76" s="166">
        <f t="shared" si="5"/>
        <v>0.24739676208024644</v>
      </c>
      <c r="O76" s="166">
        <f t="shared" si="8"/>
        <v>0.14727508719878052</v>
      </c>
      <c r="P76" s="274"/>
      <c r="Q76" s="166">
        <f t="shared" si="7"/>
        <v>1.5445642679708692E-3</v>
      </c>
      <c r="R76">
        <v>0.6</v>
      </c>
    </row>
    <row r="77" spans="1:18">
      <c r="C77" s="250">
        <v>0.44</v>
      </c>
      <c r="D77" s="236">
        <f t="shared" si="4"/>
        <v>1.1964953192186144E-5</v>
      </c>
      <c r="E77" s="237">
        <f t="shared" si="4"/>
        <v>2.9398651561107495E-5</v>
      </c>
      <c r="F77" s="237">
        <f t="shared" si="4"/>
        <v>1.6157863688237514E-5</v>
      </c>
      <c r="G77" s="238">
        <f t="shared" si="4"/>
        <v>3.3114538042123936E-6</v>
      </c>
      <c r="J77" s="166">
        <f>'Bed expansion data'!G19</f>
        <v>0.71472767650481972</v>
      </c>
      <c r="K77" s="166">
        <f>'Bed expansion data'!G39</f>
        <v>0.58716696826614301</v>
      </c>
      <c r="L77" s="282"/>
      <c r="M77" s="274"/>
      <c r="N77" s="166">
        <f t="shared" si="5"/>
        <v>0.20752075779161119</v>
      </c>
      <c r="O77" s="166">
        <f t="shared" si="8"/>
        <v>0.12547032021462792</v>
      </c>
      <c r="P77" s="282"/>
      <c r="Q77" s="274"/>
      <c r="R77">
        <v>0.7</v>
      </c>
    </row>
    <row r="78" spans="1:18">
      <c r="C78" s="250">
        <v>0.46</v>
      </c>
      <c r="D78" s="236">
        <f t="shared" si="4"/>
        <v>1.5434338576675341E-5</v>
      </c>
      <c r="E78" s="237">
        <f t="shared" si="4"/>
        <v>3.5404273698162762E-5</v>
      </c>
      <c r="F78" s="237">
        <f t="shared" si="4"/>
        <v>2.0884642910089354E-5</v>
      </c>
      <c r="G78" s="238">
        <f t="shared" si="4"/>
        <v>3.4542750770988261E-6</v>
      </c>
      <c r="J78" s="166">
        <f>'Bed expansion data'!G20</f>
        <v>0.69773906833992838</v>
      </c>
      <c r="K78" s="166">
        <f>'Bed expansion data'!G40</f>
        <v>0.55965424975451528</v>
      </c>
      <c r="M78" s="274"/>
      <c r="N78" s="166">
        <f t="shared" si="5"/>
        <v>0.18080877483229113</v>
      </c>
      <c r="O78" s="166">
        <f t="shared" si="8"/>
        <v>0.10265660697336465</v>
      </c>
      <c r="Q78" s="274"/>
      <c r="R78">
        <v>0.8</v>
      </c>
    </row>
    <row r="79" spans="1:18">
      <c r="C79" s="250">
        <v>0.48</v>
      </c>
      <c r="D79" s="236">
        <f t="shared" si="4"/>
        <v>1.9695099747653619E-5</v>
      </c>
      <c r="E79" s="237">
        <f t="shared" si="4"/>
        <v>4.2300710489124197E-5</v>
      </c>
      <c r="F79" s="237">
        <f t="shared" si="4"/>
        <v>2.670093344610109E-5</v>
      </c>
      <c r="G79" s="238">
        <f t="shared" si="4"/>
        <v>3.5967855669424982E-6</v>
      </c>
      <c r="J79" s="166">
        <f>'Bed expansion data'!G21</f>
        <v>0.67310918950251608</v>
      </c>
      <c r="K79" s="166">
        <f>'Bed expansion data'!G41</f>
        <v>0.53122874472783921</v>
      </c>
      <c r="M79" s="274"/>
      <c r="N79" s="166">
        <f t="shared" si="5"/>
        <v>0.14717090960384871</v>
      </c>
      <c r="O79" s="166">
        <f t="shared" si="8"/>
        <v>8.2550685635920426E-2</v>
      </c>
      <c r="Q79" s="274"/>
      <c r="R79">
        <v>0.9</v>
      </c>
    </row>
    <row r="80" spans="1:18">
      <c r="C80" s="250">
        <v>0.5</v>
      </c>
      <c r="D80" s="236">
        <f t="shared" si="4"/>
        <v>2.4883180475978616E-5</v>
      </c>
      <c r="E80" s="237">
        <f t="shared" si="4"/>
        <v>5.0174605329598605E-5</v>
      </c>
      <c r="F80" s="237">
        <f t="shared" si="4"/>
        <v>3.3796328433148014E-5</v>
      </c>
      <c r="G80" s="238">
        <f t="shared" si="4"/>
        <v>3.7389988654812004E-6</v>
      </c>
      <c r="J80" s="166">
        <f>'Bed expansion data'!G22</f>
        <v>0.65130037047526923</v>
      </c>
      <c r="K80" s="166">
        <f>'Bed expansion data'!G42</f>
        <v>0.49579875218318969</v>
      </c>
      <c r="M80" s="274"/>
      <c r="N80" s="166">
        <f t="shared" si="5"/>
        <v>0.12186800565613393</v>
      </c>
      <c r="O80" s="166">
        <f t="shared" si="8"/>
        <v>6.185425918510206E-2</v>
      </c>
      <c r="Q80" s="274"/>
      <c r="R80">
        <v>1</v>
      </c>
    </row>
    <row r="81" spans="3:27">
      <c r="C81" s="250">
        <v>0.52</v>
      </c>
      <c r="D81" s="236">
        <f t="shared" si="4"/>
        <v>3.1150877822834467E-5</v>
      </c>
      <c r="E81" s="237">
        <f t="shared" si="4"/>
        <v>5.9116974767959893E-5</v>
      </c>
      <c r="F81" s="237">
        <f t="shared" si="4"/>
        <v>4.2383624717233386E-5</v>
      </c>
      <c r="G81" s="238">
        <f t="shared" si="4"/>
        <v>3.8809274500771213E-6</v>
      </c>
      <c r="J81" s="274"/>
      <c r="K81" s="166">
        <f>'Bed expansion data'!G43</f>
        <v>0.45976145385763062</v>
      </c>
      <c r="M81" s="274"/>
      <c r="N81" s="274"/>
      <c r="O81" s="166">
        <f t="shared" si="8"/>
        <v>4.5115257670873397E-2</v>
      </c>
      <c r="Q81" s="274"/>
    </row>
    <row r="82" spans="3:27">
      <c r="C82" s="250">
        <v>0.54</v>
      </c>
      <c r="D82" s="236">
        <f t="shared" si="4"/>
        <v>3.8668036759358303E-5</v>
      </c>
      <c r="E82" s="237">
        <f t="shared" si="4"/>
        <v>6.9223241077230157E-5</v>
      </c>
      <c r="F82" s="237">
        <f t="shared" si="4"/>
        <v>5.2700563479417613E-5</v>
      </c>
      <c r="G82" s="238">
        <f t="shared" si="4"/>
        <v>4.0225828144549151E-6</v>
      </c>
      <c r="J82" s="274"/>
      <c r="K82" s="166">
        <f>'Bed expansion data'!G44</f>
        <v>0.38456670937385745</v>
      </c>
      <c r="M82" s="282"/>
      <c r="N82" s="274"/>
      <c r="O82" s="166">
        <f t="shared" si="8"/>
        <v>2.1379005739211681E-2</v>
      </c>
      <c r="Q82" s="282"/>
    </row>
    <row r="83" spans="3:27">
      <c r="C83" s="250">
        <v>0.56000000000000005</v>
      </c>
      <c r="D83" s="236">
        <f t="shared" si="4"/>
        <v>4.7623280088914506E-5</v>
      </c>
      <c r="E83" s="237">
        <f t="shared" si="4"/>
        <v>8.0593263776678972E-5</v>
      </c>
      <c r="F83" s="237">
        <f t="shared" si="4"/>
        <v>6.5011625517792312E-5</v>
      </c>
      <c r="G83" s="238">
        <f t="shared" si="4"/>
        <v>4.1639755798228873E-6</v>
      </c>
      <c r="J83" s="274"/>
      <c r="K83" s="274"/>
      <c r="N83" s="274"/>
      <c r="O83" s="274"/>
    </row>
    <row r="84" spans="3:27">
      <c r="C84" s="250">
        <v>0.57999999999999996</v>
      </c>
      <c r="D84" s="236">
        <f t="shared" si="4"/>
        <v>5.8225273296835574E-5</v>
      </c>
      <c r="E84" s="237">
        <f t="shared" si="4"/>
        <v>9.3331370175585231E-5</v>
      </c>
      <c r="F84" s="237">
        <f t="shared" si="4"/>
        <v>7.9609880699982969E-5</v>
      </c>
      <c r="G84" s="238">
        <f t="shared" si="4"/>
        <v>4.3051155899171463E-6</v>
      </c>
      <c r="J84" s="274"/>
      <c r="K84" s="282"/>
      <c r="N84" s="274"/>
      <c r="O84" s="282"/>
    </row>
    <row r="85" spans="3:27">
      <c r="C85" s="250">
        <v>0.6</v>
      </c>
      <c r="D85" s="236">
        <f t="shared" si="4"/>
        <v>7.0704023970401963E-5</v>
      </c>
      <c r="E85" s="237">
        <f t="shared" si="4"/>
        <v>1.0754638500414074E-4</v>
      </c>
      <c r="F85" s="237">
        <f t="shared" si="4"/>
        <v>9.6818891123095488E-5</v>
      </c>
      <c r="G85" s="238">
        <f t="shared" si="4"/>
        <v>4.4460119927695741E-6</v>
      </c>
      <c r="J85" s="282"/>
      <c r="N85" s="282"/>
    </row>
    <row r="86" spans="3:27">
      <c r="C86" s="250">
        <v>0.62</v>
      </c>
      <c r="D86" s="236">
        <f t="shared" si="4"/>
        <v>8.5312215448303172E-5</v>
      </c>
      <c r="E86" s="237">
        <f t="shared" si="4"/>
        <v>1.2335165919001131E-4</v>
      </c>
      <c r="F86" s="237">
        <f t="shared" si="4"/>
        <v>1.1699466753863526E-4</v>
      </c>
      <c r="G86" s="238">
        <f t="shared" si="4"/>
        <v>4.5866733114352724E-6</v>
      </c>
    </row>
    <row r="87" spans="3:27">
      <c r="C87" s="250">
        <v>0.64</v>
      </c>
      <c r="D87" s="236">
        <f t="shared" si="4"/>
        <v>1.0232657437398733E-4</v>
      </c>
      <c r="E87" s="237">
        <f t="shared" si="4"/>
        <v>1.4086509783345802E-4</v>
      </c>
      <c r="F87" s="237">
        <f t="shared" si="4"/>
        <v>1.405276786189406E-4</v>
      </c>
      <c r="G87" s="238">
        <f t="shared" si="4"/>
        <v>4.7271075054786266E-6</v>
      </c>
    </row>
    <row r="88" spans="3:27">
      <c r="C88" s="250">
        <v>0.66</v>
      </c>
      <c r="D88" s="236">
        <f t="shared" si="4"/>
        <v>1.2204927184130181E-4</v>
      </c>
      <c r="E88" s="237">
        <f t="shared" si="4"/>
        <v>1.6020918742900252E-4</v>
      </c>
      <c r="F88" s="237">
        <f t="shared" si="4"/>
        <v>1.6784491265924313E-4</v>
      </c>
      <c r="G88" s="238">
        <f t="shared" si="4"/>
        <v>4.8673220246767957E-6</v>
      </c>
    </row>
    <row r="89" spans="3:27">
      <c r="C89" s="250">
        <v>0.67999999999999905</v>
      </c>
      <c r="D89" s="236">
        <f t="shared" si="4"/>
        <v>1.4480935783378287E-4</v>
      </c>
      <c r="E89" s="237">
        <f t="shared" si="4"/>
        <v>1.8151102237731086E-4</v>
      </c>
      <c r="F89" s="237">
        <f t="shared" si="4"/>
        <v>1.9941199132576253E-4</v>
      </c>
      <c r="G89" s="238">
        <f t="shared" si="4"/>
        <v>5.0073238561318649E-6</v>
      </c>
      <c r="J89" s="334" t="s">
        <v>188</v>
      </c>
      <c r="K89" s="335"/>
      <c r="L89" s="335"/>
      <c r="M89" s="335"/>
      <c r="N89" s="334" t="s">
        <v>321</v>
      </c>
      <c r="O89" s="335"/>
      <c r="P89" s="335"/>
      <c r="Q89" s="335"/>
      <c r="T89" s="334" t="s">
        <v>324</v>
      </c>
      <c r="U89" s="335"/>
      <c r="V89" s="335"/>
      <c r="W89" s="335"/>
      <c r="X89" s="334" t="s">
        <v>324</v>
      </c>
      <c r="Y89" s="335"/>
      <c r="Z89" s="335"/>
      <c r="AA89" s="335"/>
    </row>
    <row r="90" spans="3:27">
      <c r="C90" s="250">
        <v>0.69999999999999896</v>
      </c>
      <c r="D90" s="236">
        <f t="shared" ref="D90:G105" si="9">utexp*$C90^nexp</f>
        <v>1.7096422867098683E-4</v>
      </c>
      <c r="E90" s="237">
        <f t="shared" si="9"/>
        <v>2.0490233082717148E-4</v>
      </c>
      <c r="F90" s="237">
        <f t="shared" si="9"/>
        <v>2.3573533507539768E-4</v>
      </c>
      <c r="G90" s="238">
        <f t="shared" si="9"/>
        <v>5.147119565770916E-6</v>
      </c>
      <c r="J90" s="316" t="s">
        <v>97</v>
      </c>
      <c r="K90" s="317" t="s">
        <v>70</v>
      </c>
      <c r="L90" s="317" t="s">
        <v>63</v>
      </c>
      <c r="M90" s="318" t="s">
        <v>77</v>
      </c>
      <c r="N90" s="316" t="s">
        <v>97</v>
      </c>
      <c r="O90" s="317" t="s">
        <v>70</v>
      </c>
      <c r="P90" s="317" t="s">
        <v>63</v>
      </c>
      <c r="Q90" s="318" t="s">
        <v>77</v>
      </c>
      <c r="T90" s="243" t="s">
        <v>97</v>
      </c>
      <c r="U90" s="244" t="s">
        <v>70</v>
      </c>
      <c r="V90" s="244" t="s">
        <v>63</v>
      </c>
      <c r="W90" s="245" t="s">
        <v>77</v>
      </c>
      <c r="X90" s="243" t="s">
        <v>97</v>
      </c>
      <c r="Y90" s="244" t="s">
        <v>70</v>
      </c>
      <c r="Z90" s="244" t="s">
        <v>63</v>
      </c>
      <c r="AA90" s="245" t="s">
        <v>77</v>
      </c>
    </row>
    <row r="91" spans="3:27">
      <c r="C91" s="250">
        <v>0.72</v>
      </c>
      <c r="D91" s="236">
        <f t="shared" si="9"/>
        <v>2.0090112718641816E-4</v>
      </c>
      <c r="E91" s="237">
        <f t="shared" si="9"/>
        <v>2.3051949988405412E-4</v>
      </c>
      <c r="F91" s="237">
        <f t="shared" si="9"/>
        <v>2.773643798866549E-4</v>
      </c>
      <c r="G91" s="238">
        <f t="shared" si="9"/>
        <v>5.2867153350438136E-6</v>
      </c>
      <c r="J91" s="319" t="s">
        <v>325</v>
      </c>
      <c r="K91" s="319" t="s">
        <v>325</v>
      </c>
      <c r="L91" s="319" t="s">
        <v>325</v>
      </c>
      <c r="M91" s="319" t="s">
        <v>325</v>
      </c>
      <c r="N91" s="320" t="s">
        <v>196</v>
      </c>
      <c r="O91" s="320" t="s">
        <v>196</v>
      </c>
      <c r="P91" s="320" t="s">
        <v>196</v>
      </c>
      <c r="Q91" s="320" t="s">
        <v>196</v>
      </c>
      <c r="R91" s="321" t="s">
        <v>323</v>
      </c>
      <c r="T91" s="319" t="s">
        <v>325</v>
      </c>
      <c r="U91" s="319" t="s">
        <v>325</v>
      </c>
      <c r="V91" s="319" t="s">
        <v>325</v>
      </c>
      <c r="W91" s="319" t="s">
        <v>325</v>
      </c>
      <c r="X91" s="315" t="s">
        <v>196</v>
      </c>
      <c r="Y91" s="315" t="s">
        <v>196</v>
      </c>
      <c r="Z91" s="315" t="s">
        <v>196</v>
      </c>
      <c r="AA91" s="315" t="s">
        <v>196</v>
      </c>
    </row>
    <row r="92" spans="3:27">
      <c r="C92" s="250">
        <v>0.74</v>
      </c>
      <c r="D92" s="236">
        <f t="shared" si="9"/>
        <v>2.3503867537206393E-4</v>
      </c>
      <c r="E92" s="237">
        <f t="shared" si="9"/>
        <v>2.5850360021876883E-4</v>
      </c>
      <c r="F92" s="237">
        <f t="shared" si="9"/>
        <v>3.2489384495465906E-4</v>
      </c>
      <c r="G92" s="238">
        <f t="shared" si="9"/>
        <v>5.4261169934925079E-6</v>
      </c>
      <c r="J92" s="166">
        <f>'Bed expansion data'!B12*1000</f>
        <v>0.66178181519275847</v>
      </c>
      <c r="K92" s="56"/>
      <c r="L92" s="166">
        <f>'Bed expansion data'!B51*1000</f>
        <v>0.84882636315677518</v>
      </c>
      <c r="M92" s="56"/>
      <c r="N92" s="166">
        <f>(J92/1000/$D$56)^(1/$D$59)</f>
        <v>0.87512725653342327</v>
      </c>
      <c r="O92" s="274"/>
      <c r="P92" s="166">
        <f>(L92/1000/$F$56)^(1/$F$59)</f>
        <v>0.71539280424841534</v>
      </c>
      <c r="Q92" s="274"/>
      <c r="R92">
        <v>0</v>
      </c>
      <c r="T92" s="172">
        <f>ABS(N70-J92)/J92*100</f>
        <v>2.9753297851223079</v>
      </c>
      <c r="U92" s="290"/>
      <c r="V92" s="172">
        <f t="shared" ref="V92:V97" si="10">ABS(P70-L92)/L92*100</f>
        <v>3.2036528873133796</v>
      </c>
      <c r="W92" s="290"/>
      <c r="X92" s="172">
        <f>ABS(N92-J70)/J70*100</f>
        <v>0.510564173156007</v>
      </c>
      <c r="Y92" s="290"/>
      <c r="Z92" s="172">
        <f t="shared" ref="Z92:AA98" si="11">ABS(P92-L70)/L70*100</f>
        <v>0.56564276475927666</v>
      </c>
      <c r="AA92" s="290"/>
    </row>
    <row r="93" spans="3:27">
      <c r="C93" s="250">
        <v>0.76</v>
      </c>
      <c r="D93" s="236">
        <f t="shared" si="9"/>
        <v>2.7382843923428842E-4</v>
      </c>
      <c r="E93" s="237">
        <f t="shared" si="9"/>
        <v>2.8900041010706704E-4</v>
      </c>
      <c r="F93" s="237">
        <f t="shared" si="9"/>
        <v>3.7896605101541623E-4</v>
      </c>
      <c r="G93" s="238">
        <f t="shared" si="9"/>
        <v>5.5653300477554468E-6</v>
      </c>
      <c r="J93" s="166">
        <f>'Bed expansion data'!B13*1000</f>
        <v>0.58820625338963206</v>
      </c>
      <c r="K93" s="56"/>
      <c r="L93" s="166">
        <f>'Bed expansion data'!B52*1000</f>
        <v>0.63661977236758138</v>
      </c>
      <c r="M93" s="56"/>
      <c r="N93" s="166">
        <f t="shared" ref="N93:N102" si="12">(J93/1000/$D$56)^(1/$D$59)</f>
        <v>0.85730432177938398</v>
      </c>
      <c r="O93" s="274"/>
      <c r="P93" s="166">
        <f t="shared" ref="P93:P97" si="13">(L93/1000/$F$56)^(1/$F$59)</f>
        <v>0.68061510307458895</v>
      </c>
      <c r="Q93" s="274"/>
      <c r="R93">
        <v>0.1</v>
      </c>
      <c r="T93" s="166">
        <f t="shared" ref="T93:T102" si="14">ABS(N71-J93)/J93*100</f>
        <v>3.9510762859602457</v>
      </c>
      <c r="U93" s="274"/>
      <c r="V93" s="166">
        <f t="shared" si="10"/>
        <v>10.474953440511667</v>
      </c>
      <c r="W93" s="274"/>
      <c r="X93" s="166">
        <f t="shared" ref="X93:X102" si="15">ABS(N93-J71)/J71*100</f>
        <v>0.6742391187074257</v>
      </c>
      <c r="Y93" s="274"/>
      <c r="Z93" s="166">
        <f t="shared" si="11"/>
        <v>1.7108770518874521</v>
      </c>
      <c r="AA93" s="274"/>
    </row>
    <row r="94" spans="3:27">
      <c r="C94" s="250">
        <v>0.78</v>
      </c>
      <c r="D94" s="236">
        <f t="shared" si="9"/>
        <v>3.1775652561492716E-4</v>
      </c>
      <c r="E94" s="237">
        <f t="shared" si="9"/>
        <v>3.2216043892861133E-4</v>
      </c>
      <c r="F94" s="237">
        <f t="shared" si="9"/>
        <v>4.4027328897599741E-4</v>
      </c>
      <c r="G94" s="238">
        <f t="shared" si="9"/>
        <v>5.7043597074807797E-6</v>
      </c>
      <c r="J94" s="166">
        <f>'Bed expansion data'!B14*1000</f>
        <v>0.51463069158650532</v>
      </c>
      <c r="K94" s="56"/>
      <c r="L94" s="166">
        <f>'Bed expansion data'!B53*1000</f>
        <v>0.42441318157838759</v>
      </c>
      <c r="M94" s="166">
        <f>'Bed expansion data'!B65*1000</f>
        <v>1.2378717796036305E-3</v>
      </c>
      <c r="N94" s="166">
        <f t="shared" si="12"/>
        <v>0.8375352997139337</v>
      </c>
      <c r="O94" s="274"/>
      <c r="P94" s="166">
        <f t="shared" si="13"/>
        <v>0.63445015411831496</v>
      </c>
      <c r="Q94" s="166">
        <f>(M94/1000/$G$56)^(1/$G$59)</f>
        <v>0.68799206038556593</v>
      </c>
      <c r="R94">
        <v>0.2</v>
      </c>
      <c r="T94" s="166">
        <f t="shared" si="14"/>
        <v>3.0316678919190942</v>
      </c>
      <c r="U94" s="274"/>
      <c r="V94" s="166">
        <f t="shared" si="10"/>
        <v>10.995836806756831</v>
      </c>
      <c r="W94" s="166">
        <f>ABS(Q72-M94)/M94*100</f>
        <v>3.623957160153874</v>
      </c>
      <c r="X94" s="166">
        <f t="shared" si="15"/>
        <v>0.52006398349465677</v>
      </c>
      <c r="Y94" s="274"/>
      <c r="Z94" s="166">
        <f t="shared" si="11"/>
        <v>2.0383878889390687</v>
      </c>
      <c r="AA94" s="166">
        <f>ABS(Q94-M72)/M72*100</f>
        <v>3.9623736977853388</v>
      </c>
    </row>
    <row r="95" spans="3:27">
      <c r="C95" s="250">
        <v>0.8</v>
      </c>
      <c r="D95" s="236">
        <f t="shared" si="9"/>
        <v>3.6734521074001966E-4</v>
      </c>
      <c r="E95" s="237">
        <f t="shared" si="9"/>
        <v>3.5813895015163113E-4</v>
      </c>
      <c r="F95" s="237">
        <f t="shared" si="9"/>
        <v>5.0956023853822611E-4</v>
      </c>
      <c r="G95" s="238">
        <f t="shared" si="9"/>
        <v>5.8432109085487321E-6</v>
      </c>
      <c r="J95" s="166">
        <f>'Bed expansion data'!B15*1000</f>
        <v>0.44105512978337863</v>
      </c>
      <c r="K95" s="56"/>
      <c r="L95" s="166">
        <f>'Bed expansion data'!B54*1000</f>
        <v>0.21220659078919379</v>
      </c>
      <c r="M95" s="166">
        <f>'Bed expansion data'!B66*1000</f>
        <v>1.3086073098666951E-3</v>
      </c>
      <c r="N95" s="166">
        <f t="shared" si="12"/>
        <v>0.81527738458350019</v>
      </c>
      <c r="O95" s="274"/>
      <c r="P95" s="166">
        <f t="shared" si="13"/>
        <v>0.5626657071056852</v>
      </c>
      <c r="Q95" s="166">
        <f>(M95/1000/$G$56)^(1/$G$59)</f>
        <v>0.72944008580703446</v>
      </c>
      <c r="R95">
        <v>0.3</v>
      </c>
      <c r="T95" s="166">
        <f t="shared" si="14"/>
        <v>1.8741150905716608</v>
      </c>
      <c r="U95" s="274"/>
      <c r="V95" s="166">
        <f t="shared" si="10"/>
        <v>8.2768334819873939</v>
      </c>
      <c r="W95" s="166">
        <f>ABS(Q73-M95)/M95*100</f>
        <v>3.4562298739248138</v>
      </c>
      <c r="X95" s="166">
        <f t="shared" si="15"/>
        <v>0.33084443831682331</v>
      </c>
      <c r="Y95" s="274"/>
      <c r="Z95" s="166">
        <f t="shared" si="11"/>
        <v>1.3680886447733998</v>
      </c>
      <c r="AA95" s="166">
        <f t="shared" si="11"/>
        <v>3.513786332075941</v>
      </c>
    </row>
    <row r="96" spans="3:27">
      <c r="C96" s="250">
        <v>0.82</v>
      </c>
      <c r="D96" s="236">
        <f t="shared" si="9"/>
        <v>4.2315460026663368E-4</v>
      </c>
      <c r="E96" s="237">
        <f t="shared" si="9"/>
        <v>3.970959838276279E-4</v>
      </c>
      <c r="F96" s="237">
        <f t="shared" si="9"/>
        <v>5.8762643651361307E-4</v>
      </c>
      <c r="G96" s="238">
        <f t="shared" si="9"/>
        <v>5.981888333942869E-6</v>
      </c>
      <c r="J96" s="166">
        <f>'Bed expansion data'!B16*1000</f>
        <v>0.36747956798025211</v>
      </c>
      <c r="K96" s="166">
        <f>'Bed expansion data'!B36*1000</f>
        <v>0.21220659078919379</v>
      </c>
      <c r="L96" s="166">
        <f>'Bed expansion data'!B55*1000</f>
        <v>0.14854461355243564</v>
      </c>
      <c r="M96" s="166">
        <f>'Bed expansion data'!B67*1000</f>
        <v>1.4147106052612921E-3</v>
      </c>
      <c r="N96" s="166">
        <f t="shared" si="12"/>
        <v>0.78971028919101449</v>
      </c>
      <c r="O96" s="166">
        <f t="shared" ref="O96:O104" si="16">(K96/1000/$E$56)^(1/$E$59)</f>
        <v>0.66578967347435747</v>
      </c>
      <c r="P96" s="166">
        <f t="shared" si="13"/>
        <v>0.52895285878590359</v>
      </c>
      <c r="Q96" s="166">
        <f>(M96/1000/$G$56)^(1/$G$59)</f>
        <v>0.79183222247719953</v>
      </c>
      <c r="R96">
        <v>0.4</v>
      </c>
      <c r="T96" s="166">
        <f t="shared" si="14"/>
        <v>3.6894462518084361</v>
      </c>
      <c r="U96" s="166">
        <f t="shared" ref="U96:U104" si="17">ABS(O74-K96)/K96*100</f>
        <v>6.1506394538830564</v>
      </c>
      <c r="V96" s="166">
        <f t="shared" si="10"/>
        <v>13.855919841556563</v>
      </c>
      <c r="W96" s="166">
        <f>ABS(Q74-M96)/M96*100</f>
        <v>4.9171299772463231</v>
      </c>
      <c r="X96" s="166">
        <f t="shared" si="15"/>
        <v>0.65846550359104794</v>
      </c>
      <c r="Y96" s="166">
        <f t="shared" ref="Y96:Y104" si="18">ABS(O96-K74)/K74*100</f>
        <v>1.4172493029265707</v>
      </c>
      <c r="Z96" s="166">
        <f t="shared" si="11"/>
        <v>2.2228025525881274</v>
      </c>
      <c r="AA96" s="166">
        <f t="shared" si="11"/>
        <v>4.9276104213923793</v>
      </c>
    </row>
    <row r="97" spans="3:27">
      <c r="C97" s="250">
        <v>0.84</v>
      </c>
      <c r="D97" s="236">
        <f t="shared" si="9"/>
        <v>4.857843206058025E-4</v>
      </c>
      <c r="E97" s="237">
        <f t="shared" si="9"/>
        <v>4.3919637861875385E-4</v>
      </c>
      <c r="F97" s="237">
        <f t="shared" si="9"/>
        <v>6.7532879453691662E-4</v>
      </c>
      <c r="G97" s="238">
        <f t="shared" si="9"/>
        <v>6.1203964325598469E-6</v>
      </c>
      <c r="J97" s="166">
        <f>'Bed expansion data'!B17*1000</f>
        <v>0.29390400617712542</v>
      </c>
      <c r="K97" s="166">
        <f>'Bed expansion data'!B37*1000</f>
        <v>0.16976527263135502</v>
      </c>
      <c r="L97" s="166">
        <f>'Bed expansion data'!B56*1000</f>
        <v>0.1061032953945969</v>
      </c>
      <c r="M97" s="166">
        <f>'Bed expansion data'!B68*1000</f>
        <v>1.4854461355243568E-3</v>
      </c>
      <c r="N97" s="166">
        <f t="shared" si="12"/>
        <v>0.75950066565368268</v>
      </c>
      <c r="O97" s="166">
        <f t="shared" si="16"/>
        <v>0.63119309739416518</v>
      </c>
      <c r="P97" s="166">
        <f t="shared" si="13"/>
        <v>0.49900326431901398</v>
      </c>
      <c r="Q97" s="166">
        <f>(M97/1000/$G$56)^(1/$G$59)</f>
        <v>0.83356551330415474</v>
      </c>
      <c r="R97">
        <v>0.5</v>
      </c>
      <c r="T97" s="166">
        <f t="shared" si="14"/>
        <v>2.9791983736006724</v>
      </c>
      <c r="U97" s="166">
        <f t="shared" si="17"/>
        <v>0.84997249760048932</v>
      </c>
      <c r="V97" s="166">
        <f t="shared" si="10"/>
        <v>8.8106006011466729</v>
      </c>
      <c r="W97" s="166">
        <f>ABS(Q75-M97)/M97*100</f>
        <v>1.3978841410473923</v>
      </c>
      <c r="X97" s="166">
        <f t="shared" si="15"/>
        <v>0.52942685558382085</v>
      </c>
      <c r="Y97" s="166">
        <f t="shared" si="18"/>
        <v>0.20433750068416401</v>
      </c>
      <c r="Z97" s="166">
        <f t="shared" si="11"/>
        <v>1.6105473128207335</v>
      </c>
      <c r="AA97" s="166">
        <f t="shared" si="11"/>
        <v>1.4930098571077624</v>
      </c>
    </row>
    <row r="98" spans="3:27">
      <c r="C98" s="250">
        <v>0.86</v>
      </c>
      <c r="D98" s="236">
        <f t="shared" si="9"/>
        <v>5.5587524130672628E-4</v>
      </c>
      <c r="E98" s="237">
        <f t="shared" si="9"/>
        <v>4.8460979337890738E-4</v>
      </c>
      <c r="F98" s="237">
        <f t="shared" si="9"/>
        <v>7.7358416589476202E-4</v>
      </c>
      <c r="G98" s="238">
        <f t="shared" si="9"/>
        <v>6.2587394362054989E-6</v>
      </c>
      <c r="J98" s="166">
        <f>'Bed expansion data'!B18*1000</f>
        <v>0.25711622527556216</v>
      </c>
      <c r="K98" s="166">
        <f>'Bed expansion data'!B38*1000</f>
        <v>0.14854461355243564</v>
      </c>
      <c r="L98" s="274"/>
      <c r="M98" s="166">
        <f>'Bed expansion data'!B69*1000</f>
        <v>1.5915494309189536E-3</v>
      </c>
      <c r="N98" s="166">
        <f t="shared" si="12"/>
        <v>0.74197440060336195</v>
      </c>
      <c r="O98" s="166">
        <f t="shared" si="16"/>
        <v>0.61135602158615088</v>
      </c>
      <c r="P98" s="274"/>
      <c r="Q98" s="166">
        <f>(M98/1000/$G$56)^(1/$G$59)</f>
        <v>0.89636081265091916</v>
      </c>
      <c r="R98">
        <v>0.6</v>
      </c>
      <c r="T98" s="166">
        <f t="shared" si="14"/>
        <v>3.7801827499991365</v>
      </c>
      <c r="U98" s="166">
        <f t="shared" si="17"/>
        <v>0.85464314275319619</v>
      </c>
      <c r="V98" s="274"/>
      <c r="W98" s="166">
        <f>ABS(Q76-M98)/M98*100</f>
        <v>2.9521648549084207</v>
      </c>
      <c r="X98" s="166">
        <f t="shared" si="15"/>
        <v>0.6750311067590814</v>
      </c>
      <c r="Y98" s="166">
        <f t="shared" si="18"/>
        <v>0.20546633664655514</v>
      </c>
      <c r="Z98" s="274"/>
      <c r="AA98" s="166">
        <f t="shared" si="11"/>
        <v>3.2049095514965882</v>
      </c>
    </row>
    <row r="99" spans="3:27">
      <c r="C99" s="250">
        <v>0.88</v>
      </c>
      <c r="D99" s="236">
        <f t="shared" si="9"/>
        <v>6.3411122829412625E-4</v>
      </c>
      <c r="E99" s="237">
        <f t="shared" si="9"/>
        <v>5.335107283081595E-4</v>
      </c>
      <c r="F99" s="237">
        <f t="shared" si="9"/>
        <v>8.833719611943551E-4</v>
      </c>
      <c r="G99" s="238">
        <f t="shared" si="9"/>
        <v>6.3969213749903089E-6</v>
      </c>
      <c r="J99" s="166">
        <f>'Bed expansion data'!B19*1000</f>
        <v>0.22032844437399882</v>
      </c>
      <c r="K99" s="166">
        <f>'Bed expansion data'!B39*1000</f>
        <v>0.12732395447351627</v>
      </c>
      <c r="L99" s="282"/>
      <c r="N99" s="166">
        <f t="shared" si="12"/>
        <v>0.72223977257987571</v>
      </c>
      <c r="O99" s="166">
        <f t="shared" si="16"/>
        <v>0.58922980845473494</v>
      </c>
      <c r="P99" s="282"/>
      <c r="Q99" s="274"/>
      <c r="R99">
        <v>0.7</v>
      </c>
      <c r="T99" s="166">
        <f t="shared" si="14"/>
        <v>5.8129973271390609</v>
      </c>
      <c r="U99" s="166">
        <f t="shared" si="17"/>
        <v>1.4558409425414987</v>
      </c>
      <c r="V99" s="282"/>
      <c r="W99" s="274"/>
      <c r="X99" s="166">
        <f t="shared" si="15"/>
        <v>1.0510431206178885</v>
      </c>
      <c r="Y99" s="166">
        <f t="shared" si="18"/>
        <v>0.35132088487254853</v>
      </c>
      <c r="Z99" s="282"/>
      <c r="AA99" s="274"/>
    </row>
    <row r="100" spans="3:27">
      <c r="C100" s="250">
        <v>0.9</v>
      </c>
      <c r="D100" s="236">
        <f t="shared" si="9"/>
        <v>7.2122092775699499E-4</v>
      </c>
      <c r="E100" s="237">
        <f t="shared" si="9"/>
        <v>5.860785456988139E-4</v>
      </c>
      <c r="F100" s="237">
        <f t="shared" si="9"/>
        <v>1.0057368126054121E-3</v>
      </c>
      <c r="G100" s="238">
        <f t="shared" si="9"/>
        <v>6.534946091307918E-6</v>
      </c>
      <c r="J100" s="166">
        <f>'Bed expansion data'!B20*1000</f>
        <v>0.18354066347243553</v>
      </c>
      <c r="K100" s="166">
        <f>'Bed expansion data'!B40*1000</f>
        <v>0.1061032953945969</v>
      </c>
      <c r="M100" s="274"/>
      <c r="N100" s="166">
        <f t="shared" si="12"/>
        <v>0.69956823436838578</v>
      </c>
      <c r="O100" s="166">
        <f t="shared" si="16"/>
        <v>0.56409143737567169</v>
      </c>
      <c r="Q100" s="274"/>
      <c r="R100">
        <v>0.8</v>
      </c>
      <c r="T100" s="166">
        <f t="shared" si="14"/>
        <v>1.4884378145198749</v>
      </c>
      <c r="U100" s="166">
        <f t="shared" si="17"/>
        <v>3.2484273070068688</v>
      </c>
      <c r="W100" s="274"/>
      <c r="X100" s="166">
        <f t="shared" si="15"/>
        <v>0.26215617147673503</v>
      </c>
      <c r="Y100" s="166">
        <f t="shared" si="18"/>
        <v>0.7928444433510019</v>
      </c>
      <c r="AA100" s="274"/>
    </row>
    <row r="101" spans="3:27">
      <c r="C101" s="250">
        <v>0.91999999999999904</v>
      </c>
      <c r="D101" s="236">
        <f t="shared" si="9"/>
        <v>8.1797958049301253E-4</v>
      </c>
      <c r="E101" s="237">
        <f t="shared" si="9"/>
        <v>6.4249749029021707E-4</v>
      </c>
      <c r="F101" s="237">
        <f t="shared" si="9"/>
        <v>1.1417912864161359E-3</v>
      </c>
      <c r="G101" s="238">
        <f t="shared" si="9"/>
        <v>6.6728172525557267E-6</v>
      </c>
      <c r="J101" s="166">
        <f>'Bed expansion data'!B21*1000</f>
        <v>0.14675288257087221</v>
      </c>
      <c r="K101" s="166">
        <f>'Bed expansion data'!B41*1000</f>
        <v>8.4882636315677509E-2</v>
      </c>
      <c r="M101" s="274"/>
      <c r="N101" s="166">
        <f t="shared" si="12"/>
        <v>0.6727750052186503</v>
      </c>
      <c r="O101" s="166">
        <f t="shared" si="16"/>
        <v>0.53477942923425348</v>
      </c>
      <c r="Q101" s="274"/>
      <c r="R101">
        <v>0.9</v>
      </c>
      <c r="T101" s="166">
        <f t="shared" si="14"/>
        <v>0.28485098599314918</v>
      </c>
      <c r="U101" s="166">
        <f t="shared" si="17"/>
        <v>2.7472646715219664</v>
      </c>
      <c r="W101" s="274"/>
      <c r="X101" s="166">
        <f t="shared" si="15"/>
        <v>4.9647856406888381E-2</v>
      </c>
      <c r="Y101" s="166">
        <f t="shared" si="18"/>
        <v>0.66839088465240482</v>
      </c>
      <c r="AA101" s="274"/>
    </row>
    <row r="102" spans="3:27">
      <c r="C102" s="250">
        <v>0.93999999999999895</v>
      </c>
      <c r="D102" s="236">
        <f t="shared" si="9"/>
        <v>9.2521086651863656E-4</v>
      </c>
      <c r="E102" s="237">
        <f t="shared" si="9"/>
        <v>7.0295670924836297E-4</v>
      </c>
      <c r="F102" s="237">
        <f t="shared" si="9"/>
        <v>1.2927186436513958E-3</v>
      </c>
      <c r="G102" s="238">
        <f t="shared" si="9"/>
        <v>6.8105383627356662E-6</v>
      </c>
      <c r="J102" s="166">
        <f>'Bed expansion data'!B22*1000</f>
        <v>0.10996510166930885</v>
      </c>
      <c r="K102" s="166">
        <f>'Bed expansion data'!B42*1000</f>
        <v>6.3661977236758135E-2</v>
      </c>
      <c r="M102" s="274"/>
      <c r="N102" s="166">
        <f t="shared" si="12"/>
        <v>0.63971823109698678</v>
      </c>
      <c r="O102" s="166">
        <f t="shared" si="16"/>
        <v>0.49922596104762884</v>
      </c>
      <c r="Q102" s="274"/>
      <c r="R102">
        <v>1</v>
      </c>
      <c r="T102" s="166">
        <f t="shared" si="14"/>
        <v>10.824255883125474</v>
      </c>
      <c r="U102" s="166">
        <f t="shared" si="17"/>
        <v>2.8395568754221898</v>
      </c>
      <c r="W102" s="274"/>
      <c r="X102" s="166">
        <f t="shared" si="15"/>
        <v>1.7783099631634929</v>
      </c>
      <c r="Y102" s="166">
        <f t="shared" si="18"/>
        <v>0.69124999797757614</v>
      </c>
      <c r="AA102" s="274"/>
    </row>
    <row r="103" spans="3:27">
      <c r="C103" s="250">
        <v>0.95999999999999897</v>
      </c>
      <c r="D103" s="236">
        <f t="shared" si="9"/>
        <v>1.0437887797602001E-3</v>
      </c>
      <c r="E103" s="237">
        <f t="shared" si="9"/>
        <v>7.6765027178528778E-4</v>
      </c>
      <c r="F103" s="237">
        <f t="shared" si="9"/>
        <v>1.459775648508082E-3</v>
      </c>
      <c r="G103" s="238">
        <f t="shared" si="9"/>
        <v>6.9481127730554155E-6</v>
      </c>
      <c r="J103" s="274"/>
      <c r="K103" s="166">
        <f>'Bed expansion data'!B43*1000</f>
        <v>4.2441318157838755E-2</v>
      </c>
      <c r="M103" s="274"/>
      <c r="N103" s="274"/>
      <c r="O103" s="166">
        <f t="shared" si="16"/>
        <v>0.45309278430451627</v>
      </c>
      <c r="Q103" s="274"/>
      <c r="T103" s="274"/>
      <c r="U103" s="166">
        <f t="shared" si="17"/>
        <v>6.3003215477198271</v>
      </c>
      <c r="W103" s="274"/>
      <c r="X103" s="274"/>
      <c r="Y103" s="166">
        <f t="shared" si="18"/>
        <v>1.4504629514198821</v>
      </c>
      <c r="AA103" s="274"/>
    </row>
    <row r="104" spans="3:27">
      <c r="C104" s="250">
        <v>0.97999999999999898</v>
      </c>
      <c r="D104" s="236">
        <f t="shared" si="9"/>
        <v>1.1746395326466517E-3</v>
      </c>
      <c r="E104" s="237">
        <f t="shared" si="9"/>
        <v>8.3677718843242269E-4</v>
      </c>
      <c r="F104" s="237">
        <f t="shared" si="9"/>
        <v>1.6442954243693982E-3</v>
      </c>
      <c r="G104" s="238">
        <f t="shared" si="9"/>
        <v>7.0855436916352937E-6</v>
      </c>
      <c r="J104" s="274"/>
      <c r="K104" s="166">
        <f>'Bed expansion data'!B44*1000</f>
        <v>2.1220659078919377E-2</v>
      </c>
      <c r="M104" s="282"/>
      <c r="N104" s="274"/>
      <c r="O104" s="166">
        <f t="shared" si="16"/>
        <v>0.38388363494604955</v>
      </c>
      <c r="Q104" s="282"/>
      <c r="T104" s="274"/>
      <c r="U104" s="166">
        <f t="shared" si="17"/>
        <v>0.7461910570421697</v>
      </c>
      <c r="W104" s="282"/>
      <c r="X104" s="274"/>
      <c r="Y104" s="166">
        <f t="shared" si="18"/>
        <v>0.17762183027232697</v>
      </c>
      <c r="AA104" s="282"/>
    </row>
    <row r="105" spans="3:27">
      <c r="C105" s="251">
        <v>0.999999999999999</v>
      </c>
      <c r="D105" s="247">
        <f t="shared" si="9"/>
        <v>1.3187434904293313E-3</v>
      </c>
      <c r="E105" s="248">
        <f t="shared" si="9"/>
        <v>9.1054142998115372E-4</v>
      </c>
      <c r="F105" s="248">
        <f t="shared" si="9"/>
        <v>1.8476903571659502E-3</v>
      </c>
      <c r="G105" s="249">
        <f t="shared" si="9"/>
        <v>7.2228341924129379E-6</v>
      </c>
      <c r="J105" s="274"/>
      <c r="K105" s="274"/>
      <c r="N105" s="274"/>
      <c r="O105" s="274"/>
      <c r="T105" s="274"/>
      <c r="U105" s="274"/>
      <c r="X105" s="274"/>
      <c r="Y105" s="274"/>
    </row>
    <row r="106" spans="3:27">
      <c r="C106" s="252"/>
      <c r="D106" s="237"/>
      <c r="E106" s="237"/>
      <c r="F106" s="237"/>
      <c r="G106" s="237"/>
      <c r="J106" s="274"/>
      <c r="K106" s="282"/>
      <c r="N106" s="274"/>
      <c r="O106" s="282"/>
      <c r="T106" s="274"/>
      <c r="U106" s="282"/>
      <c r="X106" s="274"/>
      <c r="Y106" s="282"/>
    </row>
    <row r="107" spans="3:27">
      <c r="C107" s="252"/>
      <c r="D107" s="237"/>
      <c r="E107" s="237"/>
      <c r="F107" s="237"/>
      <c r="G107" s="237"/>
      <c r="J107" s="282"/>
      <c r="N107" s="282"/>
      <c r="S107" s="46" t="s">
        <v>327</v>
      </c>
    </row>
    <row r="108" spans="3:27" ht="30">
      <c r="C108" s="242" t="s">
        <v>134</v>
      </c>
      <c r="D108" s="243" t="s">
        <v>97</v>
      </c>
      <c r="E108" s="244" t="s">
        <v>70</v>
      </c>
      <c r="F108" s="244" t="s">
        <v>63</v>
      </c>
      <c r="G108" s="245" t="s">
        <v>77</v>
      </c>
      <c r="S108" s="323" t="s">
        <v>326</v>
      </c>
      <c r="T108" s="322">
        <f>AVERAGE(T92:T107)</f>
        <v>3.6992325854326462</v>
      </c>
      <c r="U108" s="322">
        <f t="shared" ref="U108:AA108" si="19">AVERAGE(U92:U107)</f>
        <v>2.7992063883879177</v>
      </c>
      <c r="V108" s="322">
        <f t="shared" si="19"/>
        <v>9.2696328432120847</v>
      </c>
      <c r="W108" s="322">
        <f t="shared" si="19"/>
        <v>3.2694732014561643</v>
      </c>
      <c r="X108" s="322">
        <f>AVERAGE(X92:X107)</f>
        <v>0.63998111738853336</v>
      </c>
      <c r="Y108" s="322">
        <f t="shared" si="19"/>
        <v>0.66210490364478103</v>
      </c>
      <c r="Z108" s="322">
        <f t="shared" si="19"/>
        <v>1.5860577026280096</v>
      </c>
      <c r="AA108" s="322">
        <f t="shared" si="19"/>
        <v>3.4203379719716018</v>
      </c>
    </row>
    <row r="109" spans="3:27" ht="17.25">
      <c r="C109" s="246" t="s">
        <v>196</v>
      </c>
      <c r="D109" s="239" t="s">
        <v>283</v>
      </c>
      <c r="E109" s="240" t="s">
        <v>283</v>
      </c>
      <c r="F109" s="240" t="s">
        <v>283</v>
      </c>
      <c r="G109" s="241" t="s">
        <v>283</v>
      </c>
    </row>
    <row r="110" spans="3:27">
      <c r="C110" s="250">
        <v>0.3</v>
      </c>
      <c r="D110" s="236">
        <f>utext*$C110^nexp</f>
        <v>1.4373137052405942E-6</v>
      </c>
      <c r="E110" s="237">
        <f t="shared" ref="D110:G129" si="20">utext*$C110^nexp</f>
        <v>7.5681520994933965E-6</v>
      </c>
      <c r="F110" s="237">
        <f t="shared" si="20"/>
        <v>5.6242228370905843E-6</v>
      </c>
      <c r="G110" s="238">
        <f t="shared" si="20"/>
        <v>5.6268838762259382E-7</v>
      </c>
    </row>
    <row r="111" spans="3:27">
      <c r="C111" s="250">
        <v>0.32</v>
      </c>
      <c r="D111" s="236">
        <f t="shared" si="20"/>
        <v>2.0801558312949995E-6</v>
      </c>
      <c r="E111" s="237">
        <f t="shared" si="20"/>
        <v>9.9128249254736192E-6</v>
      </c>
      <c r="F111" s="237">
        <f t="shared" si="20"/>
        <v>8.1632723755027349E-6</v>
      </c>
      <c r="G111" s="238">
        <f t="shared" si="20"/>
        <v>5.9826390587837654E-7</v>
      </c>
    </row>
    <row r="112" spans="3:27">
      <c r="C112" s="250">
        <v>0.34</v>
      </c>
      <c r="D112" s="236">
        <f t="shared" si="20"/>
        <v>2.9437712731699304E-6</v>
      </c>
      <c r="E112" s="237">
        <f t="shared" si="20"/>
        <v>1.2773121337673581E-5</v>
      </c>
      <c r="F112" s="237">
        <f t="shared" si="20"/>
        <v>1.1583870281866292E-5</v>
      </c>
      <c r="G112" s="238">
        <f t="shared" si="20"/>
        <v>6.3372815716491915E-7</v>
      </c>
    </row>
    <row r="113" spans="3:7">
      <c r="C113" s="250">
        <v>0.36</v>
      </c>
      <c r="D113" s="236">
        <f t="shared" si="20"/>
        <v>4.084038323253032E-6</v>
      </c>
      <c r="E113" s="237">
        <f t="shared" si="20"/>
        <v>1.622189938745503E-5</v>
      </c>
      <c r="F113" s="237">
        <f t="shared" si="20"/>
        <v>1.6112135363858514E-5</v>
      </c>
      <c r="G113" s="238">
        <f t="shared" si="20"/>
        <v>6.6908801247797699E-7</v>
      </c>
    </row>
    <row r="114" spans="3:7">
      <c r="C114" s="250">
        <v>0.38</v>
      </c>
      <c r="D114" s="236">
        <f t="shared" si="20"/>
        <v>5.5665483588436663E-6</v>
      </c>
      <c r="E114" s="237">
        <f t="shared" si="20"/>
        <v>2.0337262479087908E-5</v>
      </c>
      <c r="F114" s="237">
        <f t="shared" si="20"/>
        <v>2.2014190555984501E-5</v>
      </c>
      <c r="G114" s="238">
        <f t="shared" si="20"/>
        <v>7.0434956006682685E-7</v>
      </c>
    </row>
    <row r="115" spans="3:7">
      <c r="C115" s="250">
        <v>0.4</v>
      </c>
      <c r="D115" s="236">
        <f t="shared" si="20"/>
        <v>7.4676132460601057E-6</v>
      </c>
      <c r="E115" s="237">
        <f t="shared" si="20"/>
        <v>2.5202614178022561E-5</v>
      </c>
      <c r="F115" s="237">
        <f t="shared" si="20"/>
        <v>2.9600425053581126E-5</v>
      </c>
      <c r="G115" s="238">
        <f t="shared" si="20"/>
        <v>7.3951823117370553E-7</v>
      </c>
    </row>
    <row r="116" spans="3:7">
      <c r="C116" s="250">
        <v>0.42</v>
      </c>
      <c r="D116" s="236">
        <f t="shared" si="20"/>
        <v>9.8753143398175093E-6</v>
      </c>
      <c r="E116" s="237">
        <f t="shared" si="20"/>
        <v>3.0906710577072814E-5</v>
      </c>
      <c r="F116" s="237">
        <f t="shared" si="20"/>
        <v>3.9229943502971511E-5</v>
      </c>
      <c r="G116" s="238">
        <f t="shared" si="20"/>
        <v>7.7459890028386233E-7</v>
      </c>
    </row>
    <row r="117" spans="3:7">
      <c r="C117" s="250">
        <v>0.44</v>
      </c>
      <c r="D117" s="236">
        <f t="shared" si="20"/>
        <v>1.2890592471167289E-5</v>
      </c>
      <c r="E117" s="237">
        <f t="shared" si="20"/>
        <v>3.7543710450074092E-5</v>
      </c>
      <c r="F117" s="237">
        <f t="shared" si="20"/>
        <v>5.1315199959046431E-5</v>
      </c>
      <c r="G117" s="238">
        <f t="shared" si="20"/>
        <v>8.0959596602427652E-7</v>
      </c>
    </row>
    <row r="118" spans="3:7">
      <c r="C118" s="250">
        <v>0.46</v>
      </c>
      <c r="D118" s="236">
        <f t="shared" si="20"/>
        <v>1.6628378352860564E-5</v>
      </c>
      <c r="E118" s="237">
        <f t="shared" si="20"/>
        <v>4.5213223390743955E-5</v>
      </c>
      <c r="F118" s="237">
        <f t="shared" si="20"/>
        <v>6.6326814465249179E-5</v>
      </c>
      <c r="G118" s="238">
        <f t="shared" si="20"/>
        <v>8.4451341715834401E-7</v>
      </c>
    </row>
    <row r="119" spans="3:7">
      <c r="C119" s="250">
        <v>0.48</v>
      </c>
      <c r="D119" s="236">
        <f t="shared" si="20"/>
        <v>2.1218762869193074E-5</v>
      </c>
      <c r="E119" s="237">
        <f t="shared" si="20"/>
        <v>5.4020356108341987E-5</v>
      </c>
      <c r="F119" s="237">
        <f t="shared" si="20"/>
        <v>8.4798570239041557E-5</v>
      </c>
      <c r="G119" s="238">
        <f t="shared" si="20"/>
        <v>8.7935488695231029E-7</v>
      </c>
    </row>
    <row r="120" spans="3:7">
      <c r="C120" s="250">
        <v>0.5</v>
      </c>
      <c r="D120" s="236">
        <f t="shared" si="20"/>
        <v>2.6808206747672217E-5</v>
      </c>
      <c r="E120" s="237">
        <f t="shared" si="20"/>
        <v>6.4075757030069408E-5</v>
      </c>
      <c r="F120" s="237">
        <f t="shared" si="20"/>
        <v>1.0733258956077804E-4</v>
      </c>
      <c r="G120" s="238">
        <f t="shared" si="20"/>
        <v>9.1412369836241644E-7</v>
      </c>
    </row>
    <row r="121" spans="3:7">
      <c r="C121" s="250">
        <v>0.52</v>
      </c>
      <c r="D121" s="236">
        <f t="shared" si="20"/>
        <v>3.3560789138357948E-5</v>
      </c>
      <c r="E121" s="237">
        <f t="shared" si="20"/>
        <v>7.5495659342037234E-5</v>
      </c>
      <c r="F121" s="237">
        <f t="shared" si="20"/>
        <v>1.3460468656740184E-4</v>
      </c>
      <c r="G121" s="238">
        <f t="shared" si="20"/>
        <v>9.4882290189840601E-7</v>
      </c>
    </row>
    <row r="122" spans="3:7">
      <c r="C122" s="250">
        <v>0.54</v>
      </c>
      <c r="D122" s="236">
        <f t="shared" si="20"/>
        <v>4.1659494652308821E-5</v>
      </c>
      <c r="E122" s="237">
        <f t="shared" si="20"/>
        <v>8.8401922585367026E-5</v>
      </c>
      <c r="F122" s="237">
        <f t="shared" si="20"/>
        <v>1.6736989524607888E-4</v>
      </c>
      <c r="G122" s="238">
        <f t="shared" si="20"/>
        <v>9.8345530758683074E-7</v>
      </c>
    </row>
    <row r="123" spans="3:7">
      <c r="C123" s="250">
        <v>0.56000000000000005</v>
      </c>
      <c r="D123" s="236">
        <f t="shared" si="20"/>
        <v>5.1307538433778583E-5</v>
      </c>
      <c r="E123" s="237">
        <f t="shared" si="20"/>
        <v>1.0292207291102349E-4</v>
      </c>
      <c r="F123" s="237">
        <f t="shared" si="20"/>
        <v>2.0646817100807306E-4</v>
      </c>
      <c r="G123" s="238">
        <f t="shared" si="20"/>
        <v>1.018023512138352E-6</v>
      </c>
    </row>
    <row r="124" spans="3:7">
      <c r="C124" s="250">
        <v>0.57999999999999996</v>
      </c>
      <c r="D124" s="236">
        <f t="shared" si="20"/>
        <v>6.2729728861957227E-5</v>
      </c>
      <c r="E124" s="237">
        <f t="shared" si="20"/>
        <v>1.1918934208589435E-4</v>
      </c>
      <c r="F124" s="237">
        <f t="shared" si="20"/>
        <v>2.5283026430092794E-4</v>
      </c>
      <c r="G124" s="238">
        <f t="shared" si="20"/>
        <v>1.0525299221844723E-6</v>
      </c>
    </row>
    <row r="125" spans="3:7">
      <c r="C125" s="250">
        <v>0.6</v>
      </c>
      <c r="D125" s="236">
        <f t="shared" si="20"/>
        <v>7.6173867497392853E-5</v>
      </c>
      <c r="E125" s="237">
        <f t="shared" si="20"/>
        <v>1.3734270533309945E-4</v>
      </c>
      <c r="F125" s="237">
        <f t="shared" si="20"/>
        <v>3.0748376478825995E-4</v>
      </c>
      <c r="G125" s="238">
        <f t="shared" si="20"/>
        <v>1.0869767742684582E-6</v>
      </c>
    </row>
    <row r="126" spans="3:7">
      <c r="C126" s="250">
        <v>0.62</v>
      </c>
      <c r="D126" s="236">
        <f t="shared" si="20"/>
        <v>9.191218590597472E-5</v>
      </c>
      <c r="E126" s="237">
        <f t="shared" si="20"/>
        <v>1.5752691808125724E-4</v>
      </c>
      <c r="F126" s="237">
        <f t="shared" si="20"/>
        <v>3.715593146919346E-4</v>
      </c>
      <c r="G126" s="238">
        <f t="shared" si="20"/>
        <v>1.1213661521370374E-6</v>
      </c>
    </row>
    <row r="127" spans="3:7">
      <c r="C127" s="250">
        <v>0.64</v>
      </c>
      <c r="D127" s="236">
        <f t="shared" si="20"/>
        <v>1.1024281900969594E-4</v>
      </c>
      <c r="E127" s="237">
        <f t="shared" si="20"/>
        <v>1.79892551690268E-4</v>
      </c>
      <c r="F127" s="237">
        <f t="shared" si="20"/>
        <v>4.4629698995177886E-4</v>
      </c>
      <c r="G127" s="238">
        <f t="shared" si="20"/>
        <v>1.1557000017727301E-6</v>
      </c>
    </row>
    <row r="128" spans="3:7">
      <c r="C128" s="250">
        <v>0.66</v>
      </c>
      <c r="D128" s="236">
        <f t="shared" si="20"/>
        <v>1.3149131462849258E-4</v>
      </c>
      <c r="E128" s="237">
        <f t="shared" si="20"/>
        <v>2.0459602821489177E-4</v>
      </c>
      <c r="F128" s="237">
        <f t="shared" si="20"/>
        <v>5.330528479137852E-4</v>
      </c>
      <c r="G128" s="238">
        <f t="shared" si="20"/>
        <v>1.1899801445234668E-6</v>
      </c>
    </row>
    <row r="129" spans="3:7">
      <c r="C129" s="250">
        <v>0.67999999999999905</v>
      </c>
      <c r="D129" s="236">
        <f t="shared" si="20"/>
        <v>1.5601217889141329E-4</v>
      </c>
      <c r="E129" s="237">
        <f t="shared" si="20"/>
        <v>2.317996542618964E-4</v>
      </c>
      <c r="F129" s="237">
        <f t="shared" si="20"/>
        <v>6.3330564030951594E-4</v>
      </c>
      <c r="G129" s="238">
        <f t="shared" si="20"/>
        <v>1.2242082886207367E-6</v>
      </c>
    </row>
    <row r="130" spans="3:7">
      <c r="C130" s="250">
        <v>0.69999999999999896</v>
      </c>
      <c r="D130" s="236">
        <f t="shared" ref="D130:G145" si="21">utext*$C130^nexp</f>
        <v>1.8419045720833937E-4</v>
      </c>
      <c r="E130" s="237">
        <f t="shared" si="21"/>
        <v>2.6167165399169814E-4</v>
      </c>
      <c r="F130" s="237">
        <f t="shared" si="21"/>
        <v>7.486636903375406E-4</v>
      </c>
      <c r="G130" s="238">
        <f t="shared" si="21"/>
        <v>1.258386039325671E-6</v>
      </c>
    </row>
    <row r="131" spans="3:7">
      <c r="C131" s="250">
        <v>0.72</v>
      </c>
      <c r="D131" s="236">
        <f t="shared" si="21"/>
        <v>2.1644335050550144E-4</v>
      </c>
      <c r="E131" s="237">
        <f t="shared" si="21"/>
        <v>2.9438620131109117E-4</v>
      </c>
      <c r="F131" s="237">
        <f t="shared" si="21"/>
        <v>8.8087193270245583E-4</v>
      </c>
      <c r="G131" s="238">
        <f t="shared" si="21"/>
        <v>1.2925149079010468E-6</v>
      </c>
    </row>
    <row r="132" spans="3:7">
      <c r="C132" s="250">
        <v>0.74</v>
      </c>
      <c r="D132" s="236">
        <f t="shared" si="21"/>
        <v>2.5322186643930196E-4</v>
      </c>
      <c r="E132" s="237">
        <f t="shared" si="21"/>
        <v>3.301234512998717E-4</v>
      </c>
      <c r="F132" s="237">
        <f t="shared" si="21"/>
        <v>1.0318191155089713E-3</v>
      </c>
      <c r="G132" s="238">
        <f t="shared" si="21"/>
        <v>1.3265963195739479E-6</v>
      </c>
    </row>
    <row r="133" spans="3:7">
      <c r="C133" s="250">
        <v>0.76</v>
      </c>
      <c r="D133" s="236">
        <f t="shared" si="21"/>
        <v>2.9501250531345101E-4</v>
      </c>
      <c r="E133" s="237">
        <f t="shared" si="21"/>
        <v>3.6906957091074319E-4</v>
      </c>
      <c r="F133" s="237">
        <f t="shared" si="21"/>
        <v>1.2035451629476832E-3</v>
      </c>
      <c r="G133" s="238">
        <f t="shared" si="21"/>
        <v>1.3606316206268644E-6</v>
      </c>
    </row>
    <row r="134" spans="3:7">
      <c r="C134" s="250">
        <v>0.78</v>
      </c>
      <c r="D134" s="236">
        <f t="shared" si="21"/>
        <v>3.4233898043421035E-4</v>
      </c>
      <c r="E134" s="237">
        <f t="shared" si="21"/>
        <v>4.114167689788055E-4</v>
      </c>
      <c r="F134" s="237">
        <f t="shared" si="21"/>
        <v>1.3982486977456815E-3</v>
      </c>
      <c r="G134" s="238">
        <f t="shared" si="21"/>
        <v>1.3946220847330452E-6</v>
      </c>
    </row>
    <row r="135" spans="3:7">
      <c r="C135" s="250">
        <v>0.8</v>
      </c>
      <c r="D135" s="236">
        <f t="shared" si="21"/>
        <v>3.9576397264780787E-4</v>
      </c>
      <c r="E135" s="237">
        <f t="shared" si="21"/>
        <v>4.5736332557423702E-4</v>
      </c>
      <c r="F135" s="237">
        <f t="shared" si="21"/>
        <v>1.6182947223897942E-3</v>
      </c>
      <c r="G135" s="238">
        <f t="shared" si="21"/>
        <v>1.4285689186339869E-6</v>
      </c>
    </row>
    <row r="136" spans="3:7">
      <c r="C136" s="250">
        <v>0.82</v>
      </c>
      <c r="D136" s="236">
        <f t="shared" si="21"/>
        <v>4.5589091881271523E-4</v>
      </c>
      <c r="E136" s="237">
        <f t="shared" si="21"/>
        <v>5.0711362072928157E-4</v>
      </c>
      <c r="F136" s="237">
        <f t="shared" si="21"/>
        <v>1.8662224581625459E-3</v>
      </c>
      <c r="G136" s="238">
        <f t="shared" si="21"/>
        <v>1.4624732672421141E-6</v>
      </c>
    </row>
    <row r="137" spans="3:7">
      <c r="C137" s="250">
        <v>0.84</v>
      </c>
      <c r="D137" s="236">
        <f t="shared" si="21"/>
        <v>5.2336583396763966E-4</v>
      </c>
      <c r="E137" s="237">
        <f t="shared" si="21"/>
        <v>5.6087816256843441E-4</v>
      </c>
      <c r="F137" s="237">
        <f t="shared" si="21"/>
        <v>2.1447533410614973E-3</v>
      </c>
      <c r="G137" s="238">
        <f t="shared" si="21"/>
        <v>1.4963362182394535E-6</v>
      </c>
    </row>
    <row r="138" spans="3:7">
      <c r="C138" s="250">
        <v>0.86</v>
      </c>
      <c r="D138" s="236">
        <f t="shared" si="21"/>
        <v>5.9887916696375724E-4</v>
      </c>
      <c r="E138" s="237">
        <f t="shared" si="21"/>
        <v>6.188736148686995E-4</v>
      </c>
      <c r="F138" s="237">
        <f t="shared" si="21"/>
        <v>2.4567991737014048E-3</v>
      </c>
      <c r="G138" s="238">
        <f t="shared" si="21"/>
        <v>1.5301588062328985E-6</v>
      </c>
    </row>
    <row r="139" spans="3:7">
      <c r="C139" s="250">
        <v>0.88</v>
      </c>
      <c r="D139" s="236">
        <f t="shared" si="21"/>
        <v>6.8316768933697784E-4</v>
      </c>
      <c r="E139" s="237">
        <f t="shared" si="21"/>
        <v>6.8132282407496684E-4</v>
      </c>
      <c r="F139" s="237">
        <f t="shared" si="21"/>
        <v>2.8054704323259416E-3</v>
      </c>
      <c r="G139" s="238">
        <f t="shared" si="21"/>
        <v>1.5639420165181478E-6</v>
      </c>
    </row>
    <row r="140" spans="3:7">
      <c r="C140" s="250">
        <v>0.9</v>
      </c>
      <c r="D140" s="236">
        <f t="shared" si="21"/>
        <v>7.7701641720287712E-4</v>
      </c>
      <c r="E140" s="237">
        <f t="shared" si="21"/>
        <v>7.4845484579388227E-4</v>
      </c>
      <c r="F140" s="237">
        <f t="shared" si="21"/>
        <v>3.1940847280814175E-3</v>
      </c>
      <c r="G140" s="238">
        <f t="shared" si="21"/>
        <v>1.5976867884972209E-6</v>
      </c>
    </row>
    <row r="141" spans="3:7">
      <c r="C141" s="250">
        <v>0.91999999999999904</v>
      </c>
      <c r="D141" s="236">
        <f t="shared" si="21"/>
        <v>8.8126056596342123E-4</v>
      </c>
      <c r="E141" s="237">
        <f t="shared" si="21"/>
        <v>8.2050497078807157E-4</v>
      </c>
      <c r="F141" s="237">
        <f t="shared" si="21"/>
        <v>3.626175421729402E-3</v>
      </c>
      <c r="G141" s="238">
        <f t="shared" si="21"/>
        <v>1.6313940187884361E-6</v>
      </c>
    </row>
    <row r="142" spans="3:7">
      <c r="C142" s="250">
        <v>0.93999999999999895</v>
      </c>
      <c r="D142" s="236">
        <f t="shared" si="21"/>
        <v>9.9678753762079517E-4</v>
      </c>
      <c r="E142" s="237">
        <f t="shared" si="21"/>
        <v>8.977147504912041E-4</v>
      </c>
      <c r="F142" s="237">
        <f t="shared" si="21"/>
        <v>4.1055003909984426E-3</v>
      </c>
      <c r="G142" s="238">
        <f t="shared" si="21"/>
        <v>1.6650645640626086E-6</v>
      </c>
    </row>
    <row r="143" spans="3:7">
      <c r="C143" s="250">
        <v>0.95999999999999897</v>
      </c>
      <c r="D143" s="236">
        <f t="shared" si="21"/>
        <v>1.1245389404993837E-3</v>
      </c>
      <c r="E143" s="237">
        <f t="shared" si="21"/>
        <v>9.8033202206304908E-4</v>
      </c>
      <c r="F143" s="237">
        <f t="shared" si="21"/>
        <v>4.6360509497966849E-3</v>
      </c>
      <c r="G143" s="238">
        <f t="shared" si="21"/>
        <v>1.6986992436348724E-6</v>
      </c>
    </row>
    <row r="144" spans="3:7">
      <c r="C144" s="250">
        <v>0.97999999999999898</v>
      </c>
      <c r="D144" s="236">
        <f t="shared" si="21"/>
        <v>1.2655126411826605E-3</v>
      </c>
      <c r="E144" s="237">
        <f t="shared" si="21"/>
        <v>1.0686109330026185E-3</v>
      </c>
      <c r="F144" s="237">
        <f t="shared" si="21"/>
        <v>5.2220609185288022E-3</v>
      </c>
      <c r="G144" s="238">
        <f t="shared" si="21"/>
        <v>1.7322988418378567E-6</v>
      </c>
    </row>
    <row r="145" spans="3:7">
      <c r="C145" s="251">
        <v>0.999999999999999</v>
      </c>
      <c r="D145" s="247">
        <f t="shared" si="21"/>
        <v>1.4207648484768716E-3</v>
      </c>
      <c r="E145" s="248">
        <f t="shared" si="21"/>
        <v>1.1628119653363121E-3</v>
      </c>
      <c r="F145" s="248">
        <f t="shared" si="21"/>
        <v>5.8680158447799689E-3</v>
      </c>
      <c r="G145" s="249">
        <f t="shared" si="21"/>
        <v>1.7658641101987331E-6</v>
      </c>
    </row>
    <row r="146" spans="3:7">
      <c r="C146" s="252"/>
      <c r="D146" s="237"/>
      <c r="E146" s="237"/>
      <c r="F146" s="237"/>
      <c r="G146" s="237"/>
    </row>
    <row r="147" spans="3:7">
      <c r="C147" s="252"/>
      <c r="D147" s="237"/>
      <c r="E147" s="237"/>
      <c r="F147" s="237"/>
      <c r="G147" s="237"/>
    </row>
    <row r="148" spans="3:7" ht="23.25">
      <c r="C148" s="242" t="s">
        <v>287</v>
      </c>
      <c r="D148" s="243" t="s">
        <v>97</v>
      </c>
      <c r="E148" s="244" t="s">
        <v>70</v>
      </c>
      <c r="F148" s="244" t="s">
        <v>63</v>
      </c>
      <c r="G148" s="245" t="s">
        <v>77</v>
      </c>
    </row>
    <row r="149" spans="3:7" ht="17.25">
      <c r="C149" s="246" t="s">
        <v>196</v>
      </c>
      <c r="D149" s="239" t="s">
        <v>283</v>
      </c>
      <c r="E149" s="240" t="s">
        <v>283</v>
      </c>
      <c r="F149" s="240" t="s">
        <v>283</v>
      </c>
      <c r="G149" s="241" t="s">
        <v>283</v>
      </c>
    </row>
    <row r="150" spans="3:7">
      <c r="C150" s="250">
        <v>0.3</v>
      </c>
      <c r="D150" s="236">
        <f>uTC*$C150^nexp</f>
        <v>4.577927755678231E-6</v>
      </c>
      <c r="E150" s="237">
        <f t="shared" ref="D150:G169" si="22">uTC*$C150^nexp</f>
        <v>1.1937748119656376E-5</v>
      </c>
      <c r="F150" s="237">
        <f t="shared" si="22"/>
        <v>1.126684602353827E-6</v>
      </c>
      <c r="G150" s="238">
        <f t="shared" si="22"/>
        <v>2.3015088192634728E-6</v>
      </c>
    </row>
    <row r="151" spans="3:7">
      <c r="C151" s="250">
        <v>0.32</v>
      </c>
      <c r="D151" s="236">
        <f t="shared" si="22"/>
        <v>6.6254173194760316E-6</v>
      </c>
      <c r="E151" s="237">
        <f t="shared" si="22"/>
        <v>1.5636156033713552E-5</v>
      </c>
      <c r="F151" s="237">
        <f t="shared" si="22"/>
        <v>1.6353251918903553E-6</v>
      </c>
      <c r="G151" s="238">
        <f t="shared" si="22"/>
        <v>2.447019853108496E-6</v>
      </c>
    </row>
    <row r="152" spans="3:7">
      <c r="C152" s="250">
        <v>0.34</v>
      </c>
      <c r="D152" s="236">
        <f t="shared" si="22"/>
        <v>9.3760827359237043E-6</v>
      </c>
      <c r="E152" s="237">
        <f t="shared" si="22"/>
        <v>2.0147891219200329E-5</v>
      </c>
      <c r="F152" s="237">
        <f t="shared" si="22"/>
        <v>2.3205638646057493E-6</v>
      </c>
      <c r="G152" s="238">
        <f t="shared" si="22"/>
        <v>2.5920757826424437E-6</v>
      </c>
    </row>
    <row r="153" spans="3:7">
      <c r="C153" s="250">
        <v>0.36</v>
      </c>
      <c r="D153" s="236">
        <f t="shared" si="22"/>
        <v>1.3007899616558662E-5</v>
      </c>
      <c r="E153" s="237">
        <f t="shared" si="22"/>
        <v>2.5587877511448153E-5</v>
      </c>
      <c r="F153" s="237">
        <f t="shared" si="22"/>
        <v>3.2276983596351736E-6</v>
      </c>
      <c r="G153" s="238">
        <f t="shared" si="22"/>
        <v>2.7367047116216339E-6</v>
      </c>
    </row>
    <row r="154" spans="3:7">
      <c r="C154" s="250">
        <v>0.38</v>
      </c>
      <c r="D154" s="236">
        <f t="shared" si="22"/>
        <v>1.7729780313344914E-5</v>
      </c>
      <c r="E154" s="237">
        <f t="shared" si="22"/>
        <v>3.2079312588728409E-5</v>
      </c>
      <c r="F154" s="237">
        <f t="shared" si="22"/>
        <v>4.4100403293304455E-6</v>
      </c>
      <c r="G154" s="238">
        <f t="shared" si="22"/>
        <v>2.8809315422116563E-6</v>
      </c>
    </row>
    <row r="155" spans="3:7">
      <c r="C155" s="250">
        <v>0.4</v>
      </c>
      <c r="D155" s="236">
        <f t="shared" si="22"/>
        <v>2.3784782558715313E-5</v>
      </c>
      <c r="E155" s="237">
        <f t="shared" si="22"/>
        <v>3.9753754424974278E-5</v>
      </c>
      <c r="F155" s="237">
        <f t="shared" si="22"/>
        <v>5.9297691604713293E-6</v>
      </c>
      <c r="G155" s="238">
        <f t="shared" si="22"/>
        <v>3.0247784892869998E-6</v>
      </c>
    </row>
    <row r="156" spans="3:7">
      <c r="C156" s="250">
        <v>0.42</v>
      </c>
      <c r="D156" s="236">
        <f t="shared" si="22"/>
        <v>3.145345059151878E-5</v>
      </c>
      <c r="E156" s="237">
        <f t="shared" si="22"/>
        <v>4.8751203890433489E-5</v>
      </c>
      <c r="F156" s="237">
        <f t="shared" si="22"/>
        <v>7.8588232679047149E-6</v>
      </c>
      <c r="G156" s="238">
        <f t="shared" si="22"/>
        <v>3.1682654904739558E-6</v>
      </c>
    </row>
    <row r="157" spans="3:7">
      <c r="C157" s="250">
        <v>0.44</v>
      </c>
      <c r="D157" s="236">
        <f t="shared" si="22"/>
        <v>4.1057286830097688E-5</v>
      </c>
      <c r="E157" s="237">
        <f t="shared" si="22"/>
        <v>5.9220183862358768E-5</v>
      </c>
      <c r="F157" s="237">
        <f t="shared" si="22"/>
        <v>1.0279828402118157E-5</v>
      </c>
      <c r="G157" s="238">
        <f t="shared" si="22"/>
        <v>3.3114105370426631E-6</v>
      </c>
    </row>
    <row r="158" spans="3:7">
      <c r="C158" s="250">
        <v>0.46</v>
      </c>
      <c r="D158" s="236">
        <f t="shared" si="22"/>
        <v>5.2962352279759968E-5</v>
      </c>
      <c r="E158" s="237">
        <f t="shared" si="22"/>
        <v>7.1317815157624433E-5</v>
      </c>
      <c r="F158" s="237">
        <f t="shared" si="22"/>
        <v>1.3287062541041302E-5</v>
      </c>
      <c r="G158" s="238">
        <f t="shared" si="22"/>
        <v>3.4542299438386649E-6</v>
      </c>
    </row>
    <row r="159" spans="3:7">
      <c r="C159" s="250">
        <v>0.48</v>
      </c>
      <c r="D159" s="236">
        <f t="shared" si="22"/>
        <v>6.7582993974007598E-5</v>
      </c>
      <c r="E159" s="237">
        <f t="shared" si="22"/>
        <v>8.5209889557940442E-5</v>
      </c>
      <c r="F159" s="237">
        <f t="shared" si="22"/>
        <v>1.6987456962030896E-5</v>
      </c>
      <c r="G159" s="238">
        <f t="shared" si="22"/>
        <v>3.5967385716525712E-6</v>
      </c>
    </row>
    <row r="160" spans="3:7">
      <c r="C160" s="250">
        <v>0.5</v>
      </c>
      <c r="D160" s="236">
        <f t="shared" si="22"/>
        <v>8.5385697849159356E-5</v>
      </c>
      <c r="E160" s="237">
        <f t="shared" si="22"/>
        <v>1.0107094016417465E-4</v>
      </c>
      <c r="F160" s="237">
        <f t="shared" si="22"/>
        <v>2.1501633113002494E-5</v>
      </c>
      <c r="G160" s="238">
        <f t="shared" si="22"/>
        <v>3.7389500120445832E-6</v>
      </c>
    </row>
    <row r="161" spans="3:7">
      <c r="C161" s="250">
        <v>0.52</v>
      </c>
      <c r="D161" s="236">
        <f t="shared" si="22"/>
        <v>1.0689306554217785E-4</v>
      </c>
      <c r="E161" s="237">
        <f t="shared" si="22"/>
        <v>1.1908430928772584E-4</v>
      </c>
      <c r="F161" s="237">
        <f t="shared" si="22"/>
        <v>2.6964974922403141E-5</v>
      </c>
      <c r="G161" s="238">
        <f t="shared" si="22"/>
        <v>3.8808767422138615E-6</v>
      </c>
    </row>
    <row r="162" spans="3:7">
      <c r="C162" s="250">
        <v>0.54</v>
      </c>
      <c r="D162" s="236">
        <f t="shared" si="22"/>
        <v>1.3268791368298367E-4</v>
      </c>
      <c r="E162" s="237">
        <f t="shared" si="22"/>
        <v>1.3944221406281141E-4</v>
      </c>
      <c r="F162" s="237">
        <f t="shared" si="22"/>
        <v>3.3528736206490547E-5</v>
      </c>
      <c r="G162" s="238">
        <f t="shared" si="22"/>
        <v>4.0225302557348851E-6</v>
      </c>
    </row>
    <row r="163" spans="3:7">
      <c r="C163" s="250">
        <v>0.56000000000000005</v>
      </c>
      <c r="D163" s="236">
        <f t="shared" si="22"/>
        <v>1.6341749432647706E-4</v>
      </c>
      <c r="E163" s="237">
        <f t="shared" si="22"/>
        <v>1.62345809943084E-4</v>
      </c>
      <c r="F163" s="237">
        <f t="shared" si="22"/>
        <v>4.1361182849449407E-5</v>
      </c>
      <c r="G163" s="238">
        <f t="shared" si="22"/>
        <v>4.163921173677183E-6</v>
      </c>
    </row>
    <row r="164" spans="3:7">
      <c r="C164" s="250">
        <v>0.57999999999999996</v>
      </c>
      <c r="D164" s="236">
        <f t="shared" si="22"/>
        <v>1.9979783523684801E-4</v>
      </c>
      <c r="E164" s="237">
        <f t="shared" si="22"/>
        <v>1.8800525222850765E-4</v>
      </c>
      <c r="F164" s="237">
        <f t="shared" si="22"/>
        <v>5.064876944745352E-5</v>
      </c>
      <c r="G164" s="238">
        <f t="shared" si="22"/>
        <v>4.3050593396482458E-6</v>
      </c>
    </row>
    <row r="165" spans="3:7">
      <c r="C165" s="250">
        <v>0.6</v>
      </c>
      <c r="D165" s="236">
        <f t="shared" si="22"/>
        <v>2.4261819879836048E-4</v>
      </c>
      <c r="E165" s="237">
        <f t="shared" si="22"/>
        <v>2.1663975575338636E-4</v>
      </c>
      <c r="F165" s="237">
        <f t="shared" si="22"/>
        <v>6.1597350122053596E-5</v>
      </c>
      <c r="G165" s="238">
        <f t="shared" si="22"/>
        <v>4.445953901560429E-6</v>
      </c>
    </row>
    <row r="166" spans="3:7">
      <c r="C166" s="250">
        <v>0.62</v>
      </c>
      <c r="D166" s="236">
        <f t="shared" si="22"/>
        <v>2.9274565838331463E-4</v>
      </c>
      <c r="E166" s="237">
        <f t="shared" si="22"/>
        <v>2.4847765285341877E-4</v>
      </c>
      <c r="F166" s="237">
        <f t="shared" si="22"/>
        <v>7.4433423221385126E-5</v>
      </c>
      <c r="G166" s="238">
        <f t="shared" si="22"/>
        <v>4.5866133823574715E-6</v>
      </c>
    </row>
    <row r="167" spans="3:7">
      <c r="C167" s="250">
        <v>0.64</v>
      </c>
      <c r="D167" s="236">
        <f t="shared" si="22"/>
        <v>3.5112979105992654E-4</v>
      </c>
      <c r="E167" s="237">
        <f t="shared" si="22"/>
        <v>2.8375644971834489E-4</v>
      </c>
      <c r="F167" s="237">
        <f t="shared" si="22"/>
        <v>8.9405409639787208E-5</v>
      </c>
      <c r="G167" s="238">
        <f t="shared" si="22"/>
        <v>4.7270457414997617E-6</v>
      </c>
    </row>
    <row r="168" spans="3:7">
      <c r="C168" s="250">
        <v>0.66</v>
      </c>
      <c r="D168" s="236">
        <f t="shared" si="22"/>
        <v>4.188074855708917E-4</v>
      </c>
      <c r="E168" s="237">
        <f t="shared" si="22"/>
        <v>3.2272288122684264E-4</v>
      </c>
      <c r="F168" s="237">
        <f t="shared" si="22"/>
        <v>1.0678496449760159E-4</v>
      </c>
      <c r="G168" s="238">
        <f t="shared" si="22"/>
        <v>4.8672584286671193E-6</v>
      </c>
    </row>
    <row r="169" spans="3:7">
      <c r="C169" s="250">
        <v>0.67999999999999905</v>
      </c>
      <c r="D169" s="236">
        <f t="shared" si="22"/>
        <v>4.9690786455785238E-4</v>
      </c>
      <c r="E169" s="237">
        <f t="shared" si="22"/>
        <v>3.6563296435165236E-4</v>
      </c>
      <c r="F169" s="237">
        <f t="shared" si="22"/>
        <v>1.2686832193328874E-4</v>
      </c>
      <c r="G169" s="238">
        <f t="shared" si="22"/>
        <v>5.0072584308703362E-6</v>
      </c>
    </row>
    <row r="170" spans="3:7">
      <c r="C170" s="250">
        <v>0.69999999999999896</v>
      </c>
      <c r="D170" s="236">
        <f t="shared" ref="D170:G185" si="23">uTC*$C170^nexp</f>
        <v>5.8665732004828679E-4</v>
      </c>
      <c r="E170" s="237">
        <f t="shared" si="23"/>
        <v>4.127520502152527E-4</v>
      </c>
      <c r="F170" s="237">
        <f t="shared" si="23"/>
        <v>1.499776727696387E-4</v>
      </c>
      <c r="G170" s="238">
        <f t="shared" si="23"/>
        <v>5.1470523139507059E-6</v>
      </c>
    </row>
    <row r="171" spans="3:7">
      <c r="C171" s="250">
        <v>0.72</v>
      </c>
      <c r="D171" s="236">
        <f t="shared" si="23"/>
        <v>6.8938466125964114E-4</v>
      </c>
      <c r="E171" s="237">
        <f t="shared" si="23"/>
        <v>4.6435487486958752E-4</v>
      </c>
      <c r="F171" s="237">
        <f t="shared" si="23"/>
        <v>1.76462574824812E-4</v>
      </c>
      <c r="G171" s="238">
        <f t="shared" si="23"/>
        <v>5.2866462592773251E-6</v>
      </c>
    </row>
    <row r="172" spans="3:7">
      <c r="C172" s="250">
        <v>0.74</v>
      </c>
      <c r="D172" s="236">
        <f t="shared" si="23"/>
        <v>8.0652637381140166E-4</v>
      </c>
      <c r="E172" s="237">
        <f t="shared" si="23"/>
        <v>5.2072560886736374E-4</v>
      </c>
      <c r="F172" s="237">
        <f t="shared" si="23"/>
        <v>2.0670139564734656E-4</v>
      </c>
      <c r="G172" s="238">
        <f t="shared" si="23"/>
        <v>5.4260460963159761E-6</v>
      </c>
    </row>
    <row r="173" spans="3:7">
      <c r="C173" s="250">
        <v>0.76</v>
      </c>
      <c r="D173" s="236">
        <f t="shared" si="23"/>
        <v>9.3963198946923616E-4</v>
      </c>
      <c r="E173" s="237">
        <f t="shared" si="23"/>
        <v>5.8215790568704785E-4</v>
      </c>
      <c r="F173" s="237">
        <f t="shared" si="23"/>
        <v>2.4110278746210749E-4</v>
      </c>
      <c r="G173" s="238">
        <f t="shared" si="23"/>
        <v>5.5652573316331574E-6</v>
      </c>
    </row>
    <row r="174" spans="3:7">
      <c r="C174" s="250">
        <v>0.78</v>
      </c>
      <c r="D174" s="236">
        <f t="shared" si="23"/>
        <v>1.0903695655765154E-3</v>
      </c>
      <c r="E174" s="237">
        <f t="shared" si="23"/>
        <v>6.4895494906882221E-4</v>
      </c>
      <c r="F174" s="237">
        <f t="shared" si="23"/>
        <v>2.8010719412147224E-4</v>
      </c>
      <c r="G174" s="238">
        <f t="shared" si="23"/>
        <v>5.7042851748089507E-6</v>
      </c>
    </row>
    <row r="175" spans="3:7">
      <c r="C175" s="250">
        <v>0.8</v>
      </c>
      <c r="D175" s="236">
        <f t="shared" si="23"/>
        <v>1.2605312733580338E-3</v>
      </c>
      <c r="E175" s="237">
        <f t="shared" si="23"/>
        <v>7.2142949931451746E-4</v>
      </c>
      <c r="F175" s="237">
        <f t="shared" si="23"/>
        <v>3.2418838986298792E-4</v>
      </c>
      <c r="G175" s="238">
        <f t="shared" si="23"/>
        <v>5.8431345616590877E-6</v>
      </c>
    </row>
    <row r="176" spans="3:7">
      <c r="C176" s="250">
        <v>0.82</v>
      </c>
      <c r="D176" s="236">
        <f t="shared" si="23"/>
        <v>1.4520390943082448E-3</v>
      </c>
      <c r="E176" s="237">
        <f t="shared" si="23"/>
        <v>7.9990393860059344E-4</v>
      </c>
      <c r="F176" s="237">
        <f t="shared" si="23"/>
        <v>3.7385504968120173E-4</v>
      </c>
      <c r="G176" s="238">
        <f t="shared" si="23"/>
        <v>5.9818101751059488E-6</v>
      </c>
    </row>
    <row r="177" spans="3:7">
      <c r="C177" s="250">
        <v>0.84</v>
      </c>
      <c r="D177" s="236">
        <f t="shared" si="23"/>
        <v>1.666950623902305E-3</v>
      </c>
      <c r="E177" s="237">
        <f t="shared" si="23"/>
        <v>8.8471031534974678E-4</v>
      </c>
      <c r="F177" s="237">
        <f t="shared" si="23"/>
        <v>4.2965235112749409E-4</v>
      </c>
      <c r="G177" s="238">
        <f t="shared" si="23"/>
        <v>6.1203164639880586E-6</v>
      </c>
    </row>
    <row r="178" spans="3:7">
      <c r="C178" s="250">
        <v>0.86</v>
      </c>
      <c r="D178" s="236">
        <f t="shared" si="23"/>
        <v>1.9074649818926735E-3</v>
      </c>
      <c r="E178" s="237">
        <f t="shared" si="23"/>
        <v>9.7619038770353252E-4</v>
      </c>
      <c r="F178" s="237">
        <f t="shared" si="23"/>
        <v>4.9216360735750771E-4</v>
      </c>
      <c r="G178" s="238">
        <f t="shared" si="23"/>
        <v>6.2586576600559593E-6</v>
      </c>
    </row>
    <row r="179" spans="3:7">
      <c r="C179" s="250">
        <v>0.88</v>
      </c>
      <c r="D179" s="236">
        <f t="shared" si="23"/>
        <v>2.1759288284771468E-3</v>
      </c>
      <c r="E179" s="237">
        <f t="shared" si="23"/>
        <v>1.074695666135509E-3</v>
      </c>
      <c r="F179" s="237">
        <f t="shared" si="23"/>
        <v>5.6201193125123385E-4</v>
      </c>
      <c r="G179" s="238">
        <f t="shared" si="23"/>
        <v>6.3968377933674781E-6</v>
      </c>
    </row>
    <row r="180" spans="3:7">
      <c r="C180" s="250">
        <v>0.9</v>
      </c>
      <c r="D180" s="236">
        <f t="shared" si="23"/>
        <v>2.4748424856460088E-3</v>
      </c>
      <c r="E180" s="237">
        <f t="shared" si="23"/>
        <v>1.1805874552417771E-3</v>
      </c>
      <c r="F180" s="237">
        <f t="shared" si="23"/>
        <v>6.3986193043596897E-4</v>
      </c>
      <c r="G180" s="238">
        <f t="shared" si="23"/>
        <v>6.5348607062660508E-6</v>
      </c>
    </row>
    <row r="181" spans="3:7">
      <c r="C181" s="250">
        <v>0.91999999999999904</v>
      </c>
      <c r="D181" s="236">
        <f t="shared" si="23"/>
        <v>2.8068661630366466E-3</v>
      </c>
      <c r="E181" s="237">
        <f t="shared" si="23"/>
        <v>1.2942368947433914E-3</v>
      </c>
      <c r="F181" s="237">
        <f t="shared" si="23"/>
        <v>7.2642143304724996E-4</v>
      </c>
      <c r="G181" s="238">
        <f t="shared" si="23"/>
        <v>6.6727300661011604E-6</v>
      </c>
    </row>
    <row r="182" spans="3:7">
      <c r="C182" s="250">
        <v>0.93999999999999895</v>
      </c>
      <c r="D182" s="236">
        <f t="shared" si="23"/>
        <v>3.1748262876436927E-3</v>
      </c>
      <c r="E182" s="237">
        <f t="shared" si="23"/>
        <v>1.4160249997329636E-3</v>
      </c>
      <c r="F182" s="237">
        <f t="shared" si="23"/>
        <v>8.2244324406754684E-4</v>
      </c>
      <c r="G182" s="238">
        <f t="shared" si="23"/>
        <v>6.8104493768289552E-6</v>
      </c>
    </row>
    <row r="183" spans="3:7">
      <c r="C183" s="250">
        <v>0.95999999999999897</v>
      </c>
      <c r="D183" s="236">
        <f t="shared" si="23"/>
        <v>3.5817219367510152E-3</v>
      </c>
      <c r="E183" s="237">
        <f t="shared" si="23"/>
        <v>1.5463427001956634E-3</v>
      </c>
      <c r="F183" s="237">
        <f t="shared" si="23"/>
        <v>9.2872693208681848E-4</v>
      </c>
      <c r="G183" s="238">
        <f t="shared" si="23"/>
        <v>6.9480219896133275E-6</v>
      </c>
    </row>
    <row r="184" spans="3:7">
      <c r="C184" s="250">
        <v>0.97999999999999898</v>
      </c>
      <c r="D184" s="236">
        <f t="shared" si="23"/>
        <v>4.030731373470064E-3</v>
      </c>
      <c r="E184" s="237">
        <f t="shared" si="23"/>
        <v>1.6855908798331604E-3</v>
      </c>
      <c r="F184" s="237">
        <f t="shared" si="23"/>
        <v>1.0461206463333668E-3</v>
      </c>
      <c r="G184" s="238">
        <f t="shared" si="23"/>
        <v>7.0854511125326803E-6</v>
      </c>
    </row>
    <row r="185" spans="3:7">
      <c r="C185" s="251">
        <v>0.999999999999999</v>
      </c>
      <c r="D185" s="247">
        <f t="shared" si="23"/>
        <v>4.5252186842854219E-3</v>
      </c>
      <c r="E185" s="248">
        <f t="shared" si="23"/>
        <v>1.8341804142171902E-3</v>
      </c>
      <c r="F185" s="248">
        <f t="shared" si="23"/>
        <v>1.175522963827294E-3</v>
      </c>
      <c r="G185" s="249">
        <f t="shared" si="23"/>
        <v>7.2227398194844851E-6</v>
      </c>
    </row>
    <row r="186" spans="3:7">
      <c r="C186" s="252"/>
      <c r="D186" s="237"/>
      <c r="E186" s="237"/>
      <c r="F186" s="237"/>
      <c r="G186" s="237"/>
    </row>
    <row r="187" spans="3:7">
      <c r="C187" s="252"/>
      <c r="D187" s="237"/>
      <c r="E187" s="237"/>
      <c r="F187" s="237"/>
      <c r="G187" s="237"/>
    </row>
    <row r="188" spans="3:7" ht="23.25">
      <c r="C188" s="242" t="s">
        <v>284</v>
      </c>
      <c r="D188" s="243" t="s">
        <v>97</v>
      </c>
      <c r="E188" s="244" t="s">
        <v>70</v>
      </c>
      <c r="F188" s="244" t="s">
        <v>63</v>
      </c>
      <c r="G188" s="245" t="s">
        <v>77</v>
      </c>
    </row>
    <row r="189" spans="3:7" ht="17.25">
      <c r="C189" s="246" t="s">
        <v>196</v>
      </c>
      <c r="D189" s="239" t="s">
        <v>283</v>
      </c>
      <c r="E189" s="240" t="s">
        <v>283</v>
      </c>
      <c r="F189" s="240" t="s">
        <v>283</v>
      </c>
      <c r="G189" s="241" t="s">
        <v>283</v>
      </c>
    </row>
    <row r="190" spans="3:7">
      <c r="C190" s="250">
        <v>0.3</v>
      </c>
      <c r="D190" s="236">
        <f t="shared" ref="D190:G209" si="24">utexp*$C190^4/(3.33*(1-$C190)+$C190^3)</f>
        <v>4.530034890787805E-6</v>
      </c>
      <c r="E190" s="237">
        <f t="shared" si="24"/>
        <v>3.1278140724543575E-6</v>
      </c>
      <c r="F190" s="237">
        <f t="shared" si="24"/>
        <v>6.3470279444632238E-6</v>
      </c>
      <c r="G190" s="238">
        <f t="shared" si="24"/>
        <v>2.4811262493021566E-8</v>
      </c>
    </row>
    <row r="191" spans="3:7">
      <c r="C191" s="250">
        <v>0.32</v>
      </c>
      <c r="D191" s="236">
        <f t="shared" si="24"/>
        <v>6.0195979319772636E-6</v>
      </c>
      <c r="E191" s="237">
        <f t="shared" si="24"/>
        <v>4.1562998025565492E-6</v>
      </c>
      <c r="F191" s="237">
        <f t="shared" si="24"/>
        <v>8.4340534255903568E-6</v>
      </c>
      <c r="G191" s="238">
        <f t="shared" si="24"/>
        <v>3.2969685221732141E-8</v>
      </c>
    </row>
    <row r="192" spans="3:7">
      <c r="C192" s="250">
        <v>0.34</v>
      </c>
      <c r="D192" s="236">
        <f t="shared" si="24"/>
        <v>7.877525591239306E-6</v>
      </c>
      <c r="E192" s="237">
        <f t="shared" si="24"/>
        <v>5.439127069529626E-6</v>
      </c>
      <c r="F192" s="237">
        <f t="shared" si="24"/>
        <v>1.1037194252630779E-5</v>
      </c>
      <c r="G192" s="238">
        <f t="shared" si="24"/>
        <v>4.3145662219335131E-8</v>
      </c>
    </row>
    <row r="193" spans="3:7">
      <c r="C193" s="250">
        <v>0.36</v>
      </c>
      <c r="D193" s="236">
        <f t="shared" si="24"/>
        <v>1.0170473467579876E-5</v>
      </c>
      <c r="E193" s="237">
        <f t="shared" si="24"/>
        <v>7.022318989222573E-6</v>
      </c>
      <c r="F193" s="237">
        <f t="shared" si="24"/>
        <v>1.4249841527362973E-5</v>
      </c>
      <c r="G193" s="238">
        <f t="shared" si="24"/>
        <v>5.5704270047807844E-8</v>
      </c>
    </row>
    <row r="194" spans="3:7">
      <c r="C194" s="250">
        <v>0.38</v>
      </c>
      <c r="D194" s="236">
        <f t="shared" si="24"/>
        <v>1.2973795014323709E-5</v>
      </c>
      <c r="E194" s="237">
        <f t="shared" si="24"/>
        <v>8.95790420984656E-6</v>
      </c>
      <c r="F194" s="237">
        <f t="shared" si="24"/>
        <v>1.8177572907684569E-5</v>
      </c>
      <c r="G194" s="238">
        <f t="shared" si="24"/>
        <v>7.1058223919123063E-8</v>
      </c>
    </row>
    <row r="195" spans="3:7">
      <c r="C195" s="250">
        <v>0.4</v>
      </c>
      <c r="D195" s="236">
        <f t="shared" si="24"/>
        <v>1.6372373111052906E-5</v>
      </c>
      <c r="E195" s="237">
        <f t="shared" si="24"/>
        <v>1.130449108027044E-5</v>
      </c>
      <c r="F195" s="237">
        <f t="shared" si="24"/>
        <v>2.293931772233202E-5</v>
      </c>
      <c r="G195" s="238">
        <f t="shared" si="24"/>
        <v>8.9672432262740795E-8</v>
      </c>
    </row>
    <row r="196" spans="3:7">
      <c r="C196" s="250">
        <v>0.42</v>
      </c>
      <c r="D196" s="236">
        <f t="shared" si="24"/>
        <v>2.046149787081753E-5</v>
      </c>
      <c r="E196" s="237">
        <f t="shared" si="24"/>
        <v>1.4127873741985227E-5</v>
      </c>
      <c r="F196" s="237">
        <f t="shared" si="24"/>
        <v>2.8668586865799694E-5</v>
      </c>
      <c r="G196" s="238">
        <f t="shared" si="24"/>
        <v>1.1206880452635263E-7</v>
      </c>
    </row>
    <row r="197" spans="3:7">
      <c r="C197" s="250">
        <v>0.44</v>
      </c>
      <c r="D197" s="236">
        <f t="shared" si="24"/>
        <v>2.5347783374141752E-5</v>
      </c>
      <c r="E197" s="237">
        <f t="shared" si="24"/>
        <v>1.7501665098516992E-5</v>
      </c>
      <c r="F197" s="237">
        <f t="shared" si="24"/>
        <v>3.5514757233558375E-5</v>
      </c>
      <c r="G197" s="238">
        <f t="shared" si="24"/>
        <v>1.3883127218093168E-7</v>
      </c>
    </row>
    <row r="198" spans="3:7">
      <c r="C198" s="250">
        <v>0.46</v>
      </c>
      <c r="D198" s="236">
        <f t="shared" si="24"/>
        <v>3.1150112441461339E-5</v>
      </c>
      <c r="E198" s="237">
        <f t="shared" si="24"/>
        <v>2.1507949144293294E-5</v>
      </c>
      <c r="F198" s="237">
        <f t="shared" si="24"/>
        <v>4.3644395441895447E-5</v>
      </c>
      <c r="G198" s="238">
        <f t="shared" si="24"/>
        <v>1.7061096329388887E-7</v>
      </c>
    </row>
    <row r="199" spans="3:7">
      <c r="C199" s="250">
        <v>0.48</v>
      </c>
      <c r="D199" s="236">
        <f t="shared" si="24"/>
        <v>3.8000594099262992E-5</v>
      </c>
      <c r="E199" s="237">
        <f t="shared" si="24"/>
        <v>2.6237942058020313E-5</v>
      </c>
      <c r="F199" s="237">
        <f t="shared" si="24"/>
        <v>5.3242599332889838E-5</v>
      </c>
      <c r="G199" s="238">
        <f t="shared" si="24"/>
        <v>2.081314466263666E-7</v>
      </c>
    </row>
    <row r="200" spans="3:7">
      <c r="C200" s="250">
        <v>0.5</v>
      </c>
      <c r="D200" s="236">
        <f t="shared" si="24"/>
        <v>4.6045512933985295E-5</v>
      </c>
      <c r="E200" s="237">
        <f t="shared" si="24"/>
        <v>3.1792647694872816E-5</v>
      </c>
      <c r="F200" s="237">
        <f t="shared" si="24"/>
        <v>6.4514328113336617E-5</v>
      </c>
      <c r="G200" s="238">
        <f t="shared" si="24"/>
        <v>2.5219393129933467E-7</v>
      </c>
    </row>
    <row r="201" spans="3:7">
      <c r="C201" s="250">
        <v>0.52</v>
      </c>
      <c r="D201" s="236">
        <f t="shared" si="24"/>
        <v>5.5446242941487346E-5</v>
      </c>
      <c r="E201" s="237">
        <f t="shared" si="24"/>
        <v>3.8283488564245313E-5</v>
      </c>
      <c r="F201" s="237">
        <f t="shared" si="24"/>
        <v>7.7685682748442525E-5</v>
      </c>
      <c r="G201" s="238">
        <f t="shared" si="24"/>
        <v>3.0368227199986184E-7</v>
      </c>
    </row>
    <row r="202" spans="3:7">
      <c r="C202" s="250">
        <v>0.54</v>
      </c>
      <c r="D202" s="236">
        <f t="shared" si="24"/>
        <v>6.6380090671180685E-5</v>
      </c>
      <c r="E202" s="237">
        <f t="shared" si="24"/>
        <v>4.5832887988199971E-5</v>
      </c>
      <c r="F202" s="237">
        <f t="shared" si="24"/>
        <v>9.3005087290335734E-5</v>
      </c>
      <c r="G202" s="238">
        <f t="shared" si="24"/>
        <v>3.6356758693017828E-7</v>
      </c>
    </row>
    <row r="203" spans="3:7">
      <c r="C203" s="250">
        <v>0.56000000000000005</v>
      </c>
      <c r="D203" s="236">
        <f t="shared" si="24"/>
        <v>7.904102337893692E-5</v>
      </c>
      <c r="E203" s="237">
        <f t="shared" si="24"/>
        <v>5.4574772862916843E-5</v>
      </c>
      <c r="F203" s="237">
        <f t="shared" si="24"/>
        <v>1.1074430909247118E-4</v>
      </c>
      <c r="G203" s="238">
        <f t="shared" si="24"/>
        <v>4.3291224594316713E-7</v>
      </c>
    </row>
    <row r="204" spans="3:7">
      <c r="C204" s="250">
        <v>0.57999999999999996</v>
      </c>
      <c r="D204" s="236">
        <f t="shared" si="24"/>
        <v>9.3640227559745113E-5</v>
      </c>
      <c r="E204" s="237">
        <f t="shared" si="24"/>
        <v>6.4654959303914688E-5</v>
      </c>
      <c r="F204" s="237">
        <f t="shared" si="24"/>
        <v>1.3119924136925092E-4</v>
      </c>
      <c r="G204" s="238">
        <f t="shared" si="24"/>
        <v>5.1287292965795777E-7</v>
      </c>
    </row>
    <row r="205" spans="3:7">
      <c r="C205" s="250">
        <v>0.6</v>
      </c>
      <c r="D205" s="236">
        <f t="shared" si="24"/>
        <v>1.1040643175687488E-4</v>
      </c>
      <c r="E205" s="237">
        <f t="shared" si="24"/>
        <v>7.6231375533306202E-5</v>
      </c>
      <c r="F205" s="237">
        <f t="shared" si="24"/>
        <v>1.5469035548366182E-4</v>
      </c>
      <c r="G205" s="238">
        <f t="shared" si="24"/>
        <v>6.0470239750433953E-7</v>
      </c>
    </row>
    <row r="206" spans="3:7">
      <c r="C206" s="250">
        <v>0.62</v>
      </c>
      <c r="D206" s="236">
        <f t="shared" si="24"/>
        <v>1.2958591522134786E-4</v>
      </c>
      <c r="E206" s="237">
        <f t="shared" si="24"/>
        <v>8.9474067858828559E-5</v>
      </c>
      <c r="F206" s="237">
        <f t="shared" si="24"/>
        <v>1.8156271308005333E-4</v>
      </c>
      <c r="G206" s="238">
        <f t="shared" si="24"/>
        <v>7.0974953515118635E-7</v>
      </c>
    </row>
    <row r="207" spans="3:7">
      <c r="C207" s="250">
        <v>0.64</v>
      </c>
      <c r="D207" s="236">
        <f t="shared" si="24"/>
        <v>1.5144211131656621E-4</v>
      </c>
      <c r="E207" s="237">
        <f t="shared" si="24"/>
        <v>1.04564926840062E-4</v>
      </c>
      <c r="F207" s="237">
        <f t="shared" si="24"/>
        <v>2.1218541041470771E-4</v>
      </c>
      <c r="G207" s="238">
        <f t="shared" si="24"/>
        <v>8.2945718233072281E-7</v>
      </c>
    </row>
    <row r="208" spans="3:7">
      <c r="C208" s="250">
        <v>0.66</v>
      </c>
      <c r="D208" s="236">
        <f t="shared" si="24"/>
        <v>1.7625470229271084E-4</v>
      </c>
      <c r="E208" s="237">
        <f t="shared" si="24"/>
        <v>1.2169706226512544E-4</v>
      </c>
      <c r="F208" s="237">
        <f t="shared" si="24"/>
        <v>2.4695031004503659E-4</v>
      </c>
      <c r="G208" s="238">
        <f t="shared" si="24"/>
        <v>9.6535717486566765E-7</v>
      </c>
    </row>
    <row r="209" spans="3:7">
      <c r="C209" s="250">
        <v>0.67999999999999905</v>
      </c>
      <c r="D209" s="236">
        <f t="shared" si="24"/>
        <v>2.0431809129369392E-4</v>
      </c>
      <c r="E209" s="237">
        <f t="shared" si="24"/>
        <v>1.4107374813051194E-4</v>
      </c>
      <c r="F209" s="237">
        <f t="shared" si="24"/>
        <v>2.8626989995985183E-4</v>
      </c>
      <c r="G209" s="238">
        <f t="shared" si="24"/>
        <v>1.119061975763145E-6</v>
      </c>
    </row>
    <row r="210" spans="3:7">
      <c r="C210" s="250">
        <v>0.69999999999999896</v>
      </c>
      <c r="D210" s="236">
        <f t="shared" ref="D210:G225" si="25">utexp*$C210^4/(3.33*(1-$C210)+$C210^3)</f>
        <v>2.359391296960372E-4</v>
      </c>
      <c r="E210" s="237">
        <f t="shared" si="25"/>
        <v>1.6290685345638915E-4</v>
      </c>
      <c r="F210" s="237">
        <f t="shared" si="25"/>
        <v>3.3057410935584489E-4</v>
      </c>
      <c r="G210" s="238">
        <f t="shared" si="25"/>
        <v>1.2922522277185805E-6</v>
      </c>
    </row>
    <row r="211" spans="3:7">
      <c r="C211" s="250">
        <v>0.72</v>
      </c>
      <c r="D211" s="236">
        <f t="shared" si="25"/>
        <v>2.71433975027997E-4</v>
      </c>
      <c r="E211" s="237">
        <f t="shared" si="25"/>
        <v>1.874146728011509E-4</v>
      </c>
      <c r="F211" s="237">
        <f t="shared" si="25"/>
        <v>3.8030590627080645E-4</v>
      </c>
      <c r="G211" s="238">
        <f t="shared" si="25"/>
        <v>1.4866595437574427E-6</v>
      </c>
    </row>
    <row r="212" spans="3:7">
      <c r="C212" s="250">
        <v>0.74</v>
      </c>
      <c r="D212" s="236">
        <f t="shared" si="25"/>
        <v>3.1112395910906984E-4</v>
      </c>
      <c r="E212" s="237">
        <f t="shared" si="25"/>
        <v>2.1481907337138134E-4</v>
      </c>
      <c r="F212" s="237">
        <f t="shared" si="25"/>
        <v>4.359155084374821E-4</v>
      </c>
      <c r="G212" s="238">
        <f t="shared" si="25"/>
        <v>1.7040438767968929E-6</v>
      </c>
    </row>
    <row r="213" spans="3:7">
      <c r="C213" s="250">
        <v>0.76</v>
      </c>
      <c r="D213" s="236">
        <f t="shared" si="25"/>
        <v>3.5533036035715368E-4</v>
      </c>
      <c r="E213" s="237">
        <f t="shared" si="25"/>
        <v>2.4534188550192417E-4</v>
      </c>
      <c r="F213" s="237">
        <f t="shared" si="25"/>
        <v>4.9785305876768433E-4</v>
      </c>
      <c r="G213" s="238">
        <f t="shared" si="25"/>
        <v>1.9461648872704571E-6</v>
      </c>
    </row>
    <row r="214" spans="3:7">
      <c r="C214" s="250">
        <v>0.78</v>
      </c>
      <c r="D214" s="236">
        <f t="shared" si="25"/>
        <v>4.0436800127802841E-4</v>
      </c>
      <c r="E214" s="237">
        <f t="shared" si="25"/>
        <v>2.7920048196973231E-4</v>
      </c>
      <c r="F214" s="237">
        <f t="shared" si="25"/>
        <v>5.6655965480037354E-4</v>
      </c>
      <c r="G214" s="238">
        <f t="shared" si="25"/>
        <v>2.2147468762084641E-6</v>
      </c>
    </row>
    <row r="215" spans="3:7">
      <c r="C215" s="250">
        <v>0.8</v>
      </c>
      <c r="D215" s="236">
        <f t="shared" si="25"/>
        <v>4.585376347027653E-4</v>
      </c>
      <c r="E215" s="237">
        <f t="shared" si="25"/>
        <v>3.1660252098495952E-4</v>
      </c>
      <c r="F215" s="237">
        <f t="shared" si="25"/>
        <v>6.4245668106551607E-4</v>
      </c>
      <c r="G215" s="238">
        <f t="shared" si="25"/>
        <v>2.5114370842210049E-6</v>
      </c>
    </row>
    <row r="216" spans="3:7">
      <c r="C216" s="250">
        <v>0.82</v>
      </c>
      <c r="D216" s="236">
        <f t="shared" si="25"/>
        <v>5.1811714253564205E-4</v>
      </c>
      <c r="E216" s="237">
        <f t="shared" si="25"/>
        <v>3.5773986926643562E-4</v>
      </c>
      <c r="F216" s="237">
        <f t="shared" si="25"/>
        <v>7.2593347765744485E-4</v>
      </c>
      <c r="G216" s="238">
        <f t="shared" si="25"/>
        <v>2.8377574865324016E-6</v>
      </c>
    </row>
    <row r="217" spans="3:7">
      <c r="C217" s="250">
        <v>0.84</v>
      </c>
      <c r="D217" s="236">
        <f t="shared" si="25"/>
        <v>5.8335164963536489E-4</v>
      </c>
      <c r="E217" s="237">
        <f t="shared" si="25"/>
        <v>4.0278177605860443E-4</v>
      </c>
      <c r="F217" s="237">
        <f t="shared" si="25"/>
        <v>8.1733348880244085E-4</v>
      </c>
      <c r="G217" s="238">
        <f t="shared" si="25"/>
        <v>3.1950506461382045E-6</v>
      </c>
    </row>
    <row r="218" spans="3:7">
      <c r="C218" s="250">
        <v>0.86</v>
      </c>
      <c r="D218" s="236">
        <f t="shared" si="25"/>
        <v>6.5444275214807633E-4</v>
      </c>
      <c r="E218" s="237">
        <f t="shared" si="25"/>
        <v>4.5186743571163285E-4</v>
      </c>
      <c r="F218" s="237">
        <f t="shared" si="25"/>
        <v>9.1693917068548015E-4</v>
      </c>
      <c r="G218" s="238">
        <f t="shared" si="25"/>
        <v>3.5844207167635194E-6</v>
      </c>
    </row>
    <row r="219" spans="3:7">
      <c r="C219" s="250">
        <v>0.88</v>
      </c>
      <c r="D219" s="236">
        <f t="shared" si="25"/>
        <v>7.3153717073486221E-4</v>
      </c>
      <c r="E219" s="237">
        <f t="shared" si="25"/>
        <v>5.0509815317339177E-4</v>
      </c>
      <c r="F219" s="237">
        <f t="shared" si="25"/>
        <v>1.0249560934971671E-3</v>
      </c>
      <c r="G219" s="238">
        <f t="shared" si="25"/>
        <v>4.0066712959353216E-6</v>
      </c>
    </row>
    <row r="220" spans="3:7">
      <c r="C220" s="250">
        <v>0.9</v>
      </c>
      <c r="D220" s="236">
        <f t="shared" si="25"/>
        <v>8.1471525807032892E-4</v>
      </c>
      <c r="E220" s="237">
        <f t="shared" si="25"/>
        <v>5.6252940886124053E-4</v>
      </c>
      <c r="F220" s="237">
        <f t="shared" si="25"/>
        <v>1.1414968392999879E-3</v>
      </c>
      <c r="G220" s="238">
        <f t="shared" si="25"/>
        <v>4.4622424798890151E-6</v>
      </c>
    </row>
    <row r="221" spans="3:7">
      <c r="C221" s="250">
        <v>0.91999999999999904</v>
      </c>
      <c r="D221" s="236">
        <f t="shared" si="25"/>
        <v>9.0397990656231942E-4</v>
      </c>
      <c r="E221" s="237">
        <f t="shared" si="25"/>
        <v>6.2416319987104534E-4</v>
      </c>
      <c r="F221" s="237">
        <f t="shared" si="25"/>
        <v>1.2665654606440545E-3</v>
      </c>
      <c r="G221" s="238">
        <f t="shared" si="25"/>
        <v>4.9511501105092538E-6</v>
      </c>
    </row>
    <row r="222" spans="3:7">
      <c r="C222" s="250">
        <v>0.93999999999999895</v>
      </c>
      <c r="D222" s="236">
        <f t="shared" si="25"/>
        <v>9.9924650291490467E-4</v>
      </c>
      <c r="E222" s="237">
        <f t="shared" si="25"/>
        <v>6.8994110399103444E-4</v>
      </c>
      <c r="F222" s="237">
        <f t="shared" si="25"/>
        <v>1.4000434059140527E-3</v>
      </c>
      <c r="G222" s="238">
        <f t="shared" si="25"/>
        <v>5.4729307558918033E-6</v>
      </c>
    </row>
    <row r="223" spans="3:7">
      <c r="C223" s="250">
        <v>0.95999999999999897</v>
      </c>
      <c r="D223" s="236">
        <f t="shared" si="25"/>
        <v>1.1003346449271333E-3</v>
      </c>
      <c r="E223" s="237">
        <f t="shared" si="25"/>
        <v>7.5973856047135892E-4</v>
      </c>
      <c r="F223" s="237">
        <f t="shared" si="25"/>
        <v>1.5416779137431749E-3</v>
      </c>
      <c r="G223" s="238">
        <f t="shared" si="25"/>
        <v>6.0265963427723184E-6</v>
      </c>
    </row>
    <row r="224" spans="3:7">
      <c r="C224" s="250">
        <v>0.97999999999999898</v>
      </c>
      <c r="D224" s="236">
        <f t="shared" si="25"/>
        <v>1.2069623561005458E-3</v>
      </c>
      <c r="E224" s="237">
        <f t="shared" si="25"/>
        <v>8.3336087543410271E-4</v>
      </c>
      <c r="F224" s="237">
        <f t="shared" si="25"/>
        <v>1.691073907104742E-3</v>
      </c>
      <c r="G224" s="238">
        <f t="shared" si="25"/>
        <v>6.6106024695978776E-6</v>
      </c>
    </row>
    <row r="225" spans="3:7">
      <c r="C225" s="251">
        <v>0.999999999999999</v>
      </c>
      <c r="D225" s="247">
        <f t="shared" si="25"/>
        <v>1.3187434904293335E-3</v>
      </c>
      <c r="E225" s="248">
        <f t="shared" si="25"/>
        <v>9.1054142998115361E-4</v>
      </c>
      <c r="F225" s="248">
        <f t="shared" si="25"/>
        <v>1.847690357165953E-3</v>
      </c>
      <c r="G225" s="249">
        <f t="shared" si="25"/>
        <v>7.2228341924129151E-6</v>
      </c>
    </row>
    <row r="226" spans="3:7">
      <c r="C226" s="252"/>
      <c r="D226" s="237"/>
      <c r="E226" s="237"/>
      <c r="F226" s="237"/>
      <c r="G226" s="237"/>
    </row>
    <row r="227" spans="3:7" ht="23.25">
      <c r="C227" s="242" t="s">
        <v>285</v>
      </c>
      <c r="D227" s="243" t="s">
        <v>97</v>
      </c>
      <c r="E227" s="244" t="s">
        <v>70</v>
      </c>
      <c r="F227" s="244" t="s">
        <v>63</v>
      </c>
      <c r="G227" s="245" t="s">
        <v>77</v>
      </c>
    </row>
    <row r="228" spans="3:7" ht="17.25">
      <c r="C228" s="246" t="s">
        <v>196</v>
      </c>
      <c r="D228" s="239" t="s">
        <v>283</v>
      </c>
      <c r="E228" s="240" t="s">
        <v>283</v>
      </c>
      <c r="F228" s="240" t="s">
        <v>283</v>
      </c>
      <c r="G228" s="241" t="s">
        <v>283</v>
      </c>
    </row>
    <row r="229" spans="3:7">
      <c r="C229" s="250">
        <v>0.3</v>
      </c>
      <c r="D229" s="236">
        <f t="shared" ref="D229:G248" si="26">utext*$C229^4/(3.33*(1-$C229)+$C229^3)</f>
        <v>4.8804899375159984E-6</v>
      </c>
      <c r="E229" s="237">
        <f t="shared" si="26"/>
        <v>3.9943922473384936E-6</v>
      </c>
      <c r="F229" s="237">
        <f t="shared" si="26"/>
        <v>2.0157306337030541E-5</v>
      </c>
      <c r="G229" s="238">
        <f t="shared" si="26"/>
        <v>6.0659454167132102E-9</v>
      </c>
    </row>
    <row r="230" spans="3:7">
      <c r="C230" s="250">
        <v>0.32</v>
      </c>
      <c r="D230" s="236">
        <f t="shared" si="26"/>
        <v>6.4852893726383659E-6</v>
      </c>
      <c r="E230" s="237">
        <f t="shared" si="26"/>
        <v>5.3078256329728352E-6</v>
      </c>
      <c r="F230" s="237">
        <f t="shared" si="26"/>
        <v>2.6785418317058383E-5</v>
      </c>
      <c r="G230" s="238">
        <f t="shared" si="26"/>
        <v>8.0605455291722193E-9</v>
      </c>
    </row>
    <row r="231" spans="3:7">
      <c r="C231" s="250">
        <v>0.34</v>
      </c>
      <c r="D231" s="236">
        <f t="shared" si="26"/>
        <v>8.486951051690939E-6</v>
      </c>
      <c r="E231" s="237">
        <f t="shared" si="26"/>
        <v>6.9460672839066627E-6</v>
      </c>
      <c r="F231" s="237">
        <f t="shared" si="26"/>
        <v>3.505264315807371E-5</v>
      </c>
      <c r="G231" s="238">
        <f t="shared" si="26"/>
        <v>1.0548404462047975E-8</v>
      </c>
    </row>
    <row r="232" spans="3:7">
      <c r="C232" s="250">
        <v>0.36</v>
      </c>
      <c r="D232" s="236">
        <f t="shared" si="26"/>
        <v>1.0957287220731501E-5</v>
      </c>
      <c r="E232" s="237">
        <f t="shared" si="26"/>
        <v>8.9678912745852943E-6</v>
      </c>
      <c r="F232" s="237">
        <f t="shared" si="26"/>
        <v>4.5255578427343254E-5</v>
      </c>
      <c r="G232" s="238">
        <f t="shared" si="26"/>
        <v>1.3618777427504653E-8</v>
      </c>
    </row>
    <row r="233" spans="3:7">
      <c r="C233" s="250">
        <v>0.38</v>
      </c>
      <c r="D233" s="236">
        <f t="shared" si="26"/>
        <v>1.3977480868318558E-5</v>
      </c>
      <c r="E233" s="237">
        <f t="shared" si="26"/>
        <v>1.1439741077747225E-5</v>
      </c>
      <c r="F233" s="237">
        <f t="shared" si="26"/>
        <v>5.7729524553856788E-5</v>
      </c>
      <c r="G233" s="238">
        <f t="shared" si="26"/>
        <v>1.7372566503748808E-8</v>
      </c>
    </row>
    <row r="234" spans="3:7">
      <c r="C234" s="250">
        <v>0.4</v>
      </c>
      <c r="D234" s="236">
        <f t="shared" si="26"/>
        <v>1.7638981629974849E-5</v>
      </c>
      <c r="E234" s="237">
        <f t="shared" si="26"/>
        <v>1.4436462809219076E-5</v>
      </c>
      <c r="F234" s="237">
        <f t="shared" si="26"/>
        <v>7.2852185075833253E-5</v>
      </c>
      <c r="G234" s="238">
        <f t="shared" si="26"/>
        <v>2.1923434151836876E-8</v>
      </c>
    </row>
    <row r="235" spans="3:7">
      <c r="C235" s="250">
        <v>0.42</v>
      </c>
      <c r="D235" s="236">
        <f t="shared" si="26"/>
        <v>2.2044451504801382E-5</v>
      </c>
      <c r="E235" s="237">
        <f t="shared" si="26"/>
        <v>1.804207924100845E-5</v>
      </c>
      <c r="F235" s="237">
        <f t="shared" si="26"/>
        <v>9.1047572621419571E-5</v>
      </c>
      <c r="G235" s="238">
        <f t="shared" si="26"/>
        <v>2.7398978643846087E-8</v>
      </c>
    </row>
    <row r="236" spans="3:7">
      <c r="C236" s="250">
        <v>0.44</v>
      </c>
      <c r="D236" s="236">
        <f t="shared" si="26"/>
        <v>2.7308752510363155E-5</v>
      </c>
      <c r="E236" s="237">
        <f t="shared" si="26"/>
        <v>2.2350598138390822E-5</v>
      </c>
      <c r="F236" s="237">
        <f t="shared" si="26"/>
        <v>1.1279008810203852E-4</v>
      </c>
      <c r="G236" s="238">
        <f t="shared" si="26"/>
        <v>3.3941961615989859E-8</v>
      </c>
    </row>
    <row r="237" spans="3:7">
      <c r="C237" s="250">
        <v>0.46</v>
      </c>
      <c r="D237" s="236">
        <f t="shared" si="26"/>
        <v>3.3559964545130746E-5</v>
      </c>
      <c r="E237" s="237">
        <f t="shared" si="26"/>
        <v>2.746684532009355E-5</v>
      </c>
      <c r="F237" s="237">
        <f t="shared" si="26"/>
        <v>1.3860872466840666E-4</v>
      </c>
      <c r="G237" s="238">
        <f t="shared" si="26"/>
        <v>4.1711573166608207E-8</v>
      </c>
    </row>
    <row r="238" spans="3:7">
      <c r="C238" s="250">
        <v>0.48</v>
      </c>
      <c r="D238" s="236">
        <f t="shared" si="26"/>
        <v>4.0940416926640894E-5</v>
      </c>
      <c r="E238" s="237">
        <f t="shared" si="26"/>
        <v>3.3507308911246771E-5</v>
      </c>
      <c r="F238" s="237">
        <f t="shared" si="26"/>
        <v>1.6909132814974597E-4</v>
      </c>
      <c r="G238" s="238">
        <f t="shared" si="26"/>
        <v>5.0884713951665875E-8</v>
      </c>
    </row>
    <row r="239" spans="3:7">
      <c r="C239" s="250">
        <v>0.5</v>
      </c>
      <c r="D239" s="236">
        <f t="shared" si="26"/>
        <v>4.9607711189835187E-5</v>
      </c>
      <c r="E239" s="237">
        <f t="shared" si="26"/>
        <v>4.0600976443307162E-5</v>
      </c>
      <c r="F239" s="237">
        <f t="shared" si="26"/>
        <v>2.0488882139594981E-4</v>
      </c>
      <c r="G239" s="238">
        <f t="shared" si="26"/>
        <v>6.1657266417553593E-8</v>
      </c>
    </row>
    <row r="240" spans="3:7">
      <c r="C240" s="250">
        <v>0.52</v>
      </c>
      <c r="D240" s="236">
        <f t="shared" si="26"/>
        <v>5.9735705634253153E-5</v>
      </c>
      <c r="E240" s="237">
        <f t="shared" si="26"/>
        <v>4.8890140647682257E-5</v>
      </c>
      <c r="F240" s="237">
        <f t="shared" si="26"/>
        <v>2.4671927063559792E-4</v>
      </c>
      <c r="G240" s="238">
        <f t="shared" si="26"/>
        <v>7.4245318491662117E-8</v>
      </c>
    </row>
    <row r="241" spans="3:7">
      <c r="C241" s="250">
        <v>0.54</v>
      </c>
      <c r="D241" s="236">
        <f t="shared" si="26"/>
        <v>7.1515423695943478E-5</v>
      </c>
      <c r="E241" s="237">
        <f t="shared" si="26"/>
        <v>5.853114290439366E-5</v>
      </c>
      <c r="F241" s="237">
        <f t="shared" si="26"/>
        <v>2.9537163721627692E-4</v>
      </c>
      <c r="G241" s="238">
        <f t="shared" si="26"/>
        <v>8.8886292594940861E-8</v>
      </c>
    </row>
    <row r="242" spans="3:7">
      <c r="C242" s="250">
        <v>0.56000000000000005</v>
      </c>
      <c r="D242" s="236">
        <f t="shared" si="26"/>
        <v>8.5155838432136727E-5</v>
      </c>
      <c r="E242" s="237">
        <f t="shared" si="26"/>
        <v>6.9695015296365672E-5</v>
      </c>
      <c r="F242" s="237">
        <f t="shared" si="26"/>
        <v>3.5170901766819424E-4</v>
      </c>
      <c r="G242" s="238">
        <f t="shared" si="26"/>
        <v>1.0583992067540189E-7</v>
      </c>
    </row>
    <row r="243" spans="3:7">
      <c r="C243" s="250">
        <v>0.57999999999999996</v>
      </c>
      <c r="D243" s="236">
        <f t="shared" si="26"/>
        <v>1.0088447426341281E-4</v>
      </c>
      <c r="E243" s="237">
        <f t="shared" si="26"/>
        <v>8.2567973099785698E-5</v>
      </c>
      <c r="F243" s="237">
        <f t="shared" si="26"/>
        <v>4.1667112900818659E-4</v>
      </c>
      <c r="G243" s="238">
        <f t="shared" si="26"/>
        <v>1.2538899211154549E-7</v>
      </c>
    </row>
    <row r="244" spans="3:7">
      <c r="C244" s="250">
        <v>0.6</v>
      </c>
      <c r="D244" s="236">
        <f t="shared" si="26"/>
        <v>1.1894775475620388E-4</v>
      </c>
      <c r="E244" s="237">
        <f t="shared" si="26"/>
        <v>9.73516994235056E-5</v>
      </c>
      <c r="F244" s="237">
        <f t="shared" si="26"/>
        <v>4.9127574514437231E-4</v>
      </c>
      <c r="G244" s="238">
        <f t="shared" si="26"/>
        <v>1.4783978597012663E-7</v>
      </c>
    </row>
    <row r="245" spans="3:7">
      <c r="C245" s="250">
        <v>0.62</v>
      </c>
      <c r="D245" s="236">
        <f t="shared" si="26"/>
        <v>1.3961101195218459E-4</v>
      </c>
      <c r="E245" s="237">
        <f t="shared" si="26"/>
        <v>1.1426335284459539E-4</v>
      </c>
      <c r="F245" s="237">
        <f t="shared" si="26"/>
        <v>5.7661873540821988E-4</v>
      </c>
      <c r="G245" s="238">
        <f t="shared" si="26"/>
        <v>1.7352208260162433E-7</v>
      </c>
    </row>
    <row r="246" spans="3:7">
      <c r="C246" s="250">
        <v>0.64</v>
      </c>
      <c r="D246" s="236">
        <f t="shared" si="26"/>
        <v>1.631580590912717E-4</v>
      </c>
      <c r="E246" s="237">
        <f t="shared" si="26"/>
        <v>1.335352177073995E-4</v>
      </c>
      <c r="F246" s="237">
        <f t="shared" si="26"/>
        <v>6.7387229982324149E-4</v>
      </c>
      <c r="G246" s="238">
        <f t="shared" si="26"/>
        <v>2.0278863257901724E-7</v>
      </c>
    </row>
    <row r="247" spans="3:7">
      <c r="C247" s="250">
        <v>0.66</v>
      </c>
      <c r="D247" s="236">
        <f t="shared" si="26"/>
        <v>1.8989021535546205E-4</v>
      </c>
      <c r="E247" s="237">
        <f t="shared" si="26"/>
        <v>1.5541390593407163E-4</v>
      </c>
      <c r="F247" s="237">
        <f t="shared" si="26"/>
        <v>7.8428094112061703E-4</v>
      </c>
      <c r="G247" s="238">
        <f t="shared" si="26"/>
        <v>2.3601394455500269E-7</v>
      </c>
    </row>
    <row r="248" spans="3:7">
      <c r="C248" s="250">
        <v>0.67999999999999905</v>
      </c>
      <c r="D248" s="236">
        <f t="shared" si="26"/>
        <v>2.2012465966634817E-4</v>
      </c>
      <c r="E248" s="237">
        <f t="shared" si="26"/>
        <v>1.8015900970524298E-4</v>
      </c>
      <c r="F248" s="237">
        <f t="shared" si="26"/>
        <v>9.0915466562513044E-4</v>
      </c>
      <c r="G248" s="238">
        <f t="shared" si="26"/>
        <v>2.7359223920216577E-7</v>
      </c>
    </row>
    <row r="249" spans="3:7">
      <c r="C249" s="250">
        <v>0.69999999999999896</v>
      </c>
      <c r="D249" s="236">
        <f t="shared" ref="D249:G264" si="27">utext*$C249^4/(3.33*(1-$C249)+$C249^3)</f>
        <v>2.541919822051388E-4</v>
      </c>
      <c r="E249" s="237">
        <f t="shared" si="27"/>
        <v>2.0804109752402952E-4</v>
      </c>
      <c r="F249" s="237">
        <f t="shared" si="27"/>
        <v>1.0498588705899166E-3</v>
      </c>
      <c r="G249" s="238">
        <f t="shared" si="27"/>
        <v>3.159344060050023E-7</v>
      </c>
    </row>
    <row r="250" spans="3:7">
      <c r="C250" s="250">
        <v>0.72</v>
      </c>
      <c r="D250" s="236">
        <f t="shared" si="27"/>
        <v>2.924327992523979E-4</v>
      </c>
      <c r="E250" s="237">
        <f t="shared" si="27"/>
        <v>2.3933894366265005E-4</v>
      </c>
      <c r="F250" s="237">
        <f t="shared" si="27"/>
        <v>1.2078003628721991E-3</v>
      </c>
      <c r="G250" s="238">
        <f t="shared" si="27"/>
        <v>3.6346379585500014E-7</v>
      </c>
    </row>
    <row r="251" spans="3:7">
      <c r="C251" s="250">
        <v>0.74</v>
      </c>
      <c r="D251" s="236">
        <f t="shared" si="27"/>
        <v>3.3519330167628965E-4</v>
      </c>
      <c r="E251" s="237">
        <f t="shared" si="27"/>
        <v>2.7433588486343953E-4</v>
      </c>
      <c r="F251" s="237">
        <f t="shared" si="27"/>
        <v>1.3844089733844502E-3</v>
      </c>
      <c r="G251" s="238">
        <f t="shared" si="27"/>
        <v>4.1661068828084079E-7</v>
      </c>
    </row>
    <row r="252" spans="3:7">
      <c r="C252" s="250">
        <v>0.76</v>
      </c>
      <c r="D252" s="236">
        <f t="shared" si="27"/>
        <v>3.8281962281209607E-4</v>
      </c>
      <c r="E252" s="237">
        <f t="shared" si="27"/>
        <v>3.1331521078147294E-4</v>
      </c>
      <c r="F252" s="237">
        <f t="shared" si="27"/>
        <v>1.5811142954179301E-3</v>
      </c>
      <c r="G252" s="238">
        <f t="shared" si="27"/>
        <v>4.7580529130376924E-7</v>
      </c>
    </row>
    <row r="253" spans="3:7">
      <c r="C253" s="250">
        <v>0.78</v>
      </c>
      <c r="D253" s="236">
        <f t="shared" si="27"/>
        <v>4.3565094063716277E-4</v>
      </c>
      <c r="E253" s="237">
        <f t="shared" si="27"/>
        <v>3.5655451852288563E-4</v>
      </c>
      <c r="F253" s="237">
        <f t="shared" si="27"/>
        <v>1.799317195377377E-3</v>
      </c>
      <c r="G253" s="238">
        <f t="shared" si="27"/>
        <v>5.4146916815277901E-7</v>
      </c>
    </row>
    <row r="254" spans="3:7">
      <c r="C254" s="250">
        <v>0.8</v>
      </c>
      <c r="D254" s="236">
        <f t="shared" si="27"/>
        <v>4.9401127498822602E-4</v>
      </c>
      <c r="E254" s="237">
        <f t="shared" si="27"/>
        <v>4.0431899915259402E-4</v>
      </c>
      <c r="F254" s="237">
        <f t="shared" si="27"/>
        <v>2.040355933804661E-3</v>
      </c>
      <c r="G254" s="238">
        <f t="shared" si="27"/>
        <v>6.1400504205212412E-7</v>
      </c>
    </row>
    <row r="255" spans="3:7">
      <c r="C255" s="250">
        <v>0.82</v>
      </c>
      <c r="D255" s="236">
        <f t="shared" si="27"/>
        <v>5.5820000542203122E-4</v>
      </c>
      <c r="E255" s="237">
        <f t="shared" si="27"/>
        <v>4.5685367712424612E-4</v>
      </c>
      <c r="F255" s="237">
        <f t="shared" si="27"/>
        <v>2.3054670024277883E-3</v>
      </c>
      <c r="G255" s="238">
        <f t="shared" si="27"/>
        <v>6.9378501090044713E-7</v>
      </c>
    </row>
    <row r="256" spans="3:7">
      <c r="C256" s="250">
        <v>0.84</v>
      </c>
      <c r="D256" s="236">
        <f t="shared" si="27"/>
        <v>6.2848122028120546E-4</v>
      </c>
      <c r="E256" s="237">
        <f t="shared" si="27"/>
        <v>5.1437469312082848E-4</v>
      </c>
      <c r="F256" s="237">
        <f t="shared" si="27"/>
        <v>2.5957411338761727E-3</v>
      </c>
      <c r="G256" s="238">
        <f t="shared" si="27"/>
        <v>7.8113730925863764E-7</v>
      </c>
    </row>
    <row r="257" spans="3:7">
      <c r="C257" s="250">
        <v>0.86</v>
      </c>
      <c r="D257" s="236">
        <f t="shared" si="27"/>
        <v>7.0507211170364834E-4</v>
      </c>
      <c r="E257" s="237">
        <f t="shared" si="27"/>
        <v>5.7705980605648999E-4</v>
      </c>
      <c r="F257" s="237">
        <f t="shared" si="27"/>
        <v>2.9120753709700412E-3</v>
      </c>
      <c r="G257" s="238">
        <f t="shared" si="27"/>
        <v>8.763318845439235E-7</v>
      </c>
    </row>
    <row r="258" spans="3:7">
      <c r="C258" s="250">
        <v>0.88</v>
      </c>
      <c r="D258" s="236">
        <f t="shared" si="27"/>
        <v>7.8813075103479496E-4</v>
      </c>
      <c r="E258" s="237">
        <f t="shared" si="27"/>
        <v>6.4503838797477894E-4</v>
      </c>
      <c r="F258" s="237">
        <f t="shared" si="27"/>
        <v>3.2551225769616157E-3</v>
      </c>
      <c r="G258" s="238">
        <f t="shared" si="27"/>
        <v>9.7956520312866303E-7</v>
      </c>
    </row>
    <row r="259" spans="3:7">
      <c r="C259" s="250">
        <v>0.9</v>
      </c>
      <c r="D259" s="236">
        <f t="shared" si="27"/>
        <v>8.7774370723698778E-4</v>
      </c>
      <c r="E259" s="237">
        <f t="shared" si="27"/>
        <v>7.1838129044930104E-4</v>
      </c>
      <c r="F259" s="237">
        <f t="shared" si="27"/>
        <v>3.6252402973259512E-3</v>
      </c>
      <c r="G259" s="238">
        <f t="shared" si="27"/>
        <v>1.0909448613007439E-6</v>
      </c>
    </row>
    <row r="260" spans="3:7">
      <c r="C260" s="250">
        <v>0.91999999999999904</v>
      </c>
      <c r="D260" s="236">
        <f t="shared" si="27"/>
        <v>9.7391409648211319E-4</v>
      </c>
      <c r="E260" s="237">
        <f t="shared" si="27"/>
        <v>7.9709106388236933E-4</v>
      </c>
      <c r="F260" s="237">
        <f t="shared" si="27"/>
        <v>4.0224414024166641E-3</v>
      </c>
      <c r="G260" s="238">
        <f t="shared" si="27"/>
        <v>1.2104747321402904E-6</v>
      </c>
    </row>
    <row r="261" spans="3:7">
      <c r="C261" s="250">
        <v>0.93999999999999895</v>
      </c>
      <c r="D261" s="236">
        <f t="shared" si="27"/>
        <v>1.0765507595739802E-3</v>
      </c>
      <c r="E261" s="237">
        <f t="shared" si="27"/>
        <v>8.810930998655658E-4</v>
      </c>
      <c r="F261" s="237">
        <f t="shared" si="27"/>
        <v>4.4463493882625172E-3</v>
      </c>
      <c r="G261" s="238">
        <f t="shared" si="27"/>
        <v>1.3380415141723676E-6</v>
      </c>
    </row>
    <row r="262" spans="3:7">
      <c r="C262" s="250">
        <v>0.95999999999999897</v>
      </c>
      <c r="D262" s="236">
        <f t="shared" si="27"/>
        <v>1.1854593379375061E-3</v>
      </c>
      <c r="E262" s="237">
        <f t="shared" si="27"/>
        <v>9.70228327404901E-4</v>
      </c>
      <c r="F262" s="237">
        <f t="shared" si="27"/>
        <v>4.8961615187883764E-3</v>
      </c>
      <c r="G262" s="238">
        <f t="shared" si="27"/>
        <v>1.4734036397423305E-6</v>
      </c>
    </row>
    <row r="263" spans="3:7">
      <c r="C263" s="250">
        <v>0.97999999999999898</v>
      </c>
      <c r="D263" s="236">
        <f t="shared" si="27"/>
        <v>1.3003360406535203E-3</v>
      </c>
      <c r="E263" s="237">
        <f t="shared" si="27"/>
        <v>1.0642481116075913E-3</v>
      </c>
      <c r="F263" s="237">
        <f t="shared" si="27"/>
        <v>5.3706230825413892E-3</v>
      </c>
      <c r="G263" s="238">
        <f t="shared" si="27"/>
        <v>1.6161835280832126E-6</v>
      </c>
    </row>
    <row r="264" spans="3:7">
      <c r="C264" s="251">
        <v>0.999999999999999</v>
      </c>
      <c r="D264" s="247">
        <f t="shared" si="27"/>
        <v>1.420764848476874E-3</v>
      </c>
      <c r="E264" s="248">
        <f t="shared" si="27"/>
        <v>1.1628119653363123E-3</v>
      </c>
      <c r="F264" s="248">
        <f t="shared" si="27"/>
        <v>5.8680158447799776E-3</v>
      </c>
      <c r="G264" s="249">
        <f t="shared" si="27"/>
        <v>1.7658641101987274E-6</v>
      </c>
    </row>
    <row r="265" spans="3:7">
      <c r="C265" s="252"/>
      <c r="D265" s="237"/>
      <c r="E265" s="237"/>
      <c r="F265" s="237"/>
      <c r="G265" s="237"/>
    </row>
    <row r="266" spans="3:7" ht="23.25">
      <c r="C266" s="242" t="s">
        <v>285</v>
      </c>
      <c r="D266" s="243" t="s">
        <v>97</v>
      </c>
      <c r="E266" s="244" t="s">
        <v>70</v>
      </c>
      <c r="F266" s="244" t="s">
        <v>63</v>
      </c>
      <c r="G266" s="245" t="s">
        <v>77</v>
      </c>
    </row>
    <row r="267" spans="3:7" ht="17.25">
      <c r="C267" s="246" t="s">
        <v>196</v>
      </c>
      <c r="D267" s="239" t="s">
        <v>283</v>
      </c>
      <c r="E267" s="240" t="s">
        <v>283</v>
      </c>
      <c r="F267" s="240" t="s">
        <v>283</v>
      </c>
      <c r="G267" s="241" t="s">
        <v>283</v>
      </c>
    </row>
    <row r="268" spans="3:7">
      <c r="C268" s="250">
        <v>0.3</v>
      </c>
      <c r="D268" s="236">
        <f t="shared" ref="D268:G287" si="28">utext*$C268^4/(3.33*(1-$C268)+$C268^3)</f>
        <v>4.8804899375159984E-6</v>
      </c>
      <c r="E268" s="237">
        <f t="shared" si="28"/>
        <v>3.9943922473384936E-6</v>
      </c>
      <c r="F268" s="237">
        <f t="shared" si="28"/>
        <v>2.0157306337030541E-5</v>
      </c>
      <c r="G268" s="238">
        <f t="shared" si="28"/>
        <v>6.0659454167132102E-9</v>
      </c>
    </row>
    <row r="269" spans="3:7">
      <c r="C269" s="250">
        <v>0.32</v>
      </c>
      <c r="D269" s="236">
        <f t="shared" si="28"/>
        <v>6.4852893726383659E-6</v>
      </c>
      <c r="E269" s="237">
        <f t="shared" si="28"/>
        <v>5.3078256329728352E-6</v>
      </c>
      <c r="F269" s="237">
        <f t="shared" si="28"/>
        <v>2.6785418317058383E-5</v>
      </c>
      <c r="G269" s="238">
        <f t="shared" si="28"/>
        <v>8.0605455291722193E-9</v>
      </c>
    </row>
    <row r="270" spans="3:7">
      <c r="C270" s="250">
        <v>0.34</v>
      </c>
      <c r="D270" s="236">
        <f t="shared" si="28"/>
        <v>8.486951051690939E-6</v>
      </c>
      <c r="E270" s="237">
        <f t="shared" si="28"/>
        <v>6.9460672839066627E-6</v>
      </c>
      <c r="F270" s="237">
        <f t="shared" si="28"/>
        <v>3.505264315807371E-5</v>
      </c>
      <c r="G270" s="238">
        <f t="shared" si="28"/>
        <v>1.0548404462047975E-8</v>
      </c>
    </row>
    <row r="271" spans="3:7">
      <c r="C271" s="250">
        <v>0.36</v>
      </c>
      <c r="D271" s="236">
        <f t="shared" si="28"/>
        <v>1.0957287220731501E-5</v>
      </c>
      <c r="E271" s="237">
        <f t="shared" si="28"/>
        <v>8.9678912745852943E-6</v>
      </c>
      <c r="F271" s="237">
        <f t="shared" si="28"/>
        <v>4.5255578427343254E-5</v>
      </c>
      <c r="G271" s="238">
        <f t="shared" si="28"/>
        <v>1.3618777427504653E-8</v>
      </c>
    </row>
    <row r="272" spans="3:7">
      <c r="C272" s="250">
        <v>0.38</v>
      </c>
      <c r="D272" s="236">
        <f t="shared" si="28"/>
        <v>1.3977480868318558E-5</v>
      </c>
      <c r="E272" s="237">
        <f t="shared" si="28"/>
        <v>1.1439741077747225E-5</v>
      </c>
      <c r="F272" s="237">
        <f t="shared" si="28"/>
        <v>5.7729524553856788E-5</v>
      </c>
      <c r="G272" s="238">
        <f t="shared" si="28"/>
        <v>1.7372566503748808E-8</v>
      </c>
    </row>
    <row r="273" spans="3:7">
      <c r="C273" s="250">
        <v>0.4</v>
      </c>
      <c r="D273" s="236">
        <f t="shared" si="28"/>
        <v>1.7638981629974849E-5</v>
      </c>
      <c r="E273" s="237">
        <f t="shared" si="28"/>
        <v>1.4436462809219076E-5</v>
      </c>
      <c r="F273" s="237">
        <f t="shared" si="28"/>
        <v>7.2852185075833253E-5</v>
      </c>
      <c r="G273" s="238">
        <f t="shared" si="28"/>
        <v>2.1923434151836876E-8</v>
      </c>
    </row>
    <row r="274" spans="3:7">
      <c r="C274" s="250">
        <v>0.42</v>
      </c>
      <c r="D274" s="236">
        <f t="shared" si="28"/>
        <v>2.2044451504801382E-5</v>
      </c>
      <c r="E274" s="237">
        <f t="shared" si="28"/>
        <v>1.804207924100845E-5</v>
      </c>
      <c r="F274" s="237">
        <f t="shared" si="28"/>
        <v>9.1047572621419571E-5</v>
      </c>
      <c r="G274" s="238">
        <f t="shared" si="28"/>
        <v>2.7398978643846087E-8</v>
      </c>
    </row>
    <row r="275" spans="3:7">
      <c r="C275" s="250">
        <v>0.44</v>
      </c>
      <c r="D275" s="236">
        <f t="shared" si="28"/>
        <v>2.7308752510363155E-5</v>
      </c>
      <c r="E275" s="237">
        <f t="shared" si="28"/>
        <v>2.2350598138390822E-5</v>
      </c>
      <c r="F275" s="237">
        <f t="shared" si="28"/>
        <v>1.1279008810203852E-4</v>
      </c>
      <c r="G275" s="238">
        <f t="shared" si="28"/>
        <v>3.3941961615989859E-8</v>
      </c>
    </row>
    <row r="276" spans="3:7">
      <c r="C276" s="250">
        <v>0.46</v>
      </c>
      <c r="D276" s="236">
        <f t="shared" si="28"/>
        <v>3.3559964545130746E-5</v>
      </c>
      <c r="E276" s="237">
        <f t="shared" si="28"/>
        <v>2.746684532009355E-5</v>
      </c>
      <c r="F276" s="237">
        <f t="shared" si="28"/>
        <v>1.3860872466840666E-4</v>
      </c>
      <c r="G276" s="238">
        <f t="shared" si="28"/>
        <v>4.1711573166608207E-8</v>
      </c>
    </row>
    <row r="277" spans="3:7">
      <c r="C277" s="250">
        <v>0.48</v>
      </c>
      <c r="D277" s="236">
        <f t="shared" si="28"/>
        <v>4.0940416926640894E-5</v>
      </c>
      <c r="E277" s="237">
        <f t="shared" si="28"/>
        <v>3.3507308911246771E-5</v>
      </c>
      <c r="F277" s="237">
        <f t="shared" si="28"/>
        <v>1.6909132814974597E-4</v>
      </c>
      <c r="G277" s="238">
        <f t="shared" si="28"/>
        <v>5.0884713951665875E-8</v>
      </c>
    </row>
    <row r="278" spans="3:7">
      <c r="C278" s="250">
        <v>0.5</v>
      </c>
      <c r="D278" s="236">
        <f t="shared" si="28"/>
        <v>4.9607711189835187E-5</v>
      </c>
      <c r="E278" s="237">
        <f t="shared" si="28"/>
        <v>4.0600976443307162E-5</v>
      </c>
      <c r="F278" s="237">
        <f t="shared" si="28"/>
        <v>2.0488882139594981E-4</v>
      </c>
      <c r="G278" s="238">
        <f t="shared" si="28"/>
        <v>6.1657266417553593E-8</v>
      </c>
    </row>
    <row r="279" spans="3:7">
      <c r="C279" s="250">
        <v>0.52</v>
      </c>
      <c r="D279" s="236">
        <f t="shared" si="28"/>
        <v>5.9735705634253153E-5</v>
      </c>
      <c r="E279" s="237">
        <f t="shared" si="28"/>
        <v>4.8890140647682257E-5</v>
      </c>
      <c r="F279" s="237">
        <f t="shared" si="28"/>
        <v>2.4671927063559792E-4</v>
      </c>
      <c r="G279" s="238">
        <f t="shared" si="28"/>
        <v>7.4245318491662117E-8</v>
      </c>
    </row>
    <row r="280" spans="3:7">
      <c r="C280" s="250">
        <v>0.54</v>
      </c>
      <c r="D280" s="236">
        <f t="shared" si="28"/>
        <v>7.1515423695943478E-5</v>
      </c>
      <c r="E280" s="237">
        <f t="shared" si="28"/>
        <v>5.853114290439366E-5</v>
      </c>
      <c r="F280" s="237">
        <f t="shared" si="28"/>
        <v>2.9537163721627692E-4</v>
      </c>
      <c r="G280" s="238">
        <f t="shared" si="28"/>
        <v>8.8886292594940861E-8</v>
      </c>
    </row>
    <row r="281" spans="3:7">
      <c r="C281" s="250">
        <v>0.56000000000000005</v>
      </c>
      <c r="D281" s="236">
        <f t="shared" si="28"/>
        <v>8.5155838432136727E-5</v>
      </c>
      <c r="E281" s="237">
        <f t="shared" si="28"/>
        <v>6.9695015296365672E-5</v>
      </c>
      <c r="F281" s="237">
        <f t="shared" si="28"/>
        <v>3.5170901766819424E-4</v>
      </c>
      <c r="G281" s="238">
        <f t="shared" si="28"/>
        <v>1.0583992067540189E-7</v>
      </c>
    </row>
    <row r="282" spans="3:7">
      <c r="C282" s="250">
        <v>0.57999999999999996</v>
      </c>
      <c r="D282" s="236">
        <f t="shared" si="28"/>
        <v>1.0088447426341281E-4</v>
      </c>
      <c r="E282" s="237">
        <f t="shared" si="28"/>
        <v>8.2567973099785698E-5</v>
      </c>
      <c r="F282" s="237">
        <f t="shared" si="28"/>
        <v>4.1667112900818659E-4</v>
      </c>
      <c r="G282" s="238">
        <f t="shared" si="28"/>
        <v>1.2538899211154549E-7</v>
      </c>
    </row>
    <row r="283" spans="3:7">
      <c r="C283" s="250">
        <v>0.6</v>
      </c>
      <c r="D283" s="236">
        <f t="shared" si="28"/>
        <v>1.1894775475620388E-4</v>
      </c>
      <c r="E283" s="237">
        <f t="shared" si="28"/>
        <v>9.73516994235056E-5</v>
      </c>
      <c r="F283" s="237">
        <f t="shared" si="28"/>
        <v>4.9127574514437231E-4</v>
      </c>
      <c r="G283" s="238">
        <f t="shared" si="28"/>
        <v>1.4783978597012663E-7</v>
      </c>
    </row>
    <row r="284" spans="3:7">
      <c r="C284" s="250">
        <v>0.62</v>
      </c>
      <c r="D284" s="236">
        <f t="shared" si="28"/>
        <v>1.3961101195218459E-4</v>
      </c>
      <c r="E284" s="237">
        <f t="shared" si="28"/>
        <v>1.1426335284459539E-4</v>
      </c>
      <c r="F284" s="237">
        <f t="shared" si="28"/>
        <v>5.7661873540821988E-4</v>
      </c>
      <c r="G284" s="238">
        <f t="shared" si="28"/>
        <v>1.7352208260162433E-7</v>
      </c>
    </row>
    <row r="285" spans="3:7">
      <c r="C285" s="250">
        <v>0.64</v>
      </c>
      <c r="D285" s="236">
        <f t="shared" si="28"/>
        <v>1.631580590912717E-4</v>
      </c>
      <c r="E285" s="237">
        <f t="shared" si="28"/>
        <v>1.335352177073995E-4</v>
      </c>
      <c r="F285" s="237">
        <f t="shared" si="28"/>
        <v>6.7387229982324149E-4</v>
      </c>
      <c r="G285" s="238">
        <f t="shared" si="28"/>
        <v>2.0278863257901724E-7</v>
      </c>
    </row>
    <row r="286" spans="3:7">
      <c r="C286" s="250">
        <v>0.66</v>
      </c>
      <c r="D286" s="236">
        <f t="shared" si="28"/>
        <v>1.8989021535546205E-4</v>
      </c>
      <c r="E286" s="237">
        <f t="shared" si="28"/>
        <v>1.5541390593407163E-4</v>
      </c>
      <c r="F286" s="237">
        <f t="shared" si="28"/>
        <v>7.8428094112061703E-4</v>
      </c>
      <c r="G286" s="238">
        <f t="shared" si="28"/>
        <v>2.3601394455500269E-7</v>
      </c>
    </row>
    <row r="287" spans="3:7">
      <c r="C287" s="250">
        <v>0.67999999999999905</v>
      </c>
      <c r="D287" s="236">
        <f t="shared" si="28"/>
        <v>2.2012465966634817E-4</v>
      </c>
      <c r="E287" s="237">
        <f t="shared" si="28"/>
        <v>1.8015900970524298E-4</v>
      </c>
      <c r="F287" s="237">
        <f t="shared" si="28"/>
        <v>9.0915466562513044E-4</v>
      </c>
      <c r="G287" s="238">
        <f t="shared" si="28"/>
        <v>2.7359223920216577E-7</v>
      </c>
    </row>
    <row r="288" spans="3:7">
      <c r="C288" s="250">
        <v>0.69999999999999896</v>
      </c>
      <c r="D288" s="236">
        <f t="shared" ref="D288:G303" si="29">utext*$C288^4/(3.33*(1-$C288)+$C288^3)</f>
        <v>2.541919822051388E-4</v>
      </c>
      <c r="E288" s="237">
        <f t="shared" si="29"/>
        <v>2.0804109752402952E-4</v>
      </c>
      <c r="F288" s="237">
        <f t="shared" si="29"/>
        <v>1.0498588705899166E-3</v>
      </c>
      <c r="G288" s="238">
        <f t="shared" si="29"/>
        <v>3.159344060050023E-7</v>
      </c>
    </row>
    <row r="289" spans="3:7">
      <c r="C289" s="250">
        <v>0.72</v>
      </c>
      <c r="D289" s="236">
        <f t="shared" si="29"/>
        <v>2.924327992523979E-4</v>
      </c>
      <c r="E289" s="237">
        <f t="shared" si="29"/>
        <v>2.3933894366265005E-4</v>
      </c>
      <c r="F289" s="237">
        <f t="shared" si="29"/>
        <v>1.2078003628721991E-3</v>
      </c>
      <c r="G289" s="238">
        <f t="shared" si="29"/>
        <v>3.6346379585500014E-7</v>
      </c>
    </row>
    <row r="290" spans="3:7">
      <c r="C290" s="250">
        <v>0.74</v>
      </c>
      <c r="D290" s="236">
        <f t="shared" si="29"/>
        <v>3.3519330167628965E-4</v>
      </c>
      <c r="E290" s="237">
        <f t="shared" si="29"/>
        <v>2.7433588486343953E-4</v>
      </c>
      <c r="F290" s="237">
        <f t="shared" si="29"/>
        <v>1.3844089733844502E-3</v>
      </c>
      <c r="G290" s="238">
        <f t="shared" si="29"/>
        <v>4.1661068828084079E-7</v>
      </c>
    </row>
    <row r="291" spans="3:7">
      <c r="C291" s="250">
        <v>0.76</v>
      </c>
      <c r="D291" s="236">
        <f t="shared" si="29"/>
        <v>3.8281962281209607E-4</v>
      </c>
      <c r="E291" s="237">
        <f t="shared" si="29"/>
        <v>3.1331521078147294E-4</v>
      </c>
      <c r="F291" s="237">
        <f t="shared" si="29"/>
        <v>1.5811142954179301E-3</v>
      </c>
      <c r="G291" s="238">
        <f t="shared" si="29"/>
        <v>4.7580529130376924E-7</v>
      </c>
    </row>
    <row r="292" spans="3:7">
      <c r="C292" s="250">
        <v>0.78</v>
      </c>
      <c r="D292" s="236">
        <f t="shared" si="29"/>
        <v>4.3565094063716277E-4</v>
      </c>
      <c r="E292" s="237">
        <f t="shared" si="29"/>
        <v>3.5655451852288563E-4</v>
      </c>
      <c r="F292" s="237">
        <f t="shared" si="29"/>
        <v>1.799317195377377E-3</v>
      </c>
      <c r="G292" s="238">
        <f t="shared" si="29"/>
        <v>5.4146916815277901E-7</v>
      </c>
    </row>
    <row r="293" spans="3:7">
      <c r="C293" s="250">
        <v>0.8</v>
      </c>
      <c r="D293" s="236">
        <f t="shared" si="29"/>
        <v>4.9401127498822602E-4</v>
      </c>
      <c r="E293" s="237">
        <f t="shared" si="29"/>
        <v>4.0431899915259402E-4</v>
      </c>
      <c r="F293" s="237">
        <f t="shared" si="29"/>
        <v>2.040355933804661E-3</v>
      </c>
      <c r="G293" s="238">
        <f t="shared" si="29"/>
        <v>6.1400504205212412E-7</v>
      </c>
    </row>
    <row r="294" spans="3:7">
      <c r="C294" s="250">
        <v>0.82</v>
      </c>
      <c r="D294" s="236">
        <f t="shared" si="29"/>
        <v>5.5820000542203122E-4</v>
      </c>
      <c r="E294" s="237">
        <f t="shared" si="29"/>
        <v>4.5685367712424612E-4</v>
      </c>
      <c r="F294" s="237">
        <f t="shared" si="29"/>
        <v>2.3054670024277883E-3</v>
      </c>
      <c r="G294" s="238">
        <f t="shared" si="29"/>
        <v>6.9378501090044713E-7</v>
      </c>
    </row>
    <row r="295" spans="3:7">
      <c r="C295" s="250">
        <v>0.84</v>
      </c>
      <c r="D295" s="236">
        <f t="shared" si="29"/>
        <v>6.2848122028120546E-4</v>
      </c>
      <c r="E295" s="237">
        <f t="shared" si="29"/>
        <v>5.1437469312082848E-4</v>
      </c>
      <c r="F295" s="237">
        <f t="shared" si="29"/>
        <v>2.5957411338761727E-3</v>
      </c>
      <c r="G295" s="238">
        <f t="shared" si="29"/>
        <v>7.8113730925863764E-7</v>
      </c>
    </row>
    <row r="296" spans="3:7">
      <c r="C296" s="250">
        <v>0.86</v>
      </c>
      <c r="D296" s="236">
        <f t="shared" si="29"/>
        <v>7.0507211170364834E-4</v>
      </c>
      <c r="E296" s="237">
        <f t="shared" si="29"/>
        <v>5.7705980605648999E-4</v>
      </c>
      <c r="F296" s="237">
        <f t="shared" si="29"/>
        <v>2.9120753709700412E-3</v>
      </c>
      <c r="G296" s="238">
        <f t="shared" si="29"/>
        <v>8.763318845439235E-7</v>
      </c>
    </row>
    <row r="297" spans="3:7">
      <c r="C297" s="250">
        <v>0.88</v>
      </c>
      <c r="D297" s="236">
        <f t="shared" si="29"/>
        <v>7.8813075103479496E-4</v>
      </c>
      <c r="E297" s="237">
        <f t="shared" si="29"/>
        <v>6.4503838797477894E-4</v>
      </c>
      <c r="F297" s="237">
        <f t="shared" si="29"/>
        <v>3.2551225769616157E-3</v>
      </c>
      <c r="G297" s="238">
        <f t="shared" si="29"/>
        <v>9.7956520312866303E-7</v>
      </c>
    </row>
    <row r="298" spans="3:7">
      <c r="C298" s="250">
        <v>0.9</v>
      </c>
      <c r="D298" s="236">
        <f t="shared" si="29"/>
        <v>8.7774370723698778E-4</v>
      </c>
      <c r="E298" s="237">
        <f t="shared" si="29"/>
        <v>7.1838129044930104E-4</v>
      </c>
      <c r="F298" s="237">
        <f t="shared" si="29"/>
        <v>3.6252402973259512E-3</v>
      </c>
      <c r="G298" s="238">
        <f t="shared" si="29"/>
        <v>1.0909448613007439E-6</v>
      </c>
    </row>
    <row r="299" spans="3:7">
      <c r="C299" s="250">
        <v>0.91999999999999904</v>
      </c>
      <c r="D299" s="236">
        <f t="shared" si="29"/>
        <v>9.7391409648211319E-4</v>
      </c>
      <c r="E299" s="237">
        <f t="shared" si="29"/>
        <v>7.9709106388236933E-4</v>
      </c>
      <c r="F299" s="237">
        <f t="shared" si="29"/>
        <v>4.0224414024166641E-3</v>
      </c>
      <c r="G299" s="238">
        <f t="shared" si="29"/>
        <v>1.2104747321402904E-6</v>
      </c>
    </row>
    <row r="300" spans="3:7">
      <c r="C300" s="250">
        <v>0.93999999999999895</v>
      </c>
      <c r="D300" s="236">
        <f t="shared" si="29"/>
        <v>1.0765507595739802E-3</v>
      </c>
      <c r="E300" s="237">
        <f t="shared" si="29"/>
        <v>8.810930998655658E-4</v>
      </c>
      <c r="F300" s="237">
        <f t="shared" si="29"/>
        <v>4.4463493882625172E-3</v>
      </c>
      <c r="G300" s="238">
        <f t="shared" si="29"/>
        <v>1.3380415141723676E-6</v>
      </c>
    </row>
    <row r="301" spans="3:7">
      <c r="C301" s="250">
        <v>0.95999999999999897</v>
      </c>
      <c r="D301" s="236">
        <f t="shared" si="29"/>
        <v>1.1854593379375061E-3</v>
      </c>
      <c r="E301" s="237">
        <f t="shared" si="29"/>
        <v>9.70228327404901E-4</v>
      </c>
      <c r="F301" s="237">
        <f t="shared" si="29"/>
        <v>4.8961615187883764E-3</v>
      </c>
      <c r="G301" s="238">
        <f t="shared" si="29"/>
        <v>1.4734036397423305E-6</v>
      </c>
    </row>
    <row r="302" spans="3:7">
      <c r="C302" s="250">
        <v>0.97999999999999898</v>
      </c>
      <c r="D302" s="236">
        <f t="shared" si="29"/>
        <v>1.3003360406535203E-3</v>
      </c>
      <c r="E302" s="237">
        <f t="shared" si="29"/>
        <v>1.0642481116075913E-3</v>
      </c>
      <c r="F302" s="237">
        <f t="shared" si="29"/>
        <v>5.3706230825413892E-3</v>
      </c>
      <c r="G302" s="238">
        <f t="shared" si="29"/>
        <v>1.6161835280832126E-6</v>
      </c>
    </row>
    <row r="303" spans="3:7">
      <c r="C303" s="251">
        <v>0.999999999999999</v>
      </c>
      <c r="D303" s="247">
        <f t="shared" si="29"/>
        <v>1.420764848476874E-3</v>
      </c>
      <c r="E303" s="248">
        <f t="shared" si="29"/>
        <v>1.1628119653363123E-3</v>
      </c>
      <c r="F303" s="248">
        <f t="shared" si="29"/>
        <v>5.8680158447799776E-3</v>
      </c>
      <c r="G303" s="249">
        <f t="shared" si="29"/>
        <v>1.7658641101987274E-6</v>
      </c>
    </row>
    <row r="304" spans="3:7">
      <c r="C304" s="252"/>
      <c r="D304" s="237"/>
      <c r="E304" s="237"/>
      <c r="F304" s="237"/>
      <c r="G304" s="237"/>
    </row>
    <row r="305" spans="3:12" ht="23.25">
      <c r="C305" s="242" t="s">
        <v>89</v>
      </c>
      <c r="D305" s="243" t="s">
        <v>97</v>
      </c>
      <c r="E305" s="244" t="s">
        <v>70</v>
      </c>
      <c r="F305" s="244" t="s">
        <v>63</v>
      </c>
      <c r="G305" s="245" t="s">
        <v>77</v>
      </c>
    </row>
    <row r="306" spans="3:12" ht="17.25">
      <c r="C306" s="246" t="s">
        <v>196</v>
      </c>
      <c r="D306" s="239" t="s">
        <v>283</v>
      </c>
      <c r="E306" s="240" t="s">
        <v>283</v>
      </c>
      <c r="F306" s="240" t="s">
        <v>283</v>
      </c>
      <c r="G306" s="241" t="s">
        <v>283</v>
      </c>
    </row>
    <row r="307" spans="3:12">
      <c r="C307" s="250">
        <v>0.3</v>
      </c>
      <c r="D307" s="236">
        <f>((rop-rof)*Vp*g)/((4*PI()*mif*dp)*(3+2*((1-$C307)^(1/3))^5)/(2-3*((1-$C307)^(1/3))+3*((1-$C307)^(1/3))^5-2*((1-$C307)^(1/3))^6))</f>
        <v>1.3977577013820552E-5</v>
      </c>
      <c r="E307" s="237">
        <f t="shared" ref="D307:G326" si="30">((rop-rof)*Vp*g)/((4*PI()*mif*dp)*(3+2*((1-$C307)^(1/3))^5)/(2-3*((1-$C307)^(1/3))+3*((1-$C307)^(1/3))^5-2*((1-$C307)^(1/3))^6))</f>
        <v>4.9209952825809863E-6</v>
      </c>
      <c r="F307" s="237">
        <f t="shared" si="30"/>
        <v>2.9111306502967647E-6</v>
      </c>
      <c r="G307" s="238">
        <f t="shared" si="30"/>
        <v>1.5796263123800111E-8</v>
      </c>
    </row>
    <row r="308" spans="3:12">
      <c r="C308" s="250">
        <v>0.32</v>
      </c>
      <c r="D308" s="236">
        <f t="shared" si="30"/>
        <v>1.7412643234150042E-5</v>
      </c>
      <c r="E308" s="237">
        <f t="shared" si="30"/>
        <v>6.1303568656994827E-6</v>
      </c>
      <c r="F308" s="237">
        <f t="shared" si="30"/>
        <v>3.6265569756114202E-6</v>
      </c>
      <c r="G308" s="238">
        <f t="shared" si="30"/>
        <v>1.9678281431433151E-8</v>
      </c>
    </row>
    <row r="309" spans="3:12">
      <c r="C309" s="250">
        <v>0.34</v>
      </c>
      <c r="D309" s="236">
        <f t="shared" si="30"/>
        <v>2.1443384496252082E-5</v>
      </c>
      <c r="E309" s="237">
        <f t="shared" si="30"/>
        <v>7.5494339143536406E-6</v>
      </c>
      <c r="F309" s="237">
        <f t="shared" si="30"/>
        <v>4.4660454234245806E-6</v>
      </c>
      <c r="G309" s="238">
        <f t="shared" si="30"/>
        <v>2.4233480769427617E-8</v>
      </c>
    </row>
    <row r="310" spans="3:12">
      <c r="C310" s="250">
        <v>0.36</v>
      </c>
      <c r="D310" s="236">
        <f t="shared" si="30"/>
        <v>2.6139939814754477E-5</v>
      </c>
      <c r="E310" s="237">
        <f t="shared" si="30"/>
        <v>9.2029198185184944E-6</v>
      </c>
      <c r="F310" s="237">
        <f t="shared" si="30"/>
        <v>5.4442039501125694E-6</v>
      </c>
      <c r="G310" s="238">
        <f t="shared" si="30"/>
        <v>2.9541126258570128E-8</v>
      </c>
    </row>
    <row r="311" spans="3:12">
      <c r="C311" s="250">
        <v>0.38</v>
      </c>
      <c r="D311" s="236">
        <f t="shared" si="30"/>
        <v>3.1578463319130391E-5</v>
      </c>
      <c r="E311" s="237">
        <f t="shared" si="30"/>
        <v>1.1117625670811593E-5</v>
      </c>
      <c r="F311" s="237">
        <f t="shared" si="30"/>
        <v>6.5768932889224154E-6</v>
      </c>
      <c r="G311" s="238">
        <f t="shared" si="30"/>
        <v>3.5687280788439659E-8</v>
      </c>
    </row>
    <row r="312" spans="3:12">
      <c r="C312" s="250">
        <v>0.4</v>
      </c>
      <c r="D312" s="236">
        <f t="shared" si="30"/>
        <v>3.7841675231489312E-5</v>
      </c>
      <c r="E312" s="237">
        <f t="shared" si="30"/>
        <v>1.332267424568607E-5</v>
      </c>
      <c r="F312" s="237">
        <f t="shared" si="30"/>
        <v>7.8813417029317711E-6</v>
      </c>
      <c r="G312" s="238">
        <f t="shared" si="30"/>
        <v>4.2765427685424507E-8</v>
      </c>
      <c r="L312" s="6"/>
    </row>
    <row r="313" spans="3:12">
      <c r="C313" s="250">
        <v>0.42</v>
      </c>
      <c r="D313" s="236">
        <f t="shared" si="30"/>
        <v>4.5019481668169993E-5</v>
      </c>
      <c r="E313" s="237">
        <f t="shared" si="30"/>
        <v>1.5849718208975267E-5</v>
      </c>
      <c r="F313" s="237">
        <f t="shared" si="30"/>
        <v>9.3762740720439393E-6</v>
      </c>
      <c r="G313" s="238">
        <f t="shared" si="30"/>
        <v>5.0877171159519158E-8</v>
      </c>
      <c r="J313" s="6"/>
      <c r="L313" s="6"/>
    </row>
    <row r="314" spans="3:12">
      <c r="C314" s="250">
        <v>0.44</v>
      </c>
      <c r="D314" s="236">
        <f t="shared" si="30"/>
        <v>5.3209676103232182E-5</v>
      </c>
      <c r="E314" s="237">
        <f t="shared" si="30"/>
        <v>1.8733187077614727E-5</v>
      </c>
      <c r="F314" s="237">
        <f t="shared" si="30"/>
        <v>1.1082057987827386E-5</v>
      </c>
      <c r="G314" s="238">
        <f t="shared" si="30"/>
        <v>6.0133029038420818E-8</v>
      </c>
      <c r="J314" s="6"/>
      <c r="L314" s="6"/>
    </row>
    <row r="315" spans="3:12">
      <c r="C315" s="250">
        <v>0.46</v>
      </c>
      <c r="D315" s="236">
        <f t="shared" si="30"/>
        <v>6.2518738504821654E-5</v>
      </c>
      <c r="E315" s="237">
        <f t="shared" si="30"/>
        <v>2.2010568566422023E-5</v>
      </c>
      <c r="F315" s="237">
        <f t="shared" si="30"/>
        <v>1.3020870190829156E-5</v>
      </c>
      <c r="G315" s="238">
        <f t="shared" si="30"/>
        <v>7.0653335883161181E-8</v>
      </c>
      <c r="J315" s="6"/>
      <c r="L315" s="6"/>
    </row>
    <row r="316" spans="3:12">
      <c r="C316" s="250">
        <v>0.48</v>
      </c>
      <c r="D316" s="236">
        <f t="shared" si="30"/>
        <v>7.3062752260236497E-5</v>
      </c>
      <c r="E316" s="237">
        <f t="shared" si="30"/>
        <v>2.5722731403984028E-5</v>
      </c>
      <c r="F316" s="237">
        <f t="shared" si="30"/>
        <v>1.5216887539915388E-5</v>
      </c>
      <c r="G316" s="238">
        <f t="shared" si="30"/>
        <v>8.2569279218462843E-8</v>
      </c>
      <c r="J316" s="6"/>
      <c r="L316" s="6"/>
    </row>
    <row r="317" spans="3:12">
      <c r="C317" s="250">
        <v>0.5</v>
      </c>
      <c r="D317" s="236">
        <f t="shared" si="30"/>
        <v>8.4968464358256061E-5</v>
      </c>
      <c r="E317" s="237">
        <f t="shared" si="30"/>
        <v>2.9914298584203591E-5</v>
      </c>
      <c r="F317" s="237">
        <f t="shared" si="30"/>
        <v>1.7696507818013946E-5</v>
      </c>
      <c r="G317" s="238">
        <f t="shared" si="30"/>
        <v>9.6024097660212401E-8</v>
      </c>
      <c r="J317" s="6"/>
      <c r="L317" s="6"/>
    </row>
    <row r="318" spans="3:12">
      <c r="C318" s="250">
        <v>0.52</v>
      </c>
      <c r="D318" s="236">
        <f t="shared" si="30"/>
        <v>9.8374521337281156E-5</v>
      </c>
      <c r="E318" s="237">
        <f t="shared" si="30"/>
        <v>3.4634082498580478E-5</v>
      </c>
      <c r="F318" s="237">
        <f t="shared" si="30"/>
        <v>2.0488607144862686E-5</v>
      </c>
      <c r="G318" s="238">
        <f t="shared" si="30"/>
        <v>1.1117447767843375E-7</v>
      </c>
      <c r="J318" s="6"/>
      <c r="L318" s="6"/>
    </row>
    <row r="319" spans="3:12">
      <c r="C319" s="250">
        <v>0.54</v>
      </c>
      <c r="D319" s="236">
        <f t="shared" si="30"/>
        <v>1.1343292285321069E-4</v>
      </c>
      <c r="E319" s="237">
        <f t="shared" si="30"/>
        <v>3.9935596684467613E-5</v>
      </c>
      <c r="F319" s="237">
        <f t="shared" si="30"/>
        <v>2.3624842713742273E-5</v>
      </c>
      <c r="G319" s="238">
        <f t="shared" si="30"/>
        <v>1.2819219629549156E-7</v>
      </c>
      <c r="J319" s="6"/>
      <c r="L319" s="6"/>
    </row>
    <row r="320" spans="3:12">
      <c r="C320" s="250">
        <v>0.56000000000000005</v>
      </c>
      <c r="D320" s="236">
        <f t="shared" si="30"/>
        <v>1.3031074725298311E-4</v>
      </c>
      <c r="E320" s="237">
        <f t="shared" si="30"/>
        <v>4.5877663336605379E-5</v>
      </c>
      <c r="F320" s="237">
        <f t="shared" si="30"/>
        <v>2.7140012179231359E-5</v>
      </c>
      <c r="G320" s="238">
        <f t="shared" si="30"/>
        <v>1.4726607118185332E-7</v>
      </c>
      <c r="J320" s="6"/>
      <c r="L320" s="6"/>
    </row>
    <row r="321" spans="3:12">
      <c r="C321" s="250">
        <v>0.57999999999999996</v>
      </c>
      <c r="D321" s="236">
        <f t="shared" si="30"/>
        <v>1.4919222053157779E-4</v>
      </c>
      <c r="E321" s="237">
        <f t="shared" si="30"/>
        <v>5.2525141711453291E-5</v>
      </c>
      <c r="F321" s="237">
        <f t="shared" si="30"/>
        <v>3.1072484561943132E-5</v>
      </c>
      <c r="G321" s="238">
        <f t="shared" si="30"/>
        <v>1.6860429881449493E-7</v>
      </c>
      <c r="J321" s="6"/>
      <c r="L321" s="6"/>
    </row>
    <row r="322" spans="3:12">
      <c r="C322" s="250">
        <v>0.6</v>
      </c>
      <c r="D322" s="236">
        <f t="shared" si="30"/>
        <v>1.7028122336987082E-4</v>
      </c>
      <c r="E322" s="237">
        <f t="shared" si="30"/>
        <v>5.9949810763819388E-5</v>
      </c>
      <c r="F322" s="237">
        <f t="shared" si="30"/>
        <v>3.5464722393009796E-5</v>
      </c>
      <c r="G322" s="238">
        <f t="shared" si="30"/>
        <v>1.9243728771685327E-7</v>
      </c>
      <c r="J322" s="6"/>
      <c r="L322" s="6"/>
    </row>
    <row r="323" spans="3:12">
      <c r="C323" s="250">
        <v>0.62</v>
      </c>
      <c r="D323" s="236">
        <f t="shared" si="30"/>
        <v>1.9380436338234746E-4</v>
      </c>
      <c r="E323" s="237">
        <f t="shared" si="30"/>
        <v>6.8231450773274005E-5</v>
      </c>
      <c r="F323" s="237">
        <f t="shared" si="30"/>
        <v>4.0363921575660219E-5</v>
      </c>
      <c r="G323" s="238">
        <f t="shared" si="30"/>
        <v>2.190211304506596E-7</v>
      </c>
      <c r="J323" s="6"/>
      <c r="L323" s="6"/>
    </row>
    <row r="324" spans="3:12">
      <c r="C324" s="250">
        <v>0.64</v>
      </c>
      <c r="D324" s="236">
        <f t="shared" si="30"/>
        <v>2.2001478547254449E-4</v>
      </c>
      <c r="E324" s="237">
        <f t="shared" si="30"/>
        <v>7.7459184831386068E-5</v>
      </c>
      <c r="F324" s="237">
        <f t="shared" si="30"/>
        <v>4.5822804973586997E-5</v>
      </c>
      <c r="G324" s="238">
        <f t="shared" si="30"/>
        <v>2.4864190975405671E-7</v>
      </c>
    </row>
    <row r="325" spans="3:12">
      <c r="C325" s="250">
        <v>0.66</v>
      </c>
      <c r="D325" s="236">
        <f t="shared" si="30"/>
        <v>2.4919695883605437E-4</v>
      </c>
      <c r="E325" s="237">
        <f t="shared" si="30"/>
        <v>8.7733164170959753E-5</v>
      </c>
      <c r="F325" s="237">
        <f t="shared" si="30"/>
        <v>5.1900619407146452E-5</v>
      </c>
      <c r="G325" s="238">
        <f t="shared" si="30"/>
        <v>2.8162110840333353E-7</v>
      </c>
    </row>
    <row r="326" spans="3:12">
      <c r="C326" s="250">
        <v>0.67999999999999905</v>
      </c>
      <c r="D326" s="236">
        <f t="shared" si="30"/>
        <v>2.8167277499404025E-4</v>
      </c>
      <c r="E326" s="237">
        <f t="shared" si="30"/>
        <v>9.9166715061317794E-5</v>
      </c>
      <c r="F326" s="237">
        <f t="shared" si="30"/>
        <v>5.8664405699823379E-5</v>
      </c>
      <c r="G326" s="238">
        <f t="shared" si="30"/>
        <v>3.1832250068931205E-7</v>
      </c>
    </row>
    <row r="327" spans="3:12">
      <c r="C327" s="250">
        <v>0.69999999999999896</v>
      </c>
      <c r="D327" s="236">
        <f t="shared" ref="D327:G342" si="31">((rop-rof)*Vp*g)/((4*PI()*mif*dp)*(3+2*((1-$C327)^(1/3))^5)/(2-3*((1-$C327)^(1/3))+3*((1-$C327)^(1/3))^5-2*((1-$C327)^(1/3))^6))</f>
        <v>3.1780943399044325E-4</v>
      </c>
      <c r="E327" s="237">
        <f t="shared" si="31"/>
        <v>1.1188911525082891E-4</v>
      </c>
      <c r="F327" s="237">
        <f t="shared" si="31"/>
        <v>6.6190641148194338E-5</v>
      </c>
      <c r="G327" s="238">
        <f t="shared" si="31"/>
        <v>3.5916106472353691E-7</v>
      </c>
    </row>
    <row r="328" spans="3:12">
      <c r="C328" s="250">
        <v>0.72</v>
      </c>
      <c r="D328" s="236">
        <f t="shared" si="31"/>
        <v>3.5802981327774679E-4</v>
      </c>
      <c r="E328" s="237">
        <f t="shared" si="31"/>
        <v>1.2604924447356459E-4</v>
      </c>
      <c r="F328" s="237">
        <f t="shared" si="31"/>
        <v>7.456739906511077E-5</v>
      </c>
      <c r="G328" s="238">
        <f t="shared" si="31"/>
        <v>4.0461470046692027E-7</v>
      </c>
    </row>
    <row r="329" spans="3:12">
      <c r="C329" s="250">
        <v>0.74</v>
      </c>
      <c r="D329" s="236">
        <f t="shared" si="31"/>
        <v>4.028263532467088E-4</v>
      </c>
      <c r="E329" s="237">
        <f t="shared" si="31"/>
        <v>1.4182047303808941E-4</v>
      </c>
      <c r="F329" s="237">
        <f t="shared" si="31"/>
        <v>8.3897240739525848E-5</v>
      </c>
      <c r="G329" s="238">
        <f t="shared" si="31"/>
        <v>4.5523992196889327E-7</v>
      </c>
    </row>
    <row r="330" spans="3:12">
      <c r="C330" s="250">
        <v>0.76</v>
      </c>
      <c r="D330" s="236">
        <f t="shared" si="31"/>
        <v>4.5278003851025413E-4</v>
      </c>
      <c r="E330" s="237">
        <f t="shared" si="31"/>
        <v>1.5940734444551446E-4</v>
      </c>
      <c r="F330" s="237">
        <f t="shared" si="31"/>
        <v>9.4301168696581393E-5</v>
      </c>
      <c r="G330" s="238">
        <f t="shared" si="31"/>
        <v>5.1169330839246592E-7</v>
      </c>
    </row>
    <row r="331" spans="3:12">
      <c r="C331" s="250">
        <v>0.78</v>
      </c>
      <c r="D331" s="236">
        <f t="shared" si="31"/>
        <v>5.0858695824979115E-4</v>
      </c>
      <c r="E331" s="237">
        <f t="shared" si="31"/>
        <v>1.7905492631911798E-4</v>
      </c>
      <c r="F331" s="237">
        <f t="shared" si="31"/>
        <v>1.0592415846024227E-4</v>
      </c>
      <c r="G331" s="238">
        <f t="shared" si="31"/>
        <v>5.7476152024798885E-7</v>
      </c>
    </row>
    <row r="332" spans="3:12">
      <c r="C332" s="250">
        <v>0.8</v>
      </c>
      <c r="D332" s="236">
        <f t="shared" si="31"/>
        <v>5.7109648519905595E-4</v>
      </c>
      <c r="E332" s="237">
        <f t="shared" si="31"/>
        <v>2.0106225183265635E-4</v>
      </c>
      <c r="F332" s="237">
        <f t="shared" si="31"/>
        <v>1.1894311014676325E-4</v>
      </c>
      <c r="G332" s="238">
        <f t="shared" si="31"/>
        <v>6.4540444601820891E-7</v>
      </c>
    </row>
    <row r="333" spans="3:12">
      <c r="C333" s="250">
        <v>0.82</v>
      </c>
      <c r="D333" s="236">
        <f t="shared" si="31"/>
        <v>6.413679092819207E-4</v>
      </c>
      <c r="E333" s="237">
        <f t="shared" si="31"/>
        <v>2.2580225834953013E-4</v>
      </c>
      <c r="F333" s="237">
        <f t="shared" si="31"/>
        <v>1.3357864363624852E-4</v>
      </c>
      <c r="G333" s="238">
        <f t="shared" si="31"/>
        <v>7.2481920465624177E-7</v>
      </c>
    </row>
    <row r="334" spans="3:12">
      <c r="C334" s="250">
        <v>0.84</v>
      </c>
      <c r="D334" s="236">
        <f t="shared" si="31"/>
        <v>7.2075764850560917E-4</v>
      </c>
      <c r="E334" s="237">
        <f t="shared" si="31"/>
        <v>2.5375249119881566E-4</v>
      </c>
      <c r="F334" s="237">
        <f t="shared" si="31"/>
        <v>1.5011326211444609E-4</v>
      </c>
      <c r="G334" s="238">
        <f t="shared" si="31"/>
        <v>8.1453870388470505E-7</v>
      </c>
    </row>
    <row r="335" spans="3:12">
      <c r="C335" s="250">
        <v>0.86</v>
      </c>
      <c r="D335" s="236">
        <f t="shared" si="31"/>
        <v>8.110597807918725E-4</v>
      </c>
      <c r="E335" s="237">
        <f t="shared" si="31"/>
        <v>2.8554457980961865E-4</v>
      </c>
      <c r="F335" s="237">
        <f t="shared" si="31"/>
        <v>1.6892062084520221E-4</v>
      </c>
      <c r="G335" s="238">
        <f t="shared" si="31"/>
        <v>9.1659045726253367E-7</v>
      </c>
    </row>
    <row r="336" spans="3:12">
      <c r="C336" s="250">
        <v>0.88</v>
      </c>
      <c r="D336" s="236">
        <f t="shared" si="31"/>
        <v>9.1474562784056069E-4</v>
      </c>
      <c r="E336" s="237">
        <f t="shared" si="31"/>
        <v>3.2204858645486938E-4</v>
      </c>
      <c r="F336" s="237">
        <f t="shared" si="31"/>
        <v>1.9051542565629118E-4</v>
      </c>
      <c r="G336" s="238">
        <f t="shared" si="31"/>
        <v>1.0337673413945778E-6</v>
      </c>
    </row>
    <row r="337" spans="3:7">
      <c r="C337" s="250">
        <v>0.9</v>
      </c>
      <c r="D337" s="236">
        <f t="shared" si="31"/>
        <v>1.0354027519687754E-3</v>
      </c>
      <c r="E337" s="237">
        <f t="shared" si="31"/>
        <v>3.6452756103377165E-4</v>
      </c>
      <c r="F337" s="237">
        <f t="shared" si="31"/>
        <v>2.1564486346078361E-4</v>
      </c>
      <c r="G337" s="238">
        <f t="shared" si="31"/>
        <v>1.1701237126458873E-6</v>
      </c>
    </row>
    <row r="338" spans="3:7">
      <c r="C338" s="250">
        <v>0.91999999999999904</v>
      </c>
      <c r="D338" s="236">
        <f t="shared" si="31"/>
        <v>1.1786203757126895E-3</v>
      </c>
      <c r="E338" s="237">
        <f t="shared" si="31"/>
        <v>4.1494926503364256E-4</v>
      </c>
      <c r="F338" s="237">
        <f t="shared" si="31"/>
        <v>2.4547300990786355E-4</v>
      </c>
      <c r="G338" s="238">
        <f t="shared" si="31"/>
        <v>1.3319760327144789E-6</v>
      </c>
    </row>
    <row r="339" spans="3:7">
      <c r="C339" s="250">
        <v>0.93999999999999895</v>
      </c>
      <c r="D339" s="236">
        <f t="shared" si="31"/>
        <v>1.3540335359637956E-3</v>
      </c>
      <c r="E339" s="237">
        <f t="shared" si="31"/>
        <v>4.7670584367705179E-4</v>
      </c>
      <c r="F339" s="237">
        <f t="shared" si="31"/>
        <v>2.8200656838995957E-4</v>
      </c>
      <c r="G339" s="238">
        <f t="shared" si="31"/>
        <v>1.5302129969582847E-6</v>
      </c>
    </row>
    <row r="340" spans="3:7">
      <c r="C340" s="250">
        <v>0.95999999999999897</v>
      </c>
      <c r="D340" s="236">
        <f t="shared" si="31"/>
        <v>1.5811331533115201E-3</v>
      </c>
      <c r="E340" s="237">
        <f t="shared" si="31"/>
        <v>5.5665933951821902E-4</v>
      </c>
      <c r="F340" s="237">
        <f t="shared" si="31"/>
        <v>3.2930494178314045E-4</v>
      </c>
      <c r="G340" s="238">
        <f t="shared" si="31"/>
        <v>1.7868615782819253E-6</v>
      </c>
    </row>
    <row r="341" spans="3:7">
      <c r="C341" s="250">
        <v>0.97999999999999898</v>
      </c>
      <c r="D341" s="236">
        <f t="shared" si="31"/>
        <v>1.9134374339808142E-3</v>
      </c>
      <c r="E341" s="237">
        <f t="shared" si="31"/>
        <v>6.7365156184245813E-4</v>
      </c>
      <c r="F341" s="237">
        <f t="shared" si="31"/>
        <v>3.9851444610028262E-4</v>
      </c>
      <c r="G341" s="238">
        <f t="shared" si="31"/>
        <v>2.1624034801027563E-6</v>
      </c>
    </row>
    <row r="342" spans="3:7">
      <c r="C342" s="251">
        <v>0.999999999999999</v>
      </c>
      <c r="D342" s="247">
        <f t="shared" si="31"/>
        <v>3.2208789217198627E-3</v>
      </c>
      <c r="E342" s="248">
        <f t="shared" si="31"/>
        <v>1.1339540439574121E-3</v>
      </c>
      <c r="F342" s="248">
        <f t="shared" si="31"/>
        <v>6.7081721965419477E-4</v>
      </c>
      <c r="G342" s="249">
        <f t="shared" si="31"/>
        <v>3.6399621255588326E-6</v>
      </c>
    </row>
    <row r="343" spans="3:7" s="14" customFormat="1"/>
    <row r="344" spans="3:7" s="14" customFormat="1"/>
    <row r="345" spans="3:7" s="14" customFormat="1">
      <c r="C345" s="158"/>
    </row>
    <row r="346" spans="3:7" s="14" customFormat="1">
      <c r="C346" s="158"/>
    </row>
    <row r="347" spans="3:7" s="14" customFormat="1">
      <c r="C347" s="158"/>
    </row>
    <row r="348" spans="3:7" s="14" customFormat="1">
      <c r="C348" s="158"/>
    </row>
    <row r="349" spans="3:7" s="14" customFormat="1">
      <c r="C349" s="158"/>
    </row>
    <row r="350" spans="3:7" s="14" customFormat="1">
      <c r="C350" s="158"/>
    </row>
    <row r="351" spans="3:7" s="14" customFormat="1">
      <c r="C351" s="158"/>
    </row>
    <row r="352" spans="3:7" s="14" customFormat="1">
      <c r="C352" s="158"/>
    </row>
    <row r="353" spans="3:3" s="14" customFormat="1">
      <c r="C353" s="158"/>
    </row>
    <row r="354" spans="3:3" s="14" customFormat="1">
      <c r="C354" s="158"/>
    </row>
    <row r="355" spans="3:3" s="14" customFormat="1">
      <c r="C355" s="158"/>
    </row>
    <row r="356" spans="3:3" s="14" customFormat="1">
      <c r="C356" s="158"/>
    </row>
    <row r="357" spans="3:3" s="14" customFormat="1">
      <c r="C357" s="158"/>
    </row>
    <row r="358" spans="3:3" s="14" customFormat="1">
      <c r="C358" s="158"/>
    </row>
    <row r="359" spans="3:3" s="14" customFormat="1">
      <c r="C359" s="158"/>
    </row>
    <row r="360" spans="3:3" s="14" customFormat="1">
      <c r="C360" s="158"/>
    </row>
    <row r="361" spans="3:3" s="14" customFormat="1">
      <c r="C361" s="158"/>
    </row>
    <row r="362" spans="3:3" s="14" customFormat="1">
      <c r="C362" s="158"/>
    </row>
    <row r="363" spans="3:3" s="14" customFormat="1">
      <c r="C363" s="158"/>
    </row>
    <row r="364" spans="3:3" s="14" customFormat="1">
      <c r="C364" s="158"/>
    </row>
    <row r="365" spans="3:3" s="14" customFormat="1">
      <c r="C365" s="158"/>
    </row>
    <row r="366" spans="3:3" s="14" customFormat="1">
      <c r="C366" s="158"/>
    </row>
    <row r="367" spans="3:3" s="14" customFormat="1">
      <c r="C367" s="158"/>
    </row>
    <row r="368" spans="3:3" s="14" customFormat="1">
      <c r="C368" s="158"/>
    </row>
    <row r="369" spans="3:15" s="14" customFormat="1">
      <c r="C369" s="158"/>
    </row>
    <row r="370" spans="3:15" s="14" customFormat="1">
      <c r="C370" s="158"/>
    </row>
    <row r="371" spans="3:15" s="14" customFormat="1">
      <c r="C371" s="158"/>
    </row>
    <row r="372" spans="3:15" s="14" customFormat="1">
      <c r="C372" s="158"/>
    </row>
    <row r="373" spans="3:15" s="14" customFormat="1">
      <c r="C373" s="158"/>
    </row>
    <row r="374" spans="3:15" s="14" customFormat="1">
      <c r="C374" s="158"/>
    </row>
    <row r="375" spans="3:15" s="14" customFormat="1">
      <c r="C375" s="158"/>
    </row>
    <row r="376" spans="3:15" s="14" customFormat="1">
      <c r="C376" s="158"/>
    </row>
    <row r="377" spans="3:15" s="14" customFormat="1">
      <c r="C377" s="158"/>
    </row>
    <row r="378" spans="3:15" s="14" customFormat="1">
      <c r="C378" s="158"/>
    </row>
    <row r="379" spans="3:15" s="14" customFormat="1">
      <c r="C379" s="158"/>
    </row>
    <row r="380" spans="3:15" s="14" customFormat="1">
      <c r="C380" s="158"/>
    </row>
    <row r="381" spans="3:15" s="14" customFormat="1"/>
    <row r="382" spans="3:15" s="14" customFormat="1"/>
    <row r="383" spans="3:15" s="14" customFormat="1">
      <c r="L383" s="7"/>
      <c r="M383" s="7"/>
      <c r="N383" s="7"/>
      <c r="O383" s="7"/>
    </row>
    <row r="384" spans="3:15" s="14" customFormat="1">
      <c r="L384" s="7"/>
      <c r="M384" s="7"/>
      <c r="N384" s="7"/>
      <c r="O384" s="7"/>
    </row>
    <row r="385" spans="4:14" s="14" customFormat="1">
      <c r="D385" s="7"/>
      <c r="E385" s="7"/>
      <c r="F385" s="7"/>
      <c r="G385" s="7"/>
    </row>
    <row r="386" spans="4:14" s="14" customFormat="1">
      <c r="D386" s="7"/>
      <c r="E386" s="7"/>
      <c r="F386" s="7"/>
      <c r="G386" s="7"/>
      <c r="K386" s="336"/>
      <c r="L386" s="337"/>
      <c r="M386" s="337"/>
      <c r="N386" s="337"/>
    </row>
    <row r="387" spans="4:14" s="14" customFormat="1">
      <c r="D387" s="7"/>
      <c r="E387" s="7"/>
      <c r="F387" s="7"/>
      <c r="G387" s="7"/>
      <c r="K387" s="66"/>
      <c r="L387" s="66"/>
      <c r="M387" s="66"/>
      <c r="N387" s="66"/>
    </row>
    <row r="388" spans="4:14" s="14" customFormat="1">
      <c r="D388" s="7"/>
      <c r="E388" s="7"/>
      <c r="F388" s="7"/>
      <c r="G388" s="7"/>
      <c r="K388" s="160"/>
      <c r="L388" s="7"/>
      <c r="M388" s="7"/>
      <c r="N388" s="7"/>
    </row>
    <row r="389" spans="4:14" s="14" customFormat="1">
      <c r="D389" s="7"/>
      <c r="E389" s="7"/>
      <c r="F389" s="7"/>
      <c r="G389" s="7"/>
      <c r="K389" s="160"/>
      <c r="L389" s="7"/>
      <c r="M389" s="7"/>
      <c r="N389" s="7"/>
    </row>
    <row r="390" spans="4:14" s="14" customFormat="1">
      <c r="D390" s="7"/>
      <c r="E390" s="7"/>
      <c r="F390" s="7"/>
      <c r="G390" s="7"/>
      <c r="K390" s="160"/>
      <c r="L390" s="7"/>
      <c r="M390" s="7"/>
      <c r="N390" s="7"/>
    </row>
    <row r="391" spans="4:14" s="14" customFormat="1">
      <c r="D391" s="7"/>
      <c r="E391" s="7"/>
      <c r="F391" s="7"/>
      <c r="G391" s="7"/>
      <c r="K391" s="160"/>
      <c r="L391" s="7"/>
      <c r="M391" s="7"/>
      <c r="N391" s="7"/>
    </row>
    <row r="392" spans="4:14" s="14" customFormat="1">
      <c r="D392" s="7"/>
      <c r="E392" s="7"/>
      <c r="F392" s="7"/>
      <c r="G392" s="7"/>
      <c r="K392" s="160"/>
      <c r="L392" s="7"/>
      <c r="M392" s="7"/>
      <c r="N392" s="7"/>
    </row>
    <row r="393" spans="4:14" s="14" customFormat="1">
      <c r="D393" s="7"/>
      <c r="E393" s="7"/>
      <c r="F393" s="7"/>
      <c r="G393" s="7"/>
      <c r="K393" s="160"/>
      <c r="L393" s="7"/>
      <c r="M393" s="7"/>
      <c r="N393" s="7"/>
    </row>
    <row r="394" spans="4:14" s="14" customFormat="1">
      <c r="D394" s="7"/>
      <c r="E394" s="7"/>
      <c r="F394" s="7"/>
      <c r="G394" s="7"/>
      <c r="K394" s="160"/>
      <c r="L394" s="7"/>
      <c r="M394" s="7"/>
      <c r="N394" s="7"/>
    </row>
    <row r="395" spans="4:14" s="14" customFormat="1">
      <c r="D395" s="7"/>
      <c r="E395" s="7"/>
      <c r="F395" s="7"/>
      <c r="G395" s="7"/>
      <c r="K395" s="160"/>
      <c r="L395" s="7"/>
      <c r="M395" s="7"/>
      <c r="N395" s="7"/>
    </row>
    <row r="396" spans="4:14" s="14" customFormat="1">
      <c r="D396" s="7"/>
      <c r="E396" s="7"/>
      <c r="F396" s="7"/>
      <c r="G396" s="7"/>
      <c r="K396" s="160"/>
      <c r="L396" s="7"/>
      <c r="M396" s="7"/>
      <c r="N396" s="7"/>
    </row>
    <row r="397" spans="4:14" s="14" customFormat="1">
      <c r="D397" s="7"/>
      <c r="E397" s="7"/>
      <c r="F397" s="7"/>
      <c r="G397" s="7"/>
      <c r="K397" s="160"/>
      <c r="L397" s="7"/>
      <c r="M397" s="7"/>
      <c r="N397" s="7"/>
    </row>
    <row r="398" spans="4:14" s="14" customFormat="1">
      <c r="D398" s="7"/>
      <c r="E398" s="7"/>
      <c r="F398" s="7"/>
      <c r="G398" s="7"/>
      <c r="K398" s="160"/>
      <c r="L398" s="7"/>
      <c r="M398" s="7"/>
      <c r="N398" s="7"/>
    </row>
    <row r="399" spans="4:14" s="14" customFormat="1">
      <c r="D399" s="7"/>
      <c r="E399" s="7"/>
      <c r="F399" s="7"/>
      <c r="G399" s="7"/>
      <c r="K399" s="160"/>
      <c r="L399" s="7"/>
      <c r="M399" s="7"/>
      <c r="N399" s="7"/>
    </row>
    <row r="400" spans="4:14" s="14" customFormat="1">
      <c r="D400" s="7"/>
      <c r="E400" s="7"/>
      <c r="F400" s="7"/>
      <c r="G400" s="7"/>
      <c r="K400" s="160"/>
      <c r="L400" s="7"/>
      <c r="M400" s="7"/>
      <c r="N400" s="7"/>
    </row>
    <row r="401" spans="3:14" s="14" customFormat="1">
      <c r="D401" s="7"/>
      <c r="E401" s="7"/>
      <c r="F401" s="7"/>
      <c r="G401" s="7"/>
      <c r="K401" s="160"/>
      <c r="L401" s="7"/>
      <c r="M401" s="7"/>
      <c r="N401" s="7"/>
    </row>
    <row r="402" spans="3:14" s="14" customFormat="1">
      <c r="D402" s="7"/>
      <c r="E402" s="7"/>
      <c r="F402" s="7"/>
      <c r="G402" s="7"/>
      <c r="K402" s="160"/>
      <c r="L402" s="7"/>
      <c r="M402" s="7"/>
      <c r="N402" s="7"/>
    </row>
    <row r="403" spans="3:14" s="14" customFormat="1">
      <c r="D403" s="7"/>
      <c r="E403" s="7"/>
      <c r="F403" s="7"/>
      <c r="G403" s="7"/>
      <c r="K403" s="160"/>
      <c r="L403" s="7"/>
      <c r="M403" s="7"/>
      <c r="N403" s="7"/>
    </row>
    <row r="404" spans="3:14" s="14" customFormat="1">
      <c r="C404" s="158"/>
      <c r="D404" s="7"/>
      <c r="E404" s="7"/>
      <c r="F404" s="7"/>
      <c r="G404" s="7"/>
      <c r="K404" s="161"/>
      <c r="L404" s="47"/>
      <c r="M404" s="47"/>
      <c r="N404" s="47"/>
    </row>
    <row r="405" spans="3:14" s="14" customFormat="1">
      <c r="C405" s="158"/>
      <c r="D405" s="47"/>
      <c r="E405" s="47"/>
      <c r="F405" s="47"/>
      <c r="G405" s="47"/>
      <c r="K405" s="161"/>
      <c r="L405" s="47"/>
      <c r="M405" s="47"/>
      <c r="N405" s="47"/>
    </row>
    <row r="406" spans="3:14" s="14" customFormat="1">
      <c r="C406" s="158"/>
      <c r="D406" s="158"/>
      <c r="E406" s="158"/>
      <c r="F406" s="158"/>
      <c r="G406" s="158"/>
      <c r="K406" s="7"/>
      <c r="L406" s="7"/>
      <c r="M406" s="7"/>
      <c r="N406" s="7"/>
    </row>
    <row r="407" spans="3:14" s="14" customFormat="1">
      <c r="C407" s="158"/>
      <c r="D407" s="7"/>
      <c r="E407" s="7"/>
      <c r="F407" s="7"/>
      <c r="G407" s="7"/>
      <c r="K407" s="62"/>
      <c r="L407" s="62"/>
      <c r="M407" s="62"/>
      <c r="N407" s="62"/>
    </row>
    <row r="408" spans="3:14" s="14" customFormat="1">
      <c r="C408" s="158"/>
      <c r="D408" s="7"/>
      <c r="E408" s="7"/>
      <c r="F408" s="7"/>
      <c r="G408" s="7"/>
      <c r="K408" s="62"/>
      <c r="L408" s="62"/>
      <c r="M408" s="62"/>
      <c r="N408" s="62"/>
    </row>
    <row r="409" spans="3:14" s="14" customFormat="1">
      <c r="C409" s="158"/>
      <c r="D409" s="7"/>
      <c r="E409" s="7"/>
      <c r="F409" s="7"/>
      <c r="G409" s="7"/>
      <c r="K409" s="62"/>
      <c r="L409" s="62"/>
      <c r="M409" s="62"/>
      <c r="N409" s="62"/>
    </row>
    <row r="410" spans="3:14" s="14" customFormat="1">
      <c r="C410" s="158"/>
      <c r="D410" s="7"/>
      <c r="E410" s="7"/>
      <c r="F410" s="7"/>
      <c r="G410" s="7"/>
      <c r="K410" s="62"/>
      <c r="L410" s="62"/>
      <c r="M410" s="62"/>
      <c r="N410" s="62"/>
    </row>
    <row r="411" spans="3:14" s="14" customFormat="1">
      <c r="C411" s="158"/>
      <c r="D411" s="7"/>
      <c r="E411" s="7"/>
      <c r="F411" s="7"/>
      <c r="G411" s="7"/>
      <c r="K411" s="62"/>
      <c r="L411" s="62"/>
      <c r="M411" s="62"/>
      <c r="N411" s="62"/>
    </row>
    <row r="412" spans="3:14" s="14" customFormat="1">
      <c r="C412" s="158"/>
      <c r="D412" s="7"/>
      <c r="E412" s="7"/>
      <c r="F412" s="7"/>
      <c r="G412" s="7"/>
      <c r="K412" s="62"/>
      <c r="L412" s="62"/>
      <c r="M412" s="62"/>
      <c r="N412" s="62"/>
    </row>
    <row r="413" spans="3:14" s="14" customFormat="1">
      <c r="C413" s="158"/>
      <c r="D413" s="7"/>
      <c r="E413" s="7"/>
      <c r="F413" s="7"/>
      <c r="G413" s="7"/>
      <c r="K413" s="62"/>
      <c r="L413" s="62"/>
      <c r="M413" s="62"/>
      <c r="N413" s="62"/>
    </row>
    <row r="414" spans="3:14" s="14" customFormat="1">
      <c r="C414" s="158"/>
      <c r="D414" s="7"/>
      <c r="E414" s="7"/>
      <c r="G414" s="7"/>
      <c r="K414" s="62"/>
      <c r="L414" s="62"/>
      <c r="M414" s="62"/>
      <c r="N414" s="62"/>
    </row>
    <row r="415" spans="3:14" s="14" customFormat="1">
      <c r="C415" s="158"/>
      <c r="D415" s="7"/>
      <c r="E415" s="7"/>
      <c r="F415" s="7"/>
      <c r="G415" s="7"/>
      <c r="K415" s="62"/>
      <c r="L415" s="62"/>
      <c r="M415" s="62"/>
      <c r="N415" s="62"/>
    </row>
    <row r="416" spans="3:14" s="14" customFormat="1">
      <c r="C416" s="158"/>
      <c r="D416" s="7"/>
      <c r="E416" s="7"/>
      <c r="F416" s="7"/>
      <c r="G416" s="7"/>
      <c r="K416" s="62"/>
      <c r="L416" s="62"/>
      <c r="M416" s="62"/>
      <c r="N416" s="62"/>
    </row>
    <row r="417" spans="3:14" s="14" customFormat="1">
      <c r="C417" s="158"/>
      <c r="D417" s="7"/>
      <c r="E417" s="7"/>
      <c r="F417" s="7"/>
      <c r="G417" s="7"/>
      <c r="K417" s="62"/>
      <c r="L417" s="62"/>
      <c r="M417" s="62"/>
      <c r="N417" s="62"/>
    </row>
    <row r="418" spans="3:14" s="14" customFormat="1">
      <c r="C418" s="158"/>
      <c r="D418" s="7"/>
      <c r="E418" s="7"/>
      <c r="F418" s="7"/>
      <c r="G418" s="7"/>
      <c r="K418" s="62"/>
      <c r="L418" s="62"/>
      <c r="M418" s="62"/>
      <c r="N418" s="62"/>
    </row>
    <row r="419" spans="3:14" s="14" customFormat="1">
      <c r="C419" s="158"/>
      <c r="D419" s="7"/>
      <c r="E419" s="7"/>
      <c r="F419" s="7"/>
      <c r="G419" s="7"/>
      <c r="K419" s="62"/>
      <c r="L419" s="62"/>
      <c r="M419" s="62"/>
      <c r="N419" s="62"/>
    </row>
    <row r="420" spans="3:14" s="14" customFormat="1">
      <c r="C420" s="158"/>
      <c r="D420" s="7"/>
      <c r="E420" s="7"/>
      <c r="F420" s="7"/>
      <c r="K420" s="62"/>
      <c r="L420" s="62"/>
      <c r="M420" s="62"/>
      <c r="N420" s="62"/>
    </row>
    <row r="421" spans="3:14" s="14" customFormat="1">
      <c r="C421" s="158"/>
      <c r="D421" s="7"/>
      <c r="F421" s="7"/>
      <c r="G421" s="7"/>
      <c r="K421" s="62"/>
      <c r="L421" s="62"/>
      <c r="M421" s="62"/>
      <c r="N421" s="62"/>
    </row>
    <row r="422" spans="3:14" s="14" customFormat="1">
      <c r="C422" s="158"/>
      <c r="E422" s="7"/>
      <c r="F422" s="7"/>
      <c r="G422" s="7"/>
      <c r="K422" s="7"/>
      <c r="L422" s="7"/>
      <c r="M422" s="7"/>
      <c r="N422" s="7"/>
    </row>
    <row r="423" spans="3:14" s="14" customFormat="1">
      <c r="C423" s="159"/>
      <c r="D423" s="158"/>
      <c r="E423" s="158"/>
      <c r="F423" s="158"/>
      <c r="G423" s="158"/>
      <c r="K423" s="7"/>
      <c r="L423" s="7"/>
      <c r="M423" s="7"/>
      <c r="N423" s="7"/>
    </row>
    <row r="424" spans="3:14" s="14" customFormat="1">
      <c r="C424" s="158"/>
      <c r="D424" s="7"/>
      <c r="E424" s="7"/>
      <c r="F424" s="7"/>
      <c r="G424" s="7"/>
      <c r="K424" s="62"/>
      <c r="L424" s="62"/>
      <c r="M424" s="62"/>
      <c r="N424" s="62"/>
    </row>
    <row r="425" spans="3:14" s="14" customFormat="1">
      <c r="C425" s="158"/>
      <c r="D425" s="7"/>
      <c r="E425" s="7"/>
      <c r="F425" s="7"/>
      <c r="G425" s="7"/>
      <c r="K425" s="62"/>
      <c r="L425" s="62"/>
      <c r="M425" s="62"/>
      <c r="N425" s="62"/>
    </row>
    <row r="426" spans="3:14" s="14" customFormat="1">
      <c r="C426" s="158"/>
      <c r="D426" s="7"/>
      <c r="E426" s="7"/>
      <c r="F426" s="7"/>
      <c r="G426" s="7"/>
      <c r="K426" s="62"/>
      <c r="L426" s="62"/>
      <c r="M426" s="62"/>
      <c r="N426" s="62"/>
    </row>
    <row r="427" spans="3:14" s="14" customFormat="1">
      <c r="C427" s="158"/>
      <c r="D427" s="7"/>
      <c r="E427" s="7"/>
      <c r="F427" s="7"/>
      <c r="G427" s="7"/>
      <c r="K427" s="62"/>
      <c r="L427" s="62"/>
      <c r="M427" s="62"/>
      <c r="N427" s="62"/>
    </row>
    <row r="428" spans="3:14" s="14" customFormat="1">
      <c r="C428" s="158"/>
      <c r="D428" s="7"/>
      <c r="E428" s="7"/>
      <c r="F428" s="7"/>
      <c r="G428" s="7"/>
      <c r="K428" s="62"/>
      <c r="L428" s="62"/>
      <c r="M428" s="62"/>
      <c r="N428" s="62"/>
    </row>
    <row r="429" spans="3:14" s="14" customFormat="1">
      <c r="C429" s="158"/>
      <c r="D429" s="7"/>
      <c r="E429" s="7"/>
      <c r="F429" s="7"/>
      <c r="G429" s="7"/>
      <c r="K429" s="62"/>
      <c r="L429" s="62"/>
      <c r="M429" s="62"/>
      <c r="N429" s="62"/>
    </row>
    <row r="430" spans="3:14" s="14" customFormat="1">
      <c r="C430" s="158"/>
      <c r="D430" s="7"/>
      <c r="E430" s="7"/>
      <c r="F430" s="7"/>
      <c r="G430" s="7"/>
      <c r="K430" s="62"/>
      <c r="L430" s="62"/>
      <c r="M430" s="62"/>
      <c r="N430" s="62"/>
    </row>
    <row r="431" spans="3:14" s="14" customFormat="1">
      <c r="C431" s="158"/>
      <c r="D431" s="7"/>
      <c r="E431" s="7"/>
      <c r="F431" s="7"/>
      <c r="G431" s="7"/>
      <c r="K431" s="62"/>
      <c r="L431" s="62"/>
      <c r="M431" s="62"/>
      <c r="N431" s="62"/>
    </row>
    <row r="432" spans="3:14" s="14" customFormat="1">
      <c r="C432" s="158"/>
      <c r="D432" s="7"/>
      <c r="E432" s="7"/>
      <c r="F432" s="7"/>
      <c r="G432" s="7"/>
      <c r="K432" s="62"/>
      <c r="L432" s="62"/>
      <c r="M432" s="62"/>
      <c r="N432" s="62"/>
    </row>
    <row r="433" spans="3:14" s="14" customFormat="1">
      <c r="C433" s="158"/>
      <c r="D433" s="7"/>
      <c r="E433" s="7"/>
      <c r="F433" s="7"/>
      <c r="G433" s="7"/>
      <c r="K433" s="62"/>
      <c r="L433" s="62"/>
      <c r="M433" s="62"/>
      <c r="N433" s="62"/>
    </row>
    <row r="434" spans="3:14" s="14" customFormat="1">
      <c r="C434" s="158"/>
      <c r="D434" s="7"/>
      <c r="E434" s="7"/>
      <c r="F434" s="7"/>
      <c r="G434" s="7"/>
      <c r="K434" s="62"/>
      <c r="L434" s="62"/>
      <c r="M434" s="62"/>
      <c r="N434" s="62"/>
    </row>
    <row r="435" spans="3:14" s="14" customFormat="1">
      <c r="C435" s="158"/>
      <c r="D435" s="7"/>
      <c r="E435" s="7"/>
      <c r="F435" s="7"/>
      <c r="G435" s="7"/>
      <c r="K435" s="62"/>
      <c r="L435" s="62"/>
      <c r="M435" s="62"/>
      <c r="N435" s="62"/>
    </row>
    <row r="436" spans="3:14" s="14" customFormat="1">
      <c r="C436" s="158"/>
      <c r="D436" s="7"/>
      <c r="E436" s="7"/>
      <c r="F436" s="7"/>
      <c r="G436" s="7"/>
      <c r="K436" s="62"/>
      <c r="L436" s="62"/>
      <c r="M436" s="62"/>
      <c r="N436" s="62"/>
    </row>
    <row r="437" spans="3:14" s="14" customFormat="1">
      <c r="C437" s="158"/>
      <c r="D437" s="7"/>
      <c r="E437" s="7"/>
      <c r="F437" s="7"/>
      <c r="G437" s="7"/>
      <c r="K437" s="62"/>
      <c r="L437" s="62"/>
      <c r="M437" s="62"/>
      <c r="N437" s="62"/>
    </row>
    <row r="438" spans="3:14" s="14" customFormat="1">
      <c r="C438" s="158"/>
      <c r="D438" s="7"/>
      <c r="E438" s="7"/>
      <c r="F438" s="7"/>
      <c r="G438" s="7"/>
      <c r="K438" s="62"/>
      <c r="L438" s="62"/>
      <c r="M438" s="62"/>
      <c r="N438" s="62"/>
    </row>
    <row r="439" spans="3:14" s="14" customFormat="1">
      <c r="C439" s="158"/>
      <c r="D439" s="47"/>
      <c r="E439" s="47"/>
      <c r="F439" s="47"/>
      <c r="G439" s="47"/>
      <c r="K439" s="7"/>
      <c r="L439" s="7"/>
      <c r="M439" s="7"/>
      <c r="N439" s="7"/>
    </row>
    <row r="440" spans="3:14" s="14" customFormat="1">
      <c r="C440" s="158"/>
      <c r="D440" s="158"/>
      <c r="E440" s="158"/>
      <c r="F440" s="158"/>
      <c r="G440" s="158"/>
      <c r="K440" s="7"/>
      <c r="L440" s="7"/>
      <c r="M440" s="7"/>
      <c r="N440" s="7"/>
    </row>
    <row r="441" spans="3:14" s="14" customFormat="1">
      <c r="C441" s="158"/>
      <c r="D441" s="7"/>
      <c r="E441" s="7"/>
      <c r="F441" s="7"/>
      <c r="G441" s="7"/>
      <c r="K441" s="7"/>
      <c r="L441" s="7"/>
      <c r="M441" s="7"/>
      <c r="N441" s="7"/>
    </row>
    <row r="442" spans="3:14" s="14" customFormat="1">
      <c r="C442" s="158"/>
      <c r="D442" s="7"/>
      <c r="E442" s="7"/>
      <c r="F442" s="7"/>
      <c r="G442" s="7"/>
      <c r="K442" s="7"/>
      <c r="L442" s="7"/>
      <c r="M442" s="7"/>
      <c r="N442" s="7"/>
    </row>
    <row r="443" spans="3:14" s="14" customFormat="1">
      <c r="C443" s="158"/>
      <c r="D443" s="7"/>
      <c r="E443" s="7"/>
      <c r="F443" s="7"/>
      <c r="G443" s="7"/>
      <c r="K443" s="7"/>
      <c r="L443" s="7"/>
      <c r="M443" s="7"/>
      <c r="N443" s="7"/>
    </row>
    <row r="444" spans="3:14" s="14" customFormat="1">
      <c r="C444" s="158"/>
      <c r="D444" s="7"/>
      <c r="E444" s="7"/>
      <c r="F444" s="7"/>
      <c r="G444" s="7"/>
      <c r="K444" s="7"/>
      <c r="L444" s="7"/>
      <c r="M444" s="7"/>
      <c r="N444" s="7"/>
    </row>
    <row r="445" spans="3:14" s="14" customFormat="1">
      <c r="C445" s="158"/>
      <c r="D445" s="7"/>
      <c r="E445" s="7"/>
      <c r="F445" s="7"/>
      <c r="G445" s="7"/>
      <c r="K445" s="7"/>
      <c r="L445" s="7"/>
      <c r="M445" s="7"/>
      <c r="N445" s="7"/>
    </row>
    <row r="446" spans="3:14" s="14" customFormat="1">
      <c r="C446" s="158"/>
      <c r="D446" s="7"/>
      <c r="E446" s="7"/>
      <c r="F446" s="7"/>
      <c r="G446" s="7"/>
      <c r="K446" s="7"/>
      <c r="L446" s="7"/>
      <c r="M446" s="7"/>
      <c r="N446" s="7"/>
    </row>
    <row r="447" spans="3:14" s="14" customFormat="1">
      <c r="C447" s="158"/>
      <c r="D447" s="7"/>
      <c r="E447" s="7"/>
      <c r="F447" s="7"/>
      <c r="G447" s="7"/>
      <c r="K447" s="7"/>
      <c r="L447" s="7"/>
      <c r="M447" s="7"/>
      <c r="N447" s="7"/>
    </row>
    <row r="448" spans="3:14" s="14" customFormat="1">
      <c r="C448" s="158"/>
      <c r="D448" s="7"/>
      <c r="E448" s="7"/>
      <c r="F448" s="7"/>
      <c r="G448" s="7"/>
      <c r="K448" s="7"/>
      <c r="L448" s="7"/>
      <c r="M448" s="7"/>
      <c r="N448" s="7"/>
    </row>
    <row r="449" spans="3:14" s="14" customFormat="1">
      <c r="C449" s="158"/>
      <c r="D449" s="7"/>
      <c r="E449" s="7"/>
      <c r="F449" s="7"/>
      <c r="G449" s="7"/>
      <c r="K449" s="7"/>
      <c r="L449" s="7"/>
      <c r="M449" s="7"/>
      <c r="N449" s="7"/>
    </row>
    <row r="450" spans="3:14" s="14" customFormat="1">
      <c r="C450" s="158"/>
      <c r="D450" s="7"/>
      <c r="E450" s="7"/>
      <c r="F450" s="7"/>
      <c r="G450" s="7"/>
      <c r="K450" s="7"/>
      <c r="L450" s="7"/>
      <c r="M450" s="7"/>
      <c r="N450" s="7"/>
    </row>
    <row r="451" spans="3:14" s="14" customFormat="1">
      <c r="C451" s="158"/>
      <c r="D451" s="7"/>
      <c r="E451" s="7"/>
      <c r="F451" s="7"/>
      <c r="G451" s="7"/>
      <c r="K451" s="7"/>
      <c r="L451" s="7"/>
      <c r="M451" s="7"/>
      <c r="N451" s="7"/>
    </row>
    <row r="452" spans="3:14" s="14" customFormat="1">
      <c r="C452" s="158"/>
      <c r="D452" s="7"/>
      <c r="E452" s="7"/>
      <c r="F452" s="7"/>
      <c r="G452" s="7"/>
      <c r="K452" s="7"/>
      <c r="L452" s="7"/>
      <c r="M452" s="7"/>
      <c r="N452" s="7"/>
    </row>
    <row r="453" spans="3:14" s="14" customFormat="1">
      <c r="C453" s="158"/>
      <c r="D453" s="7"/>
      <c r="E453" s="7"/>
      <c r="F453" s="7"/>
      <c r="G453" s="7"/>
      <c r="K453" s="7"/>
      <c r="L453" s="7"/>
      <c r="M453" s="7"/>
      <c r="N453" s="7"/>
    </row>
    <row r="454" spans="3:14" s="14" customFormat="1">
      <c r="C454" s="158"/>
      <c r="D454" s="7"/>
      <c r="E454" s="7"/>
      <c r="F454" s="7"/>
      <c r="G454" s="7"/>
      <c r="K454" s="7"/>
      <c r="L454" s="7"/>
      <c r="M454" s="7"/>
      <c r="N454" s="7"/>
    </row>
    <row r="455" spans="3:14" s="14" customFormat="1">
      <c r="C455" s="158"/>
      <c r="D455" s="7"/>
      <c r="E455" s="7"/>
      <c r="F455" s="7"/>
      <c r="G455" s="7"/>
      <c r="K455" s="7"/>
      <c r="L455" s="7"/>
      <c r="M455" s="7"/>
      <c r="N455" s="7"/>
    </row>
    <row r="456" spans="3:14" s="14" customFormat="1">
      <c r="C456" s="158"/>
      <c r="D456" s="7"/>
      <c r="F456" s="7"/>
      <c r="G456" s="7"/>
      <c r="K456" s="7"/>
      <c r="L456" s="7"/>
      <c r="M456" s="7"/>
      <c r="N456" s="7"/>
    </row>
    <row r="457" spans="3:14" s="14" customFormat="1">
      <c r="C457" s="158"/>
      <c r="D457" s="158"/>
      <c r="E457" s="158"/>
      <c r="F457" s="158"/>
      <c r="G457" s="158"/>
      <c r="K457" s="7"/>
      <c r="L457" s="7"/>
      <c r="M457" s="7"/>
      <c r="N457" s="7"/>
    </row>
    <row r="458" spans="3:14" s="14" customFormat="1">
      <c r="C458" s="158"/>
      <c r="D458" s="7"/>
      <c r="E458" s="7"/>
      <c r="F458" s="7"/>
      <c r="G458" s="7"/>
      <c r="K458" s="7"/>
      <c r="L458" s="7"/>
      <c r="M458" s="7"/>
      <c r="N458" s="7"/>
    </row>
    <row r="459" spans="3:14" s="14" customFormat="1">
      <c r="C459" s="158"/>
      <c r="D459" s="7"/>
      <c r="E459" s="7"/>
      <c r="F459" s="7"/>
      <c r="G459" s="7"/>
      <c r="K459" s="7"/>
      <c r="L459" s="7"/>
      <c r="M459" s="7"/>
      <c r="N459" s="7"/>
    </row>
    <row r="460" spans="3:14" s="14" customFormat="1">
      <c r="C460" s="158"/>
      <c r="D460" s="7"/>
      <c r="E460" s="7"/>
      <c r="F460" s="7"/>
      <c r="G460" s="7"/>
      <c r="K460" s="7"/>
      <c r="L460" s="7"/>
      <c r="M460" s="7"/>
      <c r="N460" s="7"/>
    </row>
    <row r="461" spans="3:14" s="14" customFormat="1">
      <c r="C461" s="158"/>
      <c r="D461" s="7"/>
      <c r="E461" s="7"/>
      <c r="F461" s="7"/>
      <c r="G461" s="7"/>
      <c r="K461" s="7"/>
      <c r="L461" s="7"/>
      <c r="M461" s="7"/>
      <c r="N461" s="7"/>
    </row>
    <row r="462" spans="3:14" s="14" customFormat="1">
      <c r="C462" s="158"/>
      <c r="D462" s="7"/>
      <c r="E462" s="7"/>
      <c r="F462" s="7"/>
      <c r="G462" s="7"/>
      <c r="K462" s="7"/>
      <c r="L462" s="7"/>
      <c r="M462" s="7"/>
      <c r="N462" s="7"/>
    </row>
    <row r="463" spans="3:14" s="14" customFormat="1">
      <c r="C463" s="158"/>
      <c r="D463" s="7"/>
      <c r="E463" s="7"/>
      <c r="F463" s="7"/>
      <c r="G463" s="7"/>
      <c r="K463" s="7"/>
      <c r="L463" s="7"/>
      <c r="M463" s="7"/>
      <c r="N463" s="7"/>
    </row>
    <row r="464" spans="3:14" s="14" customFormat="1">
      <c r="C464" s="158"/>
      <c r="D464" s="7"/>
      <c r="E464" s="7"/>
      <c r="F464" s="7"/>
      <c r="G464" s="7"/>
      <c r="K464" s="7"/>
      <c r="L464" s="7"/>
      <c r="M464" s="7"/>
      <c r="N464" s="7"/>
    </row>
    <row r="465" spans="3:14" s="14" customFormat="1">
      <c r="C465" s="158"/>
      <c r="D465" s="7"/>
      <c r="E465" s="7"/>
      <c r="F465" s="7"/>
      <c r="G465" s="7"/>
      <c r="K465" s="7"/>
      <c r="L465" s="7"/>
      <c r="M465" s="7"/>
      <c r="N465" s="7"/>
    </row>
    <row r="466" spans="3:14" s="14" customFormat="1">
      <c r="C466" s="158"/>
      <c r="D466" s="7"/>
      <c r="E466" s="7"/>
      <c r="F466" s="7"/>
      <c r="G466" s="7"/>
      <c r="K466" s="7"/>
      <c r="L466" s="7"/>
      <c r="M466" s="7"/>
      <c r="N466" s="7"/>
    </row>
    <row r="467" spans="3:14" s="14" customFormat="1">
      <c r="C467" s="158"/>
      <c r="D467" s="7"/>
      <c r="E467" s="7"/>
      <c r="F467" s="7"/>
      <c r="G467" s="7"/>
      <c r="K467" s="7"/>
      <c r="L467" s="7"/>
      <c r="M467" s="7"/>
      <c r="N467" s="7"/>
    </row>
    <row r="468" spans="3:14" s="14" customFormat="1">
      <c r="C468" s="158"/>
      <c r="D468" s="7"/>
      <c r="E468" s="7"/>
      <c r="F468" s="7"/>
      <c r="G468" s="7"/>
      <c r="K468" s="7"/>
      <c r="L468" s="7"/>
      <c r="M468" s="7"/>
      <c r="N468" s="7"/>
    </row>
    <row r="469" spans="3:14" s="14" customFormat="1">
      <c r="C469" s="158"/>
      <c r="D469" s="7"/>
      <c r="E469" s="7"/>
      <c r="F469" s="7"/>
      <c r="G469" s="7"/>
      <c r="K469" s="7"/>
      <c r="L469" s="7"/>
      <c r="M469" s="7"/>
      <c r="N469" s="7"/>
    </row>
    <row r="470" spans="3:14" s="14" customFormat="1">
      <c r="C470" s="158"/>
      <c r="D470" s="7"/>
      <c r="E470" s="7"/>
      <c r="F470" s="7"/>
      <c r="G470" s="7"/>
      <c r="K470" s="7"/>
      <c r="L470" s="7"/>
      <c r="M470" s="7"/>
      <c r="N470" s="7"/>
    </row>
    <row r="471" spans="3:14" s="14" customFormat="1">
      <c r="C471" s="158"/>
      <c r="D471" s="7"/>
      <c r="E471" s="7"/>
      <c r="F471" s="7"/>
      <c r="G471" s="7"/>
      <c r="K471" s="7"/>
      <c r="L471" s="7"/>
      <c r="M471" s="7"/>
      <c r="N471" s="7"/>
    </row>
    <row r="472" spans="3:14" s="14" customFormat="1">
      <c r="C472" s="158"/>
      <c r="D472" s="7"/>
      <c r="E472" s="7"/>
      <c r="F472" s="7"/>
      <c r="G472" s="7"/>
      <c r="K472" s="7"/>
      <c r="L472" s="7"/>
      <c r="M472" s="7"/>
      <c r="N472" s="7"/>
    </row>
    <row r="473" spans="3:14" s="14" customFormat="1">
      <c r="C473" s="158"/>
      <c r="D473" s="7"/>
      <c r="E473" s="7"/>
      <c r="F473" s="7"/>
      <c r="G473" s="7"/>
      <c r="K473" s="7"/>
      <c r="L473" s="7"/>
      <c r="M473" s="7"/>
      <c r="N473" s="7"/>
    </row>
    <row r="474" spans="3:14" s="14" customFormat="1">
      <c r="C474" s="158"/>
      <c r="D474" s="7"/>
      <c r="E474" s="7"/>
      <c r="F474" s="7"/>
      <c r="G474" s="7"/>
      <c r="K474" s="7"/>
      <c r="L474" s="7"/>
      <c r="M474" s="7"/>
      <c r="N474" s="7"/>
    </row>
    <row r="475" spans="3:14" s="14" customFormat="1">
      <c r="C475" s="158"/>
      <c r="D475" s="7"/>
      <c r="E475" s="7"/>
      <c r="F475" s="7"/>
      <c r="G475" s="7"/>
      <c r="K475" s="7"/>
      <c r="L475" s="7"/>
      <c r="M475" s="7"/>
      <c r="N475" s="7"/>
    </row>
    <row r="476" spans="3:14" s="14" customFormat="1">
      <c r="C476" s="158"/>
      <c r="D476" s="47"/>
      <c r="E476" s="47"/>
      <c r="F476" s="47"/>
      <c r="G476" s="47"/>
      <c r="K476" s="7"/>
      <c r="L476" s="7"/>
      <c r="M476" s="7"/>
      <c r="N476" s="7"/>
    </row>
    <row r="477" spans="3:14" s="14" customFormat="1"/>
    <row r="478" spans="3:14" s="14" customFormat="1"/>
    <row r="479" spans="3:14" s="14" customFormat="1"/>
    <row r="480" spans="3:14" s="14" customFormat="1"/>
    <row r="481" s="14" customFormat="1"/>
    <row r="482" s="14" customFormat="1"/>
    <row r="483" s="14" customFormat="1"/>
    <row r="484" s="14" customFormat="1"/>
    <row r="485" s="14" customFormat="1"/>
    <row r="486" s="14" customFormat="1"/>
    <row r="487" s="14" customFormat="1"/>
    <row r="488" s="14" customFormat="1"/>
    <row r="489" s="14" customFormat="1"/>
    <row r="490" s="14" customFormat="1"/>
    <row r="491" s="14" customFormat="1"/>
    <row r="492" s="14" customFormat="1"/>
    <row r="493" s="14" customFormat="1"/>
    <row r="494" s="14" customFormat="1"/>
    <row r="495" s="14" customFormat="1"/>
    <row r="496" s="14" customFormat="1"/>
    <row r="497" s="14" customFormat="1"/>
    <row r="498" s="14" customFormat="1"/>
    <row r="499" s="14" customFormat="1"/>
    <row r="500" s="14" customFormat="1"/>
    <row r="501" s="14" customFormat="1"/>
    <row r="502" s="14" customFormat="1"/>
    <row r="503" s="14" customFormat="1"/>
    <row r="504" s="14" customFormat="1"/>
    <row r="505" s="14" customFormat="1"/>
    <row r="506" s="14" customFormat="1"/>
    <row r="507" s="14" customFormat="1"/>
    <row r="508" s="14" customFormat="1"/>
    <row r="509" s="14" customFormat="1"/>
    <row r="510" s="14" customFormat="1"/>
  </sheetData>
  <dataConsolidate link="1"/>
  <mergeCells count="8">
    <mergeCell ref="T89:W89"/>
    <mergeCell ref="X89:AA89"/>
    <mergeCell ref="K386:N386"/>
    <mergeCell ref="C66:G66"/>
    <mergeCell ref="J67:M67"/>
    <mergeCell ref="N67:Q67"/>
    <mergeCell ref="J89:M89"/>
    <mergeCell ref="N89:Q89"/>
  </mergeCells>
  <phoneticPr fontId="20" type="noConversion"/>
  <pageMargins left="0.7" right="0.7" top="0.75" bottom="0.75" header="0.3" footer="0.3"/>
  <pageSetup orientation="portrait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5013D-7AF2-41D0-9C97-B323D1803AE5}">
  <dimension ref="A3:U112"/>
  <sheetViews>
    <sheetView topLeftCell="A104" workbookViewId="0">
      <selection activeCell="F19" sqref="F19"/>
    </sheetView>
  </sheetViews>
  <sheetFormatPr defaultRowHeight="15"/>
  <cols>
    <col min="3" max="3" width="11" bestFit="1" customWidth="1"/>
    <col min="18" max="18" width="12" bestFit="1" customWidth="1"/>
    <col min="19" max="19" width="10.5703125" customWidth="1"/>
  </cols>
  <sheetData>
    <row r="3" spans="1:21">
      <c r="E3" s="34"/>
      <c r="F3" s="34" t="s">
        <v>71</v>
      </c>
      <c r="G3" s="51">
        <f>AVERAGE(I13:I200)</f>
        <v>0.9473100000000001</v>
      </c>
      <c r="I3" t="s">
        <v>108</v>
      </c>
      <c r="J3" s="6">
        <f>MIN(C13:C112)</f>
        <v>79.68312164042095</v>
      </c>
    </row>
    <row r="4" spans="1:21">
      <c r="E4" s="34"/>
      <c r="F4" s="34" t="s">
        <v>1</v>
      </c>
      <c r="G4" s="51">
        <f>_xlfn.STDEV.P(I13:I200)</f>
        <v>7.3475124361922661E-2</v>
      </c>
      <c r="I4" t="s">
        <v>109</v>
      </c>
      <c r="J4" s="6">
        <f>MAX(C13:C112)</f>
        <v>559.65013061975276</v>
      </c>
    </row>
    <row r="5" spans="1:21">
      <c r="E5" s="34" t="s">
        <v>121</v>
      </c>
      <c r="F5" s="34" t="s">
        <v>120</v>
      </c>
      <c r="G5" s="44">
        <f>AVERAGE(C13:C200)</f>
        <v>389.83942885655694</v>
      </c>
      <c r="H5" t="s">
        <v>105</v>
      </c>
    </row>
    <row r="6" spans="1:21">
      <c r="E6" s="34"/>
      <c r="F6" s="34" t="s">
        <v>104</v>
      </c>
      <c r="G6" s="44">
        <f>_xlfn.STDEV.P(C13:C200)</f>
        <v>78.871875724455435</v>
      </c>
      <c r="H6" t="s">
        <v>105</v>
      </c>
    </row>
    <row r="7" spans="1:21">
      <c r="E7" s="34" t="s">
        <v>112</v>
      </c>
      <c r="F7" s="34" t="s">
        <v>120</v>
      </c>
      <c r="G7" s="44">
        <f>AVERAGE(J13:J200)</f>
        <v>425.9101399999999</v>
      </c>
      <c r="H7" t="s">
        <v>105</v>
      </c>
    </row>
    <row r="8" spans="1:21">
      <c r="E8" s="34"/>
      <c r="F8" s="34" t="s">
        <v>104</v>
      </c>
      <c r="G8" s="44">
        <f>_xlfn.STDEV.P(J13:J200)</f>
        <v>98.878298311411669</v>
      </c>
      <c r="H8" t="s">
        <v>105</v>
      </c>
    </row>
    <row r="10" spans="1:21">
      <c r="C10" s="1" t="s">
        <v>106</v>
      </c>
      <c r="J10" s="1" t="s">
        <v>106</v>
      </c>
    </row>
    <row r="11" spans="1:21">
      <c r="B11" s="38">
        <f>AVERAGE(B13:B200)</f>
        <v>124246.49683999996</v>
      </c>
      <c r="C11" s="38">
        <f>SUM(U13:U200)/SUM(T13:T200)</f>
        <v>415.75874323807403</v>
      </c>
      <c r="J11" s="38">
        <f>SUM(S13:S200)/SUM(R13:R200)</f>
        <v>466.27990033125985</v>
      </c>
      <c r="R11" s="341" t="s">
        <v>33</v>
      </c>
      <c r="S11" s="341"/>
      <c r="T11" s="341" t="s">
        <v>119</v>
      </c>
      <c r="U11" s="341"/>
    </row>
    <row r="12" spans="1:21">
      <c r="B12" t="s">
        <v>107</v>
      </c>
      <c r="C12" s="1" t="s">
        <v>118</v>
      </c>
      <c r="D12" s="58" t="s">
        <v>103</v>
      </c>
      <c r="E12" s="58" t="s">
        <v>104</v>
      </c>
      <c r="F12" s="58" t="s">
        <v>108</v>
      </c>
      <c r="G12" s="58" t="s">
        <v>109</v>
      </c>
      <c r="H12" t="s">
        <v>110</v>
      </c>
      <c r="I12" t="s">
        <v>111</v>
      </c>
      <c r="J12" s="45" t="s">
        <v>112</v>
      </c>
      <c r="K12" s="58" t="s">
        <v>113</v>
      </c>
      <c r="L12" s="58" t="s">
        <v>114</v>
      </c>
      <c r="M12" s="58" t="s">
        <v>115</v>
      </c>
      <c r="N12" s="58" t="s">
        <v>116</v>
      </c>
      <c r="O12" s="58" t="s">
        <v>40</v>
      </c>
      <c r="P12" t="s">
        <v>41</v>
      </c>
      <c r="Q12" t="s">
        <v>42</v>
      </c>
      <c r="R12" t="s">
        <v>102</v>
      </c>
      <c r="S12" t="s">
        <v>117</v>
      </c>
      <c r="T12" t="s">
        <v>102</v>
      </c>
      <c r="U12" t="s">
        <v>117</v>
      </c>
    </row>
    <row r="13" spans="1:21">
      <c r="A13" s="57">
        <v>1</v>
      </c>
      <c r="B13">
        <v>129325.53200000001</v>
      </c>
      <c r="C13" s="46">
        <f t="shared" ref="C13:C76" si="0">SQRT(B13/(PI()))*2</f>
        <v>405.78612776475336</v>
      </c>
      <c r="D13" s="58">
        <v>120.054</v>
      </c>
      <c r="E13" s="58">
        <v>25.41</v>
      </c>
      <c r="F13" s="58">
        <v>67</v>
      </c>
      <c r="G13" s="58">
        <v>207</v>
      </c>
      <c r="H13">
        <v>1275.162</v>
      </c>
      <c r="I13">
        <v>0.999</v>
      </c>
      <c r="J13">
        <v>415.94</v>
      </c>
      <c r="K13" s="58">
        <v>1461.2280000000001</v>
      </c>
      <c r="L13" s="58">
        <v>171.244</v>
      </c>
      <c r="M13" s="58">
        <v>93.450999999999993</v>
      </c>
      <c r="N13" s="58">
        <v>396.60700000000003</v>
      </c>
      <c r="O13" s="58">
        <v>1.0469999999999999</v>
      </c>
      <c r="P13">
        <v>0.95499999999999996</v>
      </c>
      <c r="Q13">
        <v>1</v>
      </c>
      <c r="R13">
        <f>J13^2</f>
        <v>173006.08360000001</v>
      </c>
      <c r="S13">
        <f>J13^3</f>
        <v>71960150.412584007</v>
      </c>
      <c r="T13">
        <f t="shared" ref="T13:T44" si="1">C13^2</f>
        <v>164662.38148631275</v>
      </c>
      <c r="U13">
        <f t="shared" ref="U13:U44" si="2">C13^3</f>
        <v>66817710.17185346</v>
      </c>
    </row>
    <row r="14" spans="1:21">
      <c r="A14" s="57">
        <v>2</v>
      </c>
      <c r="B14">
        <v>116564.577</v>
      </c>
      <c r="C14" s="46">
        <f t="shared" si="0"/>
        <v>385.24619265052684</v>
      </c>
      <c r="D14" s="58">
        <v>109.92100000000001</v>
      </c>
      <c r="E14" s="58">
        <v>24.798999999999999</v>
      </c>
      <c r="F14" s="58">
        <v>64</v>
      </c>
      <c r="G14" s="58">
        <v>207</v>
      </c>
      <c r="H14">
        <v>1210.452</v>
      </c>
      <c r="I14">
        <v>1</v>
      </c>
      <c r="J14">
        <v>393.31599999999997</v>
      </c>
      <c r="K14" s="58">
        <v>482.22899999999998</v>
      </c>
      <c r="L14" s="58">
        <v>213.24700000000001</v>
      </c>
      <c r="M14" s="58">
        <v>93.531999999999996</v>
      </c>
      <c r="N14" s="58">
        <v>378.029</v>
      </c>
      <c r="O14" s="58">
        <v>1.0389999999999999</v>
      </c>
      <c r="P14">
        <v>0.96299999999999997</v>
      </c>
      <c r="Q14">
        <v>1</v>
      </c>
      <c r="R14">
        <f t="shared" ref="R14:R77" si="3">J14^2</f>
        <v>154697.47585599998</v>
      </c>
      <c r="S14">
        <f t="shared" ref="S14:S77" si="4">J14^3</f>
        <v>60844992.413778484</v>
      </c>
      <c r="T14">
        <f t="shared" si="1"/>
        <v>148414.62895172683</v>
      </c>
      <c r="U14">
        <f t="shared" si="2"/>
        <v>57176170.737293415</v>
      </c>
    </row>
    <row r="15" spans="1:21">
      <c r="A15" s="57">
        <v>3</v>
      </c>
      <c r="B15">
        <v>245993.19899999999</v>
      </c>
      <c r="C15" s="46">
        <f t="shared" si="0"/>
        <v>559.65013061975276</v>
      </c>
      <c r="D15" s="58">
        <v>107.68</v>
      </c>
      <c r="E15" s="58">
        <v>15.348000000000001</v>
      </c>
      <c r="F15" s="58">
        <v>66</v>
      </c>
      <c r="G15" s="58">
        <v>215</v>
      </c>
      <c r="H15">
        <v>1758.5809999999999</v>
      </c>
      <c r="I15">
        <v>1</v>
      </c>
      <c r="J15">
        <v>572.62900000000002</v>
      </c>
      <c r="K15" s="58">
        <v>639.74199999999996</v>
      </c>
      <c r="L15" s="58">
        <v>370.75900000000001</v>
      </c>
      <c r="M15" s="58">
        <v>177.089</v>
      </c>
      <c r="N15" s="58">
        <v>547.65800000000002</v>
      </c>
      <c r="O15" s="58">
        <v>1.044</v>
      </c>
      <c r="P15">
        <v>0.95799999999999996</v>
      </c>
      <c r="Q15">
        <v>1</v>
      </c>
      <c r="R15">
        <f t="shared" si="3"/>
        <v>327903.97164100001</v>
      </c>
      <c r="S15">
        <f t="shared" si="4"/>
        <v>187767323.37681422</v>
      </c>
      <c r="T15">
        <f t="shared" si="1"/>
        <v>313208.26870270632</v>
      </c>
      <c r="U15">
        <f t="shared" si="2"/>
        <v>175287048.49065623</v>
      </c>
    </row>
    <row r="16" spans="1:21">
      <c r="A16" s="57">
        <v>4</v>
      </c>
      <c r="B16">
        <v>103601.35799999999</v>
      </c>
      <c r="C16" s="46">
        <f t="shared" si="0"/>
        <v>363.19326245659431</v>
      </c>
      <c r="D16" s="58">
        <v>114.79900000000001</v>
      </c>
      <c r="E16" s="58">
        <v>24.456</v>
      </c>
      <c r="F16" s="58">
        <v>68</v>
      </c>
      <c r="G16" s="58">
        <v>204</v>
      </c>
      <c r="H16">
        <v>1141.9359999999999</v>
      </c>
      <c r="I16">
        <v>0.998</v>
      </c>
      <c r="J16">
        <v>378.70499999999998</v>
      </c>
      <c r="K16" s="58">
        <v>609.04700000000003</v>
      </c>
      <c r="L16" s="58">
        <v>678.51400000000001</v>
      </c>
      <c r="M16" s="58">
        <v>93.424000000000007</v>
      </c>
      <c r="N16" s="58">
        <v>348.95</v>
      </c>
      <c r="O16" s="58">
        <v>1.083</v>
      </c>
      <c r="P16">
        <v>0.92300000000000004</v>
      </c>
      <c r="Q16">
        <v>1</v>
      </c>
      <c r="R16">
        <f t="shared" si="3"/>
        <v>143417.477025</v>
      </c>
      <c r="S16">
        <f t="shared" si="4"/>
        <v>54312915.63675262</v>
      </c>
      <c r="T16">
        <f t="shared" si="1"/>
        <v>131909.34589386461</v>
      </c>
      <c r="U16">
        <f t="shared" si="2"/>
        <v>47908585.683708049</v>
      </c>
    </row>
    <row r="17" spans="1:21">
      <c r="A17" s="57">
        <v>5</v>
      </c>
      <c r="B17">
        <v>98321.592999999993</v>
      </c>
      <c r="C17" s="46">
        <f t="shared" si="0"/>
        <v>353.81766534326118</v>
      </c>
      <c r="D17" s="58">
        <v>111.504</v>
      </c>
      <c r="E17" s="58">
        <v>20.364999999999998</v>
      </c>
      <c r="F17" s="58">
        <v>74</v>
      </c>
      <c r="G17" s="58">
        <v>199</v>
      </c>
      <c r="H17">
        <v>1111.4839999999999</v>
      </c>
      <c r="I17">
        <v>1</v>
      </c>
      <c r="J17">
        <v>354.88299999999998</v>
      </c>
      <c r="K17" s="58">
        <v>110.66200000000001</v>
      </c>
      <c r="L17" s="58">
        <v>748.78800000000001</v>
      </c>
      <c r="M17" s="58">
        <v>146.88900000000001</v>
      </c>
      <c r="N17" s="58">
        <v>353.79599999999999</v>
      </c>
      <c r="O17" s="58">
        <v>1</v>
      </c>
      <c r="P17">
        <v>1</v>
      </c>
      <c r="Q17">
        <v>1</v>
      </c>
      <c r="R17">
        <f t="shared" si="3"/>
        <v>125941.94368899999</v>
      </c>
      <c r="S17">
        <f t="shared" si="4"/>
        <v>44694654.802183382</v>
      </c>
      <c r="T17">
        <f t="shared" si="1"/>
        <v>125186.94030895596</v>
      </c>
      <c r="U17">
        <f t="shared" si="2"/>
        <v>44293350.951580994</v>
      </c>
    </row>
    <row r="18" spans="1:21">
      <c r="A18" s="57">
        <v>6</v>
      </c>
      <c r="B18">
        <v>145228.76800000001</v>
      </c>
      <c r="C18" s="46">
        <f t="shared" si="0"/>
        <v>430.01280265914011</v>
      </c>
      <c r="D18" s="58">
        <v>113.446</v>
      </c>
      <c r="E18" s="58">
        <v>18.396999999999998</v>
      </c>
      <c r="F18" s="58">
        <v>63</v>
      </c>
      <c r="G18" s="58">
        <v>208</v>
      </c>
      <c r="H18">
        <v>1365.248</v>
      </c>
      <c r="I18">
        <v>0.97899999999999998</v>
      </c>
      <c r="J18">
        <v>498.02</v>
      </c>
      <c r="K18" s="58">
        <v>1096.123</v>
      </c>
      <c r="L18" s="58">
        <v>657.51199999999994</v>
      </c>
      <c r="M18" s="58">
        <v>177.583</v>
      </c>
      <c r="N18" s="58">
        <v>371.56700000000001</v>
      </c>
      <c r="O18" s="58">
        <v>1.339</v>
      </c>
      <c r="P18">
        <v>0.747</v>
      </c>
      <c r="Q18">
        <v>1</v>
      </c>
      <c r="R18">
        <f t="shared" si="3"/>
        <v>248023.92039999997</v>
      </c>
      <c r="S18">
        <f t="shared" si="4"/>
        <v>123520872.83760798</v>
      </c>
      <c r="T18">
        <f t="shared" si="1"/>
        <v>184911.01045076858</v>
      </c>
      <c r="U18">
        <f t="shared" si="2"/>
        <v>79514101.846468538</v>
      </c>
    </row>
    <row r="19" spans="1:21">
      <c r="A19" s="57">
        <v>7</v>
      </c>
      <c r="B19">
        <v>122533.348</v>
      </c>
      <c r="C19" s="46">
        <f t="shared" si="0"/>
        <v>394.98646080896907</v>
      </c>
      <c r="D19" s="58">
        <v>112.43899999999999</v>
      </c>
      <c r="E19" s="58">
        <v>10.035</v>
      </c>
      <c r="F19" s="58">
        <v>76</v>
      </c>
      <c r="G19" s="58">
        <v>210</v>
      </c>
      <c r="H19">
        <v>1240.904</v>
      </c>
      <c r="I19">
        <v>1</v>
      </c>
      <c r="J19">
        <v>398.21899999999999</v>
      </c>
      <c r="K19" s="58">
        <v>1331.1790000000001</v>
      </c>
      <c r="L19" s="58">
        <v>888.53</v>
      </c>
      <c r="M19" s="58">
        <v>98.162999999999997</v>
      </c>
      <c r="N19" s="58">
        <v>392.56900000000002</v>
      </c>
      <c r="O19" s="58">
        <v>1.012</v>
      </c>
      <c r="P19">
        <v>0.98799999999999999</v>
      </c>
      <c r="Q19">
        <v>1</v>
      </c>
      <c r="R19">
        <f t="shared" si="3"/>
        <v>158578.371961</v>
      </c>
      <c r="S19">
        <f t="shared" si="4"/>
        <v>63148920.703937456</v>
      </c>
      <c r="T19">
        <f t="shared" si="1"/>
        <v>156014.30422239527</v>
      </c>
      <c r="U19">
        <f t="shared" si="2"/>
        <v>61623537.860377707</v>
      </c>
    </row>
    <row r="20" spans="1:21">
      <c r="A20" s="57">
        <v>8</v>
      </c>
      <c r="B20">
        <v>104389.539</v>
      </c>
      <c r="C20" s="46">
        <f t="shared" si="0"/>
        <v>364.57220013527296</v>
      </c>
      <c r="D20" s="58">
        <v>109.684</v>
      </c>
      <c r="E20" s="58">
        <v>11.692</v>
      </c>
      <c r="F20" s="58">
        <v>78</v>
      </c>
      <c r="G20" s="58">
        <v>196</v>
      </c>
      <c r="H20">
        <v>1149.549</v>
      </c>
      <c r="I20">
        <v>0.99299999999999999</v>
      </c>
      <c r="J20">
        <v>397.97</v>
      </c>
      <c r="K20" s="58">
        <v>504.03899999999999</v>
      </c>
      <c r="L20" s="58">
        <v>1232.633</v>
      </c>
      <c r="M20" s="58">
        <v>176.97499999999999</v>
      </c>
      <c r="N20" s="58">
        <v>334.41</v>
      </c>
      <c r="O20" s="58">
        <v>1.1879999999999999</v>
      </c>
      <c r="P20">
        <v>0.84099999999999997</v>
      </c>
      <c r="Q20">
        <v>1</v>
      </c>
      <c r="R20">
        <f t="shared" si="3"/>
        <v>158380.12090000001</v>
      </c>
      <c r="S20">
        <f t="shared" si="4"/>
        <v>63030536.714573011</v>
      </c>
      <c r="T20">
        <f t="shared" si="1"/>
        <v>132912.88911147352</v>
      </c>
      <c r="U20">
        <f t="shared" si="2"/>
        <v>48456344.409705468</v>
      </c>
    </row>
    <row r="21" spans="1:21">
      <c r="A21" s="57">
        <v>9</v>
      </c>
      <c r="B21">
        <v>221079.39</v>
      </c>
      <c r="C21" s="46">
        <f t="shared" si="0"/>
        <v>530.55350519427111</v>
      </c>
      <c r="D21" s="58">
        <v>107.038</v>
      </c>
      <c r="E21" s="58">
        <v>13.593</v>
      </c>
      <c r="F21" s="58">
        <v>65</v>
      </c>
      <c r="G21" s="58">
        <v>190</v>
      </c>
      <c r="H21">
        <v>1667.2260000000001</v>
      </c>
      <c r="I21">
        <v>0.999</v>
      </c>
      <c r="J21">
        <v>543.58900000000006</v>
      </c>
      <c r="K21" s="58">
        <v>259.28899999999999</v>
      </c>
      <c r="L21" s="58">
        <v>1012.924</v>
      </c>
      <c r="M21" s="58">
        <v>93.066000000000003</v>
      </c>
      <c r="N21" s="58">
        <v>518.57799999999997</v>
      </c>
      <c r="O21" s="58">
        <v>1.0469999999999999</v>
      </c>
      <c r="P21">
        <v>0.95499999999999996</v>
      </c>
      <c r="Q21">
        <v>1</v>
      </c>
      <c r="R21">
        <f t="shared" si="3"/>
        <v>295489.00092100009</v>
      </c>
      <c r="S21">
        <f t="shared" si="4"/>
        <v>160624570.52164555</v>
      </c>
      <c r="T21">
        <f t="shared" si="1"/>
        <v>281487.02187392744</v>
      </c>
      <c r="U21">
        <f t="shared" si="2"/>
        <v>149343926.12190866</v>
      </c>
    </row>
    <row r="22" spans="1:21">
      <c r="A22" s="57">
        <v>10</v>
      </c>
      <c r="B22">
        <v>102288.594</v>
      </c>
      <c r="C22" s="46">
        <f t="shared" si="0"/>
        <v>360.88486094066053</v>
      </c>
      <c r="D22" s="58">
        <v>113.429</v>
      </c>
      <c r="E22" s="58">
        <v>10.462999999999999</v>
      </c>
      <c r="F22" s="58">
        <v>82</v>
      </c>
      <c r="G22" s="58">
        <v>203</v>
      </c>
      <c r="H22">
        <v>1134.3230000000001</v>
      </c>
      <c r="I22">
        <v>0.999</v>
      </c>
      <c r="J22">
        <v>373.86700000000002</v>
      </c>
      <c r="K22" s="58">
        <v>872.375</v>
      </c>
      <c r="L22" s="58">
        <v>1355.412</v>
      </c>
      <c r="M22" s="58">
        <v>176.53200000000001</v>
      </c>
      <c r="N22" s="58">
        <v>348.95</v>
      </c>
      <c r="O22" s="58">
        <v>1.069</v>
      </c>
      <c r="P22">
        <v>0.93500000000000005</v>
      </c>
      <c r="Q22">
        <v>1</v>
      </c>
      <c r="R22">
        <f t="shared" si="3"/>
        <v>139776.533689</v>
      </c>
      <c r="S22">
        <f t="shared" si="4"/>
        <v>52257833.320705369</v>
      </c>
      <c r="T22">
        <f t="shared" si="1"/>
        <v>130237.88285615989</v>
      </c>
      <c r="U22">
        <f t="shared" si="2"/>
        <v>47000880.243751302</v>
      </c>
    </row>
    <row r="23" spans="1:21">
      <c r="A23" s="57">
        <v>11</v>
      </c>
      <c r="B23">
        <v>144391</v>
      </c>
      <c r="C23" s="46">
        <f t="shared" si="0"/>
        <v>428.77072090320587</v>
      </c>
      <c r="D23" s="58">
        <v>121.127</v>
      </c>
      <c r="E23" s="58">
        <v>23.619</v>
      </c>
      <c r="F23" s="58">
        <v>80</v>
      </c>
      <c r="G23" s="58">
        <v>218</v>
      </c>
      <c r="H23">
        <v>1347.4839999999999</v>
      </c>
      <c r="I23">
        <v>0.999</v>
      </c>
      <c r="J23">
        <v>441.791</v>
      </c>
      <c r="K23" s="58">
        <v>1678.5139999999999</v>
      </c>
      <c r="L23" s="58">
        <v>649.43499999999995</v>
      </c>
      <c r="M23" s="58">
        <v>93.353999999999999</v>
      </c>
      <c r="N23" s="58">
        <v>416.80099999999999</v>
      </c>
      <c r="O23" s="58">
        <v>1.0580000000000001</v>
      </c>
      <c r="P23">
        <v>0.94499999999999995</v>
      </c>
      <c r="Q23">
        <v>1</v>
      </c>
      <c r="R23">
        <f t="shared" si="3"/>
        <v>195179.28768099999</v>
      </c>
      <c r="S23">
        <f t="shared" si="4"/>
        <v>86228452.683876663</v>
      </c>
      <c r="T23">
        <f t="shared" si="1"/>
        <v>183844.33110385487</v>
      </c>
      <c r="U23">
        <f t="shared" si="2"/>
        <v>78827066.381367519</v>
      </c>
    </row>
    <row r="24" spans="1:21">
      <c r="A24" s="57">
        <v>12</v>
      </c>
      <c r="B24">
        <v>128389.894</v>
      </c>
      <c r="C24" s="46">
        <f t="shared" si="0"/>
        <v>404.3155824169479</v>
      </c>
      <c r="D24" s="58">
        <v>113.127</v>
      </c>
      <c r="E24" s="58">
        <v>18.302</v>
      </c>
      <c r="F24" s="58">
        <v>68</v>
      </c>
      <c r="G24" s="58">
        <v>204</v>
      </c>
      <c r="H24">
        <v>1271.355</v>
      </c>
      <c r="I24">
        <v>0.998</v>
      </c>
      <c r="J24">
        <v>422.34399999999999</v>
      </c>
      <c r="K24" s="58">
        <v>1800.4849999999999</v>
      </c>
      <c r="L24" s="58">
        <v>315.024</v>
      </c>
      <c r="M24" s="58">
        <v>93.289000000000001</v>
      </c>
      <c r="N24" s="58">
        <v>387.72199999999998</v>
      </c>
      <c r="O24" s="58">
        <v>1.087</v>
      </c>
      <c r="P24">
        <v>0.92</v>
      </c>
      <c r="Q24">
        <v>1</v>
      </c>
      <c r="R24">
        <f t="shared" si="3"/>
        <v>178374.454336</v>
      </c>
      <c r="S24">
        <f t="shared" si="4"/>
        <v>75335380.542083576</v>
      </c>
      <c r="T24">
        <f t="shared" si="1"/>
        <v>163471.0901851558</v>
      </c>
      <c r="U24">
        <f t="shared" si="2"/>
        <v>66093909.036544681</v>
      </c>
    </row>
    <row r="25" spans="1:21">
      <c r="A25" s="57">
        <v>13</v>
      </c>
      <c r="B25">
        <v>167860.899</v>
      </c>
      <c r="C25" s="46">
        <f t="shared" si="0"/>
        <v>462.30632120012717</v>
      </c>
      <c r="D25" s="58">
        <v>112.806</v>
      </c>
      <c r="E25" s="58">
        <v>22.222000000000001</v>
      </c>
      <c r="F25" s="58">
        <v>64</v>
      </c>
      <c r="G25" s="58">
        <v>207</v>
      </c>
      <c r="H25">
        <v>1565.1569999999999</v>
      </c>
      <c r="I25">
        <v>0.86099999999999999</v>
      </c>
      <c r="J25">
        <v>596.12300000000005</v>
      </c>
      <c r="K25" s="58">
        <v>920.84</v>
      </c>
      <c r="L25" s="58">
        <v>615.50900000000001</v>
      </c>
      <c r="M25" s="58">
        <v>102.68</v>
      </c>
      <c r="N25" s="58">
        <v>353.79599999999999</v>
      </c>
      <c r="O25" s="58">
        <v>1.7010000000000001</v>
      </c>
      <c r="P25">
        <v>0.58799999999999997</v>
      </c>
      <c r="Q25">
        <v>0.97899999999999998</v>
      </c>
      <c r="R25">
        <f t="shared" si="3"/>
        <v>355362.63112900004</v>
      </c>
      <c r="S25">
        <f t="shared" si="4"/>
        <v>211839837.75651291</v>
      </c>
      <c r="T25">
        <f t="shared" si="1"/>
        <v>213727.13462159515</v>
      </c>
      <c r="U25">
        <f t="shared" si="2"/>
        <v>98807405.347553983</v>
      </c>
    </row>
    <row r="26" spans="1:21">
      <c r="A26" s="57">
        <v>14</v>
      </c>
      <c r="B26">
        <v>134857.149</v>
      </c>
      <c r="C26" s="46">
        <f t="shared" si="0"/>
        <v>414.37356937555995</v>
      </c>
      <c r="D26" s="58">
        <v>113.18300000000001</v>
      </c>
      <c r="E26" s="58">
        <v>24.106999999999999</v>
      </c>
      <c r="F26" s="58">
        <v>64</v>
      </c>
      <c r="G26" s="58">
        <v>207</v>
      </c>
      <c r="H26">
        <v>1301.807</v>
      </c>
      <c r="I26">
        <v>1</v>
      </c>
      <c r="J26">
        <v>417.60199999999998</v>
      </c>
      <c r="K26" s="58">
        <v>726.97900000000004</v>
      </c>
      <c r="L26" s="58">
        <v>899.03099999999995</v>
      </c>
      <c r="M26" s="58">
        <v>176.45099999999999</v>
      </c>
      <c r="N26" s="58">
        <v>411.95499999999998</v>
      </c>
      <c r="O26" s="58">
        <v>1.012</v>
      </c>
      <c r="P26">
        <v>0.98799999999999999</v>
      </c>
      <c r="Q26">
        <v>1</v>
      </c>
      <c r="R26">
        <f t="shared" si="3"/>
        <v>174391.43040399998</v>
      </c>
      <c r="S26">
        <f t="shared" si="4"/>
        <v>72826210.119571194</v>
      </c>
      <c r="T26">
        <f t="shared" si="1"/>
        <v>171705.45499704199</v>
      </c>
      <c r="U26">
        <f t="shared" si="2"/>
        <v>71150202.268378869</v>
      </c>
    </row>
    <row r="27" spans="1:21">
      <c r="A27" s="57">
        <v>15</v>
      </c>
      <c r="B27">
        <v>132283.818</v>
      </c>
      <c r="C27" s="46">
        <f t="shared" si="0"/>
        <v>410.40100902184577</v>
      </c>
      <c r="D27" s="58">
        <v>124.17</v>
      </c>
      <c r="E27" s="58">
        <v>30.696000000000002</v>
      </c>
      <c r="F27" s="58">
        <v>65</v>
      </c>
      <c r="G27" s="58">
        <v>207</v>
      </c>
      <c r="H27">
        <v>1289.1189999999999</v>
      </c>
      <c r="I27">
        <v>1</v>
      </c>
      <c r="J27">
        <v>411.47</v>
      </c>
      <c r="K27" s="58">
        <v>1473.3440000000001</v>
      </c>
      <c r="L27" s="58">
        <v>258.48099999999999</v>
      </c>
      <c r="M27" s="58">
        <v>136.90899999999999</v>
      </c>
      <c r="N27" s="58">
        <v>410.339</v>
      </c>
      <c r="O27" s="58">
        <v>1</v>
      </c>
      <c r="P27">
        <v>1</v>
      </c>
      <c r="Q27">
        <v>1</v>
      </c>
      <c r="R27">
        <f t="shared" si="3"/>
        <v>169307.56090000001</v>
      </c>
      <c r="S27">
        <f t="shared" si="4"/>
        <v>69664982.083523005</v>
      </c>
      <c r="T27">
        <f t="shared" si="1"/>
        <v>168428.98820614914</v>
      </c>
      <c r="U27">
        <f t="shared" si="2"/>
        <v>69123426.708332166</v>
      </c>
    </row>
    <row r="28" spans="1:21">
      <c r="A28" s="57">
        <v>16</v>
      </c>
      <c r="B28">
        <v>123767.81600000001</v>
      </c>
      <c r="C28" s="46">
        <f t="shared" si="0"/>
        <v>396.97112955063295</v>
      </c>
      <c r="D28" s="58">
        <v>116.004</v>
      </c>
      <c r="E28" s="58">
        <v>27.782</v>
      </c>
      <c r="F28" s="58">
        <v>65</v>
      </c>
      <c r="G28" s="58">
        <v>199</v>
      </c>
      <c r="H28">
        <v>1247.248</v>
      </c>
      <c r="I28">
        <v>1</v>
      </c>
      <c r="J28">
        <v>404.65300000000002</v>
      </c>
      <c r="K28" s="58">
        <v>213.24700000000001</v>
      </c>
      <c r="L28" s="58">
        <v>1029.8869999999999</v>
      </c>
      <c r="M28" s="58">
        <v>176.452</v>
      </c>
      <c r="N28" s="58">
        <v>390.14499999999998</v>
      </c>
      <c r="O28" s="58">
        <v>1.0349999999999999</v>
      </c>
      <c r="P28">
        <v>0.96599999999999997</v>
      </c>
      <c r="Q28">
        <v>1</v>
      </c>
      <c r="R28">
        <f t="shared" si="3"/>
        <v>163744.05040900002</v>
      </c>
      <c r="S28">
        <f t="shared" si="4"/>
        <v>66259521.230153084</v>
      </c>
      <c r="T28">
        <f t="shared" si="1"/>
        <v>157586.07769670541</v>
      </c>
      <c r="U28">
        <f t="shared" si="2"/>
        <v>62557123.264714956</v>
      </c>
    </row>
    <row r="29" spans="1:21">
      <c r="A29" s="57">
        <v>17</v>
      </c>
      <c r="B29">
        <v>61444.796999999999</v>
      </c>
      <c r="C29" s="46">
        <f t="shared" si="0"/>
        <v>279.70331667433709</v>
      </c>
      <c r="D29" s="58">
        <v>121.035</v>
      </c>
      <c r="E29" s="58">
        <v>30.584</v>
      </c>
      <c r="F29" s="58">
        <v>66</v>
      </c>
      <c r="G29" s="58">
        <v>215</v>
      </c>
      <c r="H29">
        <v>925.70500000000004</v>
      </c>
      <c r="I29">
        <v>0.90100000000000002</v>
      </c>
      <c r="J29">
        <v>298.07100000000003</v>
      </c>
      <c r="K29" s="58">
        <v>1110.662</v>
      </c>
      <c r="L29" s="58">
        <v>63.813000000000002</v>
      </c>
      <c r="M29" s="58">
        <v>117.607</v>
      </c>
      <c r="N29" s="58">
        <v>270.19299999999998</v>
      </c>
      <c r="O29" s="58">
        <v>1.0900000000000001</v>
      </c>
      <c r="P29">
        <v>0.91800000000000004</v>
      </c>
      <c r="Q29">
        <v>0.99099999999999999</v>
      </c>
      <c r="R29">
        <f t="shared" si="3"/>
        <v>88846.321041000017</v>
      </c>
      <c r="S29">
        <f t="shared" si="4"/>
        <v>26482511.759011917</v>
      </c>
      <c r="T29">
        <f t="shared" si="1"/>
        <v>78233.945358624493</v>
      </c>
      <c r="U29">
        <f t="shared" si="2"/>
        <v>21882293.993326131</v>
      </c>
    </row>
    <row r="30" spans="1:21">
      <c r="A30" s="57">
        <v>18</v>
      </c>
      <c r="B30">
        <v>168865.046</v>
      </c>
      <c r="C30" s="46">
        <f t="shared" si="0"/>
        <v>463.68702191318908</v>
      </c>
      <c r="D30" s="58">
        <v>117.169</v>
      </c>
      <c r="E30" s="58">
        <v>24.3</v>
      </c>
      <c r="F30" s="58">
        <v>63</v>
      </c>
      <c r="G30" s="58">
        <v>210</v>
      </c>
      <c r="H30">
        <v>1569.15</v>
      </c>
      <c r="I30">
        <v>0.86199999999999999</v>
      </c>
      <c r="J30">
        <v>509.18299999999999</v>
      </c>
      <c r="K30" s="58">
        <v>1100.162</v>
      </c>
      <c r="L30" s="58">
        <v>559.774</v>
      </c>
      <c r="M30" s="58">
        <v>150.751</v>
      </c>
      <c r="N30" s="58">
        <v>428.29899999999998</v>
      </c>
      <c r="O30" s="58">
        <v>1.177</v>
      </c>
      <c r="P30">
        <v>0.85</v>
      </c>
      <c r="Q30">
        <v>0.98899999999999999</v>
      </c>
      <c r="R30">
        <f t="shared" si="3"/>
        <v>259267.32748899999</v>
      </c>
      <c r="S30">
        <f t="shared" si="4"/>
        <v>132014515.61283147</v>
      </c>
      <c r="T30">
        <f t="shared" si="1"/>
        <v>215005.6542907223</v>
      </c>
      <c r="U30">
        <f t="shared" si="2"/>
        <v>99695331.532561705</v>
      </c>
    </row>
    <row r="31" spans="1:21">
      <c r="A31" s="57">
        <v>19</v>
      </c>
      <c r="B31">
        <v>86153.732000000004</v>
      </c>
      <c r="C31" s="46">
        <f t="shared" si="0"/>
        <v>331.20135644184074</v>
      </c>
      <c r="D31" s="58">
        <v>127.262</v>
      </c>
      <c r="E31" s="58">
        <v>31.562999999999999</v>
      </c>
      <c r="F31" s="58">
        <v>71</v>
      </c>
      <c r="G31" s="58">
        <v>218</v>
      </c>
      <c r="H31">
        <v>1122.4380000000001</v>
      </c>
      <c r="I31">
        <v>0.85899999999999999</v>
      </c>
      <c r="J31">
        <v>373.30799999999999</v>
      </c>
      <c r="K31" s="58">
        <v>1667.2049999999999</v>
      </c>
      <c r="L31" s="58">
        <v>848.14200000000005</v>
      </c>
      <c r="M31" s="58">
        <v>150.44</v>
      </c>
      <c r="N31" s="58">
        <v>298.87299999999999</v>
      </c>
      <c r="O31" s="58">
        <v>1.2190000000000001</v>
      </c>
      <c r="P31">
        <v>0.82099999999999995</v>
      </c>
      <c r="Q31">
        <v>0.98599999999999999</v>
      </c>
      <c r="R31">
        <f t="shared" si="3"/>
        <v>139358.862864</v>
      </c>
      <c r="S31">
        <f t="shared" si="4"/>
        <v>52023778.378034107</v>
      </c>
      <c r="T31">
        <f t="shared" si="1"/>
        <v>109694.33850891524</v>
      </c>
      <c r="U31">
        <f t="shared" si="2"/>
        <v>36330913.708143175</v>
      </c>
    </row>
    <row r="32" spans="1:21">
      <c r="A32" s="57">
        <v>20</v>
      </c>
      <c r="B32">
        <v>137971.375</v>
      </c>
      <c r="C32" s="46">
        <f t="shared" si="0"/>
        <v>419.13077993805751</v>
      </c>
      <c r="D32" s="58">
        <v>123.75</v>
      </c>
      <c r="E32" s="58">
        <v>27.361999999999998</v>
      </c>
      <c r="F32" s="58">
        <v>71</v>
      </c>
      <c r="G32" s="58">
        <v>206</v>
      </c>
      <c r="H32">
        <v>1317.0329999999999</v>
      </c>
      <c r="I32">
        <v>1</v>
      </c>
      <c r="J32">
        <v>429.64800000000002</v>
      </c>
      <c r="K32" s="58">
        <v>1527.4639999999999</v>
      </c>
      <c r="L32" s="58">
        <v>1343.296</v>
      </c>
      <c r="M32" s="58">
        <v>176.65899999999999</v>
      </c>
      <c r="N32" s="58">
        <v>409.53199999999998</v>
      </c>
      <c r="O32" s="58">
        <v>1.0469999999999999</v>
      </c>
      <c r="P32">
        <v>0.95499999999999996</v>
      </c>
      <c r="Q32">
        <v>1</v>
      </c>
      <c r="R32">
        <f t="shared" si="3"/>
        <v>184597.40390400004</v>
      </c>
      <c r="S32">
        <f t="shared" si="4"/>
        <v>79311905.392545804</v>
      </c>
      <c r="T32">
        <f t="shared" si="1"/>
        <v>175670.61069148438</v>
      </c>
      <c r="U32">
        <f t="shared" si="2"/>
        <v>73628960.071316719</v>
      </c>
    </row>
    <row r="33" spans="1:21">
      <c r="A33" s="57">
        <v>21</v>
      </c>
      <c r="B33">
        <v>116608.94500000001</v>
      </c>
      <c r="C33" s="46">
        <f t="shared" si="0"/>
        <v>385.31950384563675</v>
      </c>
      <c r="D33" s="58">
        <v>114.102</v>
      </c>
      <c r="E33" s="58">
        <v>29.925000000000001</v>
      </c>
      <c r="F33" s="58">
        <v>62</v>
      </c>
      <c r="G33" s="58">
        <v>199</v>
      </c>
      <c r="H33">
        <v>1210.452</v>
      </c>
      <c r="I33">
        <v>1</v>
      </c>
      <c r="J33">
        <v>386.971</v>
      </c>
      <c r="K33" s="58">
        <v>373.99</v>
      </c>
      <c r="L33" s="58">
        <v>254.44300000000001</v>
      </c>
      <c r="M33" s="58">
        <v>99.855999999999995</v>
      </c>
      <c r="N33" s="58">
        <v>384.49099999999999</v>
      </c>
      <c r="O33" s="58">
        <v>1.004</v>
      </c>
      <c r="P33">
        <v>0.996</v>
      </c>
      <c r="Q33">
        <v>1</v>
      </c>
      <c r="R33">
        <f t="shared" si="3"/>
        <v>149746.554841</v>
      </c>
      <c r="S33">
        <f t="shared" si="4"/>
        <v>57947574.073376611</v>
      </c>
      <c r="T33">
        <f t="shared" si="1"/>
        <v>148471.12004384768</v>
      </c>
      <c r="U33">
        <f t="shared" si="2"/>
        <v>57208818.310701363</v>
      </c>
    </row>
    <row r="34" spans="1:21">
      <c r="A34" s="57">
        <v>22</v>
      </c>
      <c r="B34">
        <v>85789.002999999997</v>
      </c>
      <c r="C34" s="46">
        <f t="shared" si="0"/>
        <v>330.49954784084576</v>
      </c>
      <c r="D34" s="58">
        <v>112.648</v>
      </c>
      <c r="E34" s="58">
        <v>23.306000000000001</v>
      </c>
      <c r="F34" s="58">
        <v>68</v>
      </c>
      <c r="G34" s="58">
        <v>207</v>
      </c>
      <c r="H34">
        <v>1067.4639999999999</v>
      </c>
      <c r="I34">
        <v>0.94599999999999995</v>
      </c>
      <c r="J34">
        <v>363.57900000000001</v>
      </c>
      <c r="K34" s="58">
        <v>471.72899999999998</v>
      </c>
      <c r="L34" s="58">
        <v>855.41200000000003</v>
      </c>
      <c r="M34" s="58">
        <v>38.143000000000001</v>
      </c>
      <c r="N34" s="58">
        <v>311.28800000000001</v>
      </c>
      <c r="O34" s="58">
        <v>1.1359999999999999</v>
      </c>
      <c r="P34">
        <v>0.88100000000000001</v>
      </c>
      <c r="Q34">
        <v>0.99</v>
      </c>
      <c r="R34">
        <f t="shared" si="3"/>
        <v>132189.68924100001</v>
      </c>
      <c r="S34">
        <f t="shared" si="4"/>
        <v>48061395.024553545</v>
      </c>
      <c r="T34">
        <f t="shared" si="1"/>
        <v>109229.9511230035</v>
      </c>
      <c r="U34">
        <f t="shared" si="2"/>
        <v>36100449.456830338</v>
      </c>
    </row>
    <row r="35" spans="1:21">
      <c r="A35" s="57">
        <v>23</v>
      </c>
      <c r="B35">
        <v>112215.883</v>
      </c>
      <c r="C35" s="46">
        <f t="shared" si="0"/>
        <v>377.99166628772952</v>
      </c>
      <c r="D35" s="58">
        <v>119.489</v>
      </c>
      <c r="E35" s="58">
        <v>10.028</v>
      </c>
      <c r="F35" s="58">
        <v>57</v>
      </c>
      <c r="G35" s="58">
        <v>146</v>
      </c>
      <c r="H35">
        <v>1187.6130000000001</v>
      </c>
      <c r="I35">
        <v>1</v>
      </c>
      <c r="J35">
        <v>382.88799999999998</v>
      </c>
      <c r="K35" s="58">
        <v>738.28800000000001</v>
      </c>
      <c r="L35" s="58">
        <v>398.22300000000001</v>
      </c>
      <c r="M35" s="58">
        <v>93.75</v>
      </c>
      <c r="N35" s="58">
        <v>373.99</v>
      </c>
      <c r="O35" s="58">
        <v>1.022</v>
      </c>
      <c r="P35">
        <v>0.97899999999999998</v>
      </c>
      <c r="Q35">
        <v>1</v>
      </c>
      <c r="R35">
        <f t="shared" si="3"/>
        <v>146603.22054399998</v>
      </c>
      <c r="S35">
        <f t="shared" si="4"/>
        <v>56132613.907651059</v>
      </c>
      <c r="T35">
        <f t="shared" si="1"/>
        <v>142877.69978297426</v>
      </c>
      <c r="U35">
        <f t="shared" si="2"/>
        <v>54006579.816324413</v>
      </c>
    </row>
    <row r="36" spans="1:21">
      <c r="A36" s="57">
        <v>24</v>
      </c>
      <c r="B36">
        <v>48857.398999999998</v>
      </c>
      <c r="C36" s="46">
        <f t="shared" si="0"/>
        <v>249.41365732394084</v>
      </c>
      <c r="D36" s="58">
        <v>131.41300000000001</v>
      </c>
      <c r="E36" s="58">
        <v>10.558999999999999</v>
      </c>
      <c r="F36" s="58">
        <v>69</v>
      </c>
      <c r="G36" s="58">
        <v>150</v>
      </c>
      <c r="H36">
        <v>784.12900000000002</v>
      </c>
      <c r="I36">
        <v>0.999</v>
      </c>
      <c r="J36">
        <v>259.95400000000001</v>
      </c>
      <c r="K36" s="58">
        <v>1622.779</v>
      </c>
      <c r="L36" s="58">
        <v>363.48899999999998</v>
      </c>
      <c r="M36" s="58">
        <v>94.097999999999999</v>
      </c>
      <c r="N36" s="58">
        <v>239.90299999999999</v>
      </c>
      <c r="O36" s="58">
        <v>1.081</v>
      </c>
      <c r="P36">
        <v>0.92500000000000004</v>
      </c>
      <c r="Q36">
        <v>1</v>
      </c>
      <c r="R36">
        <f t="shared" si="3"/>
        <v>67576.082116000005</v>
      </c>
      <c r="S36">
        <f t="shared" si="4"/>
        <v>17566672.850382667</v>
      </c>
      <c r="T36">
        <f t="shared" si="1"/>
        <v>62207.17245970419</v>
      </c>
      <c r="U36">
        <f t="shared" si="2"/>
        <v>15515318.394955952</v>
      </c>
    </row>
    <row r="37" spans="1:21">
      <c r="A37" s="57">
        <v>25</v>
      </c>
      <c r="B37">
        <v>122040.08199999999</v>
      </c>
      <c r="C37" s="46">
        <f t="shared" si="0"/>
        <v>394.19063718602189</v>
      </c>
      <c r="D37" s="58">
        <v>128.32599999999999</v>
      </c>
      <c r="E37" s="58">
        <v>10.052</v>
      </c>
      <c r="F37" s="58">
        <v>64</v>
      </c>
      <c r="G37" s="58">
        <v>153</v>
      </c>
      <c r="H37">
        <v>1238.366</v>
      </c>
      <c r="I37">
        <v>1</v>
      </c>
      <c r="J37">
        <v>398.19600000000003</v>
      </c>
      <c r="K37" s="58">
        <v>1260.905</v>
      </c>
      <c r="L37" s="58">
        <v>861.06600000000003</v>
      </c>
      <c r="M37" s="58">
        <v>173.71100000000001</v>
      </c>
      <c r="N37" s="58">
        <v>390.95299999999997</v>
      </c>
      <c r="O37" s="58">
        <v>1.016</v>
      </c>
      <c r="P37">
        <v>0.98399999999999999</v>
      </c>
      <c r="Q37">
        <v>1</v>
      </c>
      <c r="R37">
        <f t="shared" si="3"/>
        <v>158560.05441600003</v>
      </c>
      <c r="S37">
        <f t="shared" si="4"/>
        <v>63137979.428233549</v>
      </c>
      <c r="T37">
        <f t="shared" si="1"/>
        <v>155386.25844512193</v>
      </c>
      <c r="U37">
        <f t="shared" si="2"/>
        <v>61251808.226434492</v>
      </c>
    </row>
    <row r="38" spans="1:21">
      <c r="A38" s="57">
        <v>26</v>
      </c>
      <c r="B38">
        <v>145308.36900000001</v>
      </c>
      <c r="C38" s="46">
        <f t="shared" si="0"/>
        <v>430.13063317063228</v>
      </c>
      <c r="D38" s="58">
        <v>117.381</v>
      </c>
      <c r="E38" s="58">
        <v>8.0619999999999994</v>
      </c>
      <c r="F38" s="58">
        <v>62</v>
      </c>
      <c r="G38" s="58">
        <v>138</v>
      </c>
      <c r="H38">
        <v>1351.2909999999999</v>
      </c>
      <c r="I38">
        <v>1</v>
      </c>
      <c r="J38">
        <v>432.185</v>
      </c>
      <c r="K38" s="58">
        <v>177.70599999999999</v>
      </c>
      <c r="L38" s="58">
        <v>986.26800000000003</v>
      </c>
      <c r="M38" s="58">
        <v>173.88399999999999</v>
      </c>
      <c r="N38" s="58">
        <v>428.91800000000001</v>
      </c>
      <c r="O38" s="58">
        <v>1.006</v>
      </c>
      <c r="P38">
        <v>0.99399999999999999</v>
      </c>
      <c r="Q38">
        <v>1</v>
      </c>
      <c r="R38">
        <f t="shared" si="3"/>
        <v>186783.87422500001</v>
      </c>
      <c r="S38">
        <f t="shared" si="4"/>
        <v>80725188.68193163</v>
      </c>
      <c r="T38">
        <f t="shared" si="1"/>
        <v>185012.36159176903</v>
      </c>
      <c r="U38">
        <f t="shared" si="2"/>
        <v>79579484.235861585</v>
      </c>
    </row>
    <row r="39" spans="1:21">
      <c r="A39" s="57">
        <v>27</v>
      </c>
      <c r="B39">
        <v>153408.09700000001</v>
      </c>
      <c r="C39" s="46">
        <f t="shared" si="0"/>
        <v>441.95616930072111</v>
      </c>
      <c r="D39" s="58">
        <v>122.127</v>
      </c>
      <c r="E39" s="58">
        <v>9.4949999999999992</v>
      </c>
      <c r="F39" s="58">
        <v>60</v>
      </c>
      <c r="G39" s="58">
        <v>142</v>
      </c>
      <c r="H39">
        <v>1389.355</v>
      </c>
      <c r="I39">
        <v>0.999</v>
      </c>
      <c r="J39">
        <v>458.726</v>
      </c>
      <c r="K39" s="58">
        <v>584.00599999999997</v>
      </c>
      <c r="L39" s="58">
        <v>1327.1410000000001</v>
      </c>
      <c r="M39" s="58">
        <v>176.77</v>
      </c>
      <c r="N39" s="58">
        <v>426.49400000000003</v>
      </c>
      <c r="O39" s="58">
        <v>1.0740000000000001</v>
      </c>
      <c r="P39">
        <v>0.93100000000000005</v>
      </c>
      <c r="Q39">
        <v>1</v>
      </c>
      <c r="R39">
        <f t="shared" si="3"/>
        <v>210429.543076</v>
      </c>
      <c r="S39">
        <f t="shared" si="4"/>
        <v>96529502.577081174</v>
      </c>
      <c r="T39">
        <f t="shared" si="1"/>
        <v>195325.25558296766</v>
      </c>
      <c r="U39">
        <f t="shared" si="2"/>
        <v>86325201.725132674</v>
      </c>
    </row>
    <row r="40" spans="1:21">
      <c r="A40" s="57">
        <v>28</v>
      </c>
      <c r="B40">
        <v>150267.12</v>
      </c>
      <c r="C40" s="46">
        <f t="shared" si="0"/>
        <v>437.40832120281397</v>
      </c>
      <c r="D40" s="58">
        <v>106.551</v>
      </c>
      <c r="E40" s="58">
        <v>10.209</v>
      </c>
      <c r="F40" s="58">
        <v>52</v>
      </c>
      <c r="G40" s="58">
        <v>135</v>
      </c>
      <c r="H40">
        <v>1374.13</v>
      </c>
      <c r="I40">
        <v>1</v>
      </c>
      <c r="J40">
        <v>441.839</v>
      </c>
      <c r="K40" s="58">
        <v>322.29399999999998</v>
      </c>
      <c r="L40" s="58">
        <v>19.385999999999999</v>
      </c>
      <c r="M40" s="58">
        <v>93.459000000000003</v>
      </c>
      <c r="N40" s="58">
        <v>433.76400000000001</v>
      </c>
      <c r="O40" s="58">
        <v>1.0169999999999999</v>
      </c>
      <c r="P40">
        <v>0.98299999999999998</v>
      </c>
      <c r="Q40">
        <v>1</v>
      </c>
      <c r="R40">
        <f t="shared" si="3"/>
        <v>195221.701921</v>
      </c>
      <c r="S40">
        <f t="shared" si="4"/>
        <v>86256561.555072725</v>
      </c>
      <c r="T40">
        <f t="shared" si="1"/>
        <v>191326.03945746407</v>
      </c>
      <c r="U40">
        <f t="shared" si="2"/>
        <v>83687601.721472695</v>
      </c>
    </row>
    <row r="41" spans="1:21">
      <c r="A41" s="57">
        <v>29</v>
      </c>
      <c r="B41">
        <v>104039.81600000001</v>
      </c>
      <c r="C41" s="46">
        <f t="shared" si="0"/>
        <v>363.96099785302562</v>
      </c>
      <c r="D41" s="58">
        <v>130.66</v>
      </c>
      <c r="E41" s="58">
        <v>10.602</v>
      </c>
      <c r="F41" s="58">
        <v>67</v>
      </c>
      <c r="G41" s="58">
        <v>157</v>
      </c>
      <c r="H41">
        <v>1149.549</v>
      </c>
      <c r="I41">
        <v>0.98899999999999999</v>
      </c>
      <c r="J41">
        <v>393.13</v>
      </c>
      <c r="K41" s="58">
        <v>1920.84</v>
      </c>
      <c r="L41" s="58">
        <v>450.72699999999998</v>
      </c>
      <c r="M41" s="58">
        <v>93.061999999999998</v>
      </c>
      <c r="N41" s="58">
        <v>339.25700000000001</v>
      </c>
      <c r="O41" s="58">
        <v>1.169</v>
      </c>
      <c r="P41">
        <v>0.85599999999999998</v>
      </c>
      <c r="Q41">
        <v>0.995</v>
      </c>
      <c r="R41">
        <f t="shared" si="3"/>
        <v>154551.19690000001</v>
      </c>
      <c r="S41">
        <f t="shared" si="4"/>
        <v>60758712.037297003</v>
      </c>
      <c r="T41">
        <f t="shared" si="1"/>
        <v>132467.60795817012</v>
      </c>
      <c r="U41">
        <f t="shared" si="2"/>
        <v>48213042.775658995</v>
      </c>
    </row>
    <row r="42" spans="1:21">
      <c r="A42" s="57">
        <v>30</v>
      </c>
      <c r="B42">
        <v>130744.648</v>
      </c>
      <c r="C42" s="46">
        <f t="shared" si="0"/>
        <v>408.00644124336947</v>
      </c>
      <c r="D42" s="58">
        <v>127.179</v>
      </c>
      <c r="E42" s="58">
        <v>10.994</v>
      </c>
      <c r="F42" s="58">
        <v>58</v>
      </c>
      <c r="G42" s="58">
        <v>152</v>
      </c>
      <c r="H42">
        <v>1318.771</v>
      </c>
      <c r="I42">
        <v>0.94499999999999995</v>
      </c>
      <c r="J42">
        <v>463.45800000000003</v>
      </c>
      <c r="K42" s="58">
        <v>1066.2360000000001</v>
      </c>
      <c r="L42" s="58">
        <v>649.43499999999995</v>
      </c>
      <c r="M42" s="58">
        <v>48.390999999999998</v>
      </c>
      <c r="N42" s="58">
        <v>377.726</v>
      </c>
      <c r="O42" s="58">
        <v>1.2170000000000001</v>
      </c>
      <c r="P42">
        <v>0.82099999999999995</v>
      </c>
      <c r="Q42">
        <v>0.98799999999999999</v>
      </c>
      <c r="R42">
        <f t="shared" si="3"/>
        <v>214793.31776400004</v>
      </c>
      <c r="S42">
        <f t="shared" si="4"/>
        <v>99547681.464267939</v>
      </c>
      <c r="T42">
        <f t="shared" si="1"/>
        <v>166469.2560960791</v>
      </c>
      <c r="U42">
        <f t="shared" si="2"/>
        <v>67920528.756192327</v>
      </c>
    </row>
    <row r="43" spans="1:21">
      <c r="A43" s="57">
        <v>31</v>
      </c>
      <c r="B43">
        <v>158778.55499999999</v>
      </c>
      <c r="C43" s="46">
        <f t="shared" si="0"/>
        <v>449.62554985443938</v>
      </c>
      <c r="D43" s="58">
        <v>131.54400000000001</v>
      </c>
      <c r="E43" s="58">
        <v>5.4279999999999999</v>
      </c>
      <c r="F43" s="58">
        <v>60</v>
      </c>
      <c r="G43" s="58">
        <v>154</v>
      </c>
      <c r="H43">
        <v>1470.498</v>
      </c>
      <c r="I43">
        <v>0.92300000000000004</v>
      </c>
      <c r="J43">
        <v>496.90499999999997</v>
      </c>
      <c r="K43" s="58">
        <v>1613.893</v>
      </c>
      <c r="L43" s="58">
        <v>1223.748</v>
      </c>
      <c r="M43" s="58">
        <v>20.556000000000001</v>
      </c>
      <c r="N43" s="58">
        <v>399.83800000000002</v>
      </c>
      <c r="O43" s="58">
        <v>1.2270000000000001</v>
      </c>
      <c r="P43">
        <v>0.81499999999999995</v>
      </c>
      <c r="Q43">
        <v>0.98799999999999999</v>
      </c>
      <c r="R43">
        <f t="shared" si="3"/>
        <v>246914.57902499998</v>
      </c>
      <c r="S43">
        <f t="shared" si="4"/>
        <v>122693088.89041761</v>
      </c>
      <c r="T43">
        <f t="shared" si="1"/>
        <v>202163.13508190695</v>
      </c>
      <c r="U43">
        <f t="shared" si="2"/>
        <v>90897710.771499723</v>
      </c>
    </row>
    <row r="44" spans="1:21">
      <c r="A44" s="57">
        <v>32</v>
      </c>
      <c r="B44">
        <v>125547.746</v>
      </c>
      <c r="C44" s="46">
        <f t="shared" si="0"/>
        <v>399.81540110351659</v>
      </c>
      <c r="D44" s="58">
        <v>121.523</v>
      </c>
      <c r="E44" s="58">
        <v>6.9820000000000002</v>
      </c>
      <c r="F44" s="58">
        <v>65</v>
      </c>
      <c r="G44" s="58">
        <v>151</v>
      </c>
      <c r="H44">
        <v>1256.1300000000001</v>
      </c>
      <c r="I44">
        <v>1</v>
      </c>
      <c r="J44">
        <v>403.09100000000001</v>
      </c>
      <c r="K44" s="58">
        <v>552.50400000000002</v>
      </c>
      <c r="L44" s="58">
        <v>815.83199999999999</v>
      </c>
      <c r="M44" s="58">
        <v>176.32300000000001</v>
      </c>
      <c r="N44" s="58">
        <v>397.41500000000002</v>
      </c>
      <c r="O44" s="58">
        <v>1.012</v>
      </c>
      <c r="P44">
        <v>0.98799999999999999</v>
      </c>
      <c r="Q44">
        <v>1</v>
      </c>
      <c r="R44">
        <f t="shared" si="3"/>
        <v>162482.35428100001</v>
      </c>
      <c r="S44">
        <f t="shared" si="4"/>
        <v>65495174.669482574</v>
      </c>
      <c r="T44">
        <f t="shared" si="1"/>
        <v>159852.35495956586</v>
      </c>
      <c r="U44">
        <f t="shared" si="2"/>
        <v>63911433.415500529</v>
      </c>
    </row>
    <row r="45" spans="1:21">
      <c r="A45" s="57">
        <v>33</v>
      </c>
      <c r="B45">
        <v>54804.637999999999</v>
      </c>
      <c r="C45" s="46">
        <f t="shared" si="0"/>
        <v>264.15796852734803</v>
      </c>
      <c r="D45" s="58">
        <v>114.986</v>
      </c>
      <c r="E45" s="58">
        <v>7.1040000000000001</v>
      </c>
      <c r="F45" s="58">
        <v>68</v>
      </c>
      <c r="G45" s="58">
        <v>133</v>
      </c>
      <c r="H45">
        <v>829.80700000000002</v>
      </c>
      <c r="I45">
        <v>1</v>
      </c>
      <c r="J45">
        <v>267.38499999999999</v>
      </c>
      <c r="K45" s="58">
        <v>109.047</v>
      </c>
      <c r="L45" s="58">
        <v>1000</v>
      </c>
      <c r="M45" s="58">
        <v>175.495</v>
      </c>
      <c r="N45" s="58">
        <v>261.71199999999999</v>
      </c>
      <c r="O45" s="58">
        <v>1.0189999999999999</v>
      </c>
      <c r="P45">
        <v>0.98199999999999998</v>
      </c>
      <c r="Q45">
        <v>1</v>
      </c>
      <c r="R45">
        <f t="shared" si="3"/>
        <v>71494.738224999994</v>
      </c>
      <c r="S45">
        <f t="shared" si="4"/>
        <v>19116620.580291621</v>
      </c>
      <c r="T45">
        <f t="shared" ref="T45:T77" si="5">C45^2</f>
        <v>69779.432336495389</v>
      </c>
      <c r="U45">
        <f t="shared" ref="U45:U77" si="6">C45^3</f>
        <v>18432793.091000162</v>
      </c>
    </row>
    <row r="46" spans="1:21">
      <c r="A46" s="57">
        <v>34</v>
      </c>
      <c r="B46">
        <v>153522.932</v>
      </c>
      <c r="C46" s="46">
        <f t="shared" si="0"/>
        <v>442.12155347380127</v>
      </c>
      <c r="D46" s="58">
        <v>132.79900000000001</v>
      </c>
      <c r="E46" s="58">
        <v>6.1820000000000004</v>
      </c>
      <c r="F46" s="58">
        <v>58</v>
      </c>
      <c r="G46" s="58">
        <v>154</v>
      </c>
      <c r="H46">
        <v>1412.194</v>
      </c>
      <c r="I46">
        <v>0.96699999999999997</v>
      </c>
      <c r="J46">
        <v>531.11</v>
      </c>
      <c r="K46" s="58">
        <v>1250.404</v>
      </c>
      <c r="L46" s="58">
        <v>282.714</v>
      </c>
      <c r="M46" s="58">
        <v>177.73400000000001</v>
      </c>
      <c r="N46" s="58">
        <v>368.33600000000001</v>
      </c>
      <c r="O46" s="58">
        <v>1.4410000000000001</v>
      </c>
      <c r="P46">
        <v>0.69399999999999995</v>
      </c>
      <c r="Q46">
        <v>1</v>
      </c>
      <c r="R46">
        <f t="shared" si="3"/>
        <v>282077.8321</v>
      </c>
      <c r="S46">
        <f t="shared" si="4"/>
        <v>149814357.40663099</v>
      </c>
      <c r="T46">
        <f t="shared" si="5"/>
        <v>195471.46804608731</v>
      </c>
      <c r="U46">
        <f t="shared" si="6"/>
        <v>86422149.112340629</v>
      </c>
    </row>
    <row r="47" spans="1:21">
      <c r="A47" s="57">
        <v>35</v>
      </c>
      <c r="B47">
        <v>146919.96299999999</v>
      </c>
      <c r="C47" s="46">
        <f t="shared" si="0"/>
        <v>432.50931412239777</v>
      </c>
      <c r="D47" s="58">
        <v>128.55699999999999</v>
      </c>
      <c r="E47" s="58">
        <v>8.7639999999999993</v>
      </c>
      <c r="F47" s="58">
        <v>60</v>
      </c>
      <c r="G47" s="58">
        <v>155</v>
      </c>
      <c r="H47">
        <v>1358.904</v>
      </c>
      <c r="I47">
        <v>1</v>
      </c>
      <c r="J47">
        <v>440.13099999999997</v>
      </c>
      <c r="K47" s="58">
        <v>1055.7349999999999</v>
      </c>
      <c r="L47" s="58">
        <v>731.01800000000003</v>
      </c>
      <c r="M47" s="58">
        <v>176.739</v>
      </c>
      <c r="N47" s="58">
        <v>425.68700000000001</v>
      </c>
      <c r="O47" s="58">
        <v>1.032</v>
      </c>
      <c r="P47">
        <v>0.96899999999999997</v>
      </c>
      <c r="Q47">
        <v>1</v>
      </c>
      <c r="R47">
        <f t="shared" si="3"/>
        <v>193715.29716099997</v>
      </c>
      <c r="S47">
        <f t="shared" si="4"/>
        <v>85260107.454768077</v>
      </c>
      <c r="T47">
        <f t="shared" si="5"/>
        <v>187064.30680262693</v>
      </c>
      <c r="U47">
        <f t="shared" si="6"/>
        <v>80907055.031985968</v>
      </c>
    </row>
    <row r="48" spans="1:21">
      <c r="A48" s="57">
        <v>36</v>
      </c>
      <c r="B48">
        <v>105929.361</v>
      </c>
      <c r="C48" s="46">
        <f t="shared" si="0"/>
        <v>367.2512101732637</v>
      </c>
      <c r="D48" s="58">
        <v>132.07499999999999</v>
      </c>
      <c r="E48" s="58">
        <v>7.8970000000000002</v>
      </c>
      <c r="F48" s="58">
        <v>66</v>
      </c>
      <c r="G48" s="58">
        <v>161</v>
      </c>
      <c r="H48">
        <v>1313.2260000000001</v>
      </c>
      <c r="I48">
        <v>0.77200000000000002</v>
      </c>
      <c r="J48">
        <v>436.90600000000001</v>
      </c>
      <c r="K48" s="58">
        <v>1778.675</v>
      </c>
      <c r="L48" s="58">
        <v>332.79500000000002</v>
      </c>
      <c r="M48" s="58">
        <v>176.714</v>
      </c>
      <c r="N48" s="58">
        <v>399.83800000000002</v>
      </c>
      <c r="O48" s="58">
        <v>1.254</v>
      </c>
      <c r="P48">
        <v>0.79800000000000004</v>
      </c>
      <c r="Q48">
        <v>0.77300000000000002</v>
      </c>
      <c r="R48">
        <f t="shared" si="3"/>
        <v>190886.85283600001</v>
      </c>
      <c r="S48">
        <f t="shared" si="4"/>
        <v>83399611.325165421</v>
      </c>
      <c r="T48">
        <f t="shared" si="5"/>
        <v>134873.45137372671</v>
      </c>
      <c r="U48">
        <f t="shared" si="6"/>
        <v>49532438.237245969</v>
      </c>
    </row>
    <row r="49" spans="1:21">
      <c r="A49" s="57">
        <v>37</v>
      </c>
      <c r="B49">
        <v>132643.98000000001</v>
      </c>
      <c r="C49" s="46">
        <f t="shared" si="0"/>
        <v>410.95931758150959</v>
      </c>
      <c r="D49" s="58">
        <v>131.87799999999999</v>
      </c>
      <c r="E49" s="58">
        <v>6.7240000000000002</v>
      </c>
      <c r="F49" s="58">
        <v>75</v>
      </c>
      <c r="G49" s="58">
        <v>160</v>
      </c>
      <c r="H49">
        <v>1345.8219999999999</v>
      </c>
      <c r="I49">
        <v>0.92</v>
      </c>
      <c r="J49">
        <v>494.17899999999997</v>
      </c>
      <c r="K49" s="58">
        <v>1579.9680000000001</v>
      </c>
      <c r="L49" s="58">
        <v>896.60699999999997</v>
      </c>
      <c r="M49" s="58">
        <v>63.183999999999997</v>
      </c>
      <c r="N49" s="58">
        <v>343.53500000000003</v>
      </c>
      <c r="O49" s="58">
        <v>1.425</v>
      </c>
      <c r="P49">
        <v>0.70199999999999996</v>
      </c>
      <c r="Q49">
        <v>0.99</v>
      </c>
      <c r="R49">
        <f t="shared" si="3"/>
        <v>244212.88404099998</v>
      </c>
      <c r="S49">
        <f t="shared" si="4"/>
        <v>120684878.82249732</v>
      </c>
      <c r="T49">
        <f t="shared" si="5"/>
        <v>168887.56070706007</v>
      </c>
      <c r="U49">
        <f t="shared" si="6"/>
        <v>69405916.696179181</v>
      </c>
    </row>
    <row r="50" spans="1:21">
      <c r="A50" s="57">
        <v>38</v>
      </c>
      <c r="B50">
        <v>5651.0190000000002</v>
      </c>
      <c r="C50" s="46">
        <f t="shared" si="0"/>
        <v>84.823940363848664</v>
      </c>
      <c r="D50" s="58">
        <v>126.104</v>
      </c>
      <c r="E50" s="58">
        <v>13.957000000000001</v>
      </c>
      <c r="F50" s="58">
        <v>67</v>
      </c>
      <c r="G50" s="58">
        <v>142</v>
      </c>
      <c r="H50">
        <v>307.08600000000001</v>
      </c>
      <c r="I50">
        <v>0.753</v>
      </c>
      <c r="J50">
        <v>97.685000000000002</v>
      </c>
      <c r="K50" s="58">
        <v>2008.885</v>
      </c>
      <c r="L50" s="58">
        <v>542.81100000000004</v>
      </c>
      <c r="M50" s="58">
        <v>150.255</v>
      </c>
      <c r="N50" s="58">
        <v>82.965000000000003</v>
      </c>
      <c r="O50" s="58">
        <v>1.1080000000000001</v>
      </c>
      <c r="P50">
        <v>0.90300000000000002</v>
      </c>
      <c r="Q50">
        <v>0.96099999999999997</v>
      </c>
      <c r="R50">
        <f t="shared" si="3"/>
        <v>9542.3592250000002</v>
      </c>
      <c r="S50">
        <f t="shared" si="4"/>
        <v>932145.36089412507</v>
      </c>
      <c r="T50">
        <f t="shared" si="5"/>
        <v>7195.1008588497543</v>
      </c>
      <c r="U50">
        <f t="shared" si="6"/>
        <v>610316.80616294791</v>
      </c>
    </row>
    <row r="51" spans="1:21">
      <c r="A51" s="57">
        <v>39</v>
      </c>
      <c r="B51">
        <v>147619.408</v>
      </c>
      <c r="C51" s="46">
        <f t="shared" si="0"/>
        <v>433.53761986244541</v>
      </c>
      <c r="D51" s="58">
        <v>124.852</v>
      </c>
      <c r="E51" s="58">
        <v>7.5979999999999999</v>
      </c>
      <c r="F51" s="58">
        <v>59</v>
      </c>
      <c r="G51" s="58">
        <v>149</v>
      </c>
      <c r="H51">
        <v>1425.059</v>
      </c>
      <c r="I51">
        <v>0.91300000000000003</v>
      </c>
      <c r="J51">
        <v>505.62700000000001</v>
      </c>
      <c r="K51" s="58">
        <v>874.798</v>
      </c>
      <c r="L51" s="58">
        <v>1313.4090000000001</v>
      </c>
      <c r="M51" s="58">
        <v>46.359000000000002</v>
      </c>
      <c r="N51" s="58">
        <v>388.96600000000001</v>
      </c>
      <c r="O51" s="58">
        <v>1.2569999999999999</v>
      </c>
      <c r="P51">
        <v>0.79500000000000004</v>
      </c>
      <c r="Q51">
        <v>0.98899999999999999</v>
      </c>
      <c r="R51">
        <f t="shared" si="3"/>
        <v>255658.66312900002</v>
      </c>
      <c r="S51">
        <f t="shared" si="4"/>
        <v>129267922.8619269</v>
      </c>
      <c r="T51">
        <f t="shared" si="5"/>
        <v>187954.86783599423</v>
      </c>
      <c r="U51">
        <f t="shared" si="6"/>
        <v>81485506.043177426</v>
      </c>
    </row>
    <row r="52" spans="1:21">
      <c r="A52" s="57">
        <v>40</v>
      </c>
      <c r="B52">
        <v>4986.8069999999998</v>
      </c>
      <c r="C52" s="46">
        <f t="shared" si="0"/>
        <v>79.68312164042095</v>
      </c>
      <c r="D52" s="58">
        <v>122.97799999999999</v>
      </c>
      <c r="E52" s="58">
        <v>13.718999999999999</v>
      </c>
      <c r="F52" s="58">
        <v>67</v>
      </c>
      <c r="G52" s="58">
        <v>138</v>
      </c>
      <c r="H52">
        <v>288.428</v>
      </c>
      <c r="I52">
        <v>0.753</v>
      </c>
      <c r="J52">
        <v>88.108000000000004</v>
      </c>
      <c r="K52" s="58">
        <v>1286.7529999999999</v>
      </c>
      <c r="L52" s="58">
        <v>947.49599999999998</v>
      </c>
      <c r="M52" s="58">
        <v>121.504</v>
      </c>
      <c r="N52" s="58">
        <v>77.543999999999997</v>
      </c>
      <c r="O52" s="58">
        <v>1.1379999999999999</v>
      </c>
      <c r="P52">
        <v>0.879</v>
      </c>
      <c r="Q52">
        <v>0.93400000000000005</v>
      </c>
      <c r="R52">
        <f t="shared" si="3"/>
        <v>7763.0196640000004</v>
      </c>
      <c r="S52">
        <f t="shared" si="4"/>
        <v>683984.13655571209</v>
      </c>
      <c r="T52">
        <f t="shared" si="5"/>
        <v>6349.3998743621214</v>
      </c>
      <c r="U52">
        <f t="shared" si="6"/>
        <v>505940.00253247039</v>
      </c>
    </row>
    <row r="53" spans="1:21">
      <c r="A53" s="57">
        <v>41</v>
      </c>
      <c r="B53">
        <v>118779.05100000001</v>
      </c>
      <c r="C53" s="46">
        <f t="shared" si="0"/>
        <v>388.88839635468003</v>
      </c>
      <c r="D53" s="58">
        <v>127.23099999999999</v>
      </c>
      <c r="E53" s="58">
        <v>8.5530000000000008</v>
      </c>
      <c r="F53" s="58">
        <v>60</v>
      </c>
      <c r="G53" s="58">
        <v>149</v>
      </c>
      <c r="H53">
        <v>1279.6610000000001</v>
      </c>
      <c r="I53">
        <v>0.91200000000000003</v>
      </c>
      <c r="J53">
        <v>427.22300000000001</v>
      </c>
      <c r="K53" s="58">
        <v>962.03599999999994</v>
      </c>
      <c r="L53" s="58">
        <v>191.43799999999999</v>
      </c>
      <c r="M53" s="58">
        <v>121.075</v>
      </c>
      <c r="N53" s="58">
        <v>371.74400000000003</v>
      </c>
      <c r="O53" s="58">
        <v>1.119</v>
      </c>
      <c r="P53">
        <v>0.89300000000000002</v>
      </c>
      <c r="Q53">
        <v>0.98699999999999999</v>
      </c>
      <c r="R53">
        <f t="shared" si="3"/>
        <v>182519.491729</v>
      </c>
      <c r="S53">
        <f t="shared" si="4"/>
        <v>77976524.814938575</v>
      </c>
      <c r="T53">
        <f t="shared" si="5"/>
        <v>151234.18481931472</v>
      </c>
      <c r="U53">
        <f t="shared" si="6"/>
        <v>58813219.608390592</v>
      </c>
    </row>
    <row r="54" spans="1:21">
      <c r="A54" s="57">
        <v>42</v>
      </c>
      <c r="B54">
        <v>203942.33799999999</v>
      </c>
      <c r="C54" s="46">
        <f t="shared" si="0"/>
        <v>509.57575451285419</v>
      </c>
      <c r="D54" s="58">
        <v>117.999</v>
      </c>
      <c r="E54" s="58">
        <v>6.8079999999999998</v>
      </c>
      <c r="F54" s="58">
        <v>57</v>
      </c>
      <c r="G54" s="58">
        <v>146</v>
      </c>
      <c r="H54">
        <v>1759.075</v>
      </c>
      <c r="I54">
        <v>0.82799999999999996</v>
      </c>
      <c r="J54">
        <v>653.87699999999995</v>
      </c>
      <c r="K54" s="58">
        <v>312.601</v>
      </c>
      <c r="L54" s="58">
        <v>659.12800000000004</v>
      </c>
      <c r="M54" s="58">
        <v>28.56</v>
      </c>
      <c r="N54" s="58">
        <v>397.62700000000001</v>
      </c>
      <c r="O54" s="58">
        <v>1.65</v>
      </c>
      <c r="P54">
        <v>0.60599999999999998</v>
      </c>
      <c r="Q54">
        <v>0.98599999999999999</v>
      </c>
      <c r="R54">
        <f t="shared" si="3"/>
        <v>427555.13112899993</v>
      </c>
      <c r="S54">
        <f t="shared" si="4"/>
        <v>279568466.47723705</v>
      </c>
      <c r="T54">
        <f t="shared" si="5"/>
        <v>259667.44958734463</v>
      </c>
      <c r="U54">
        <f t="shared" si="6"/>
        <v>132320236.54589967</v>
      </c>
    </row>
    <row r="55" spans="1:21">
      <c r="A55" s="57">
        <v>43</v>
      </c>
      <c r="B55">
        <v>137644.489</v>
      </c>
      <c r="C55" s="46">
        <f t="shared" si="0"/>
        <v>418.63397677405987</v>
      </c>
      <c r="D55" s="58">
        <v>121.095</v>
      </c>
      <c r="E55" s="58">
        <v>5.9470000000000001</v>
      </c>
      <c r="F55" s="58">
        <v>51</v>
      </c>
      <c r="G55" s="58">
        <v>148</v>
      </c>
      <c r="H55">
        <v>1353.3320000000001</v>
      </c>
      <c r="I55">
        <v>0.94399999999999995</v>
      </c>
      <c r="J55">
        <v>476.93400000000003</v>
      </c>
      <c r="K55" s="58">
        <v>397.41500000000002</v>
      </c>
      <c r="L55" s="58">
        <v>1514.54</v>
      </c>
      <c r="M55" s="58">
        <v>52.430999999999997</v>
      </c>
      <c r="N55" s="58">
        <v>371.63099999999997</v>
      </c>
      <c r="O55" s="58">
        <v>1.29</v>
      </c>
      <c r="P55">
        <v>0.77500000000000002</v>
      </c>
      <c r="Q55">
        <v>0.99099999999999999</v>
      </c>
      <c r="R55">
        <f t="shared" si="3"/>
        <v>227466.04035600001</v>
      </c>
      <c r="S55">
        <f t="shared" si="4"/>
        <v>108486288.49114852</v>
      </c>
      <c r="T55">
        <f t="shared" si="5"/>
        <v>175254.40650966411</v>
      </c>
      <c r="U55">
        <f t="shared" si="6"/>
        <v>73367449.144318372</v>
      </c>
    </row>
    <row r="56" spans="1:21">
      <c r="A56" s="57">
        <v>44</v>
      </c>
      <c r="B56">
        <v>145650.26199999999</v>
      </c>
      <c r="C56" s="46">
        <f t="shared" si="0"/>
        <v>430.63635852008264</v>
      </c>
      <c r="D56" s="58">
        <v>122.425</v>
      </c>
      <c r="E56" s="58">
        <v>7.4989999999999997</v>
      </c>
      <c r="F56" s="58">
        <v>63</v>
      </c>
      <c r="G56" s="58">
        <v>146</v>
      </c>
      <c r="H56">
        <v>1353.828</v>
      </c>
      <c r="I56">
        <v>0.999</v>
      </c>
      <c r="J56">
        <v>448.19600000000003</v>
      </c>
      <c r="K56" s="58">
        <v>587.23699999999997</v>
      </c>
      <c r="L56" s="58">
        <v>924.07100000000003</v>
      </c>
      <c r="M56" s="58">
        <v>176.797</v>
      </c>
      <c r="N56" s="58">
        <v>414.37799999999999</v>
      </c>
      <c r="O56" s="58">
        <v>1.08</v>
      </c>
      <c r="P56">
        <v>0.92600000000000005</v>
      </c>
      <c r="Q56">
        <v>1</v>
      </c>
      <c r="R56">
        <f t="shared" si="3"/>
        <v>200879.65441600003</v>
      </c>
      <c r="S56">
        <f t="shared" si="4"/>
        <v>90033457.590633556</v>
      </c>
      <c r="T56">
        <f t="shared" si="5"/>
        <v>185447.67327943715</v>
      </c>
      <c r="U56">
        <f t="shared" si="6"/>
        <v>79860510.71707885</v>
      </c>
    </row>
    <row r="57" spans="1:21">
      <c r="A57" s="57">
        <v>45</v>
      </c>
      <c r="B57">
        <v>129399.913</v>
      </c>
      <c r="C57" s="46">
        <f t="shared" si="0"/>
        <v>405.90280402688728</v>
      </c>
      <c r="D57" s="58">
        <v>119.396</v>
      </c>
      <c r="E57" s="58">
        <v>7.0540000000000003</v>
      </c>
      <c r="F57" s="58">
        <v>60</v>
      </c>
      <c r="G57" s="58">
        <v>149</v>
      </c>
      <c r="H57">
        <v>1275.162</v>
      </c>
      <c r="I57">
        <v>1</v>
      </c>
      <c r="J57">
        <v>407.94499999999999</v>
      </c>
      <c r="K57" s="58">
        <v>93.7</v>
      </c>
      <c r="L57" s="58">
        <v>971.72900000000004</v>
      </c>
      <c r="M57" s="58">
        <v>168</v>
      </c>
      <c r="N57" s="58">
        <v>404.685</v>
      </c>
      <c r="O57" s="58">
        <v>1.006</v>
      </c>
      <c r="P57">
        <v>0.99399999999999999</v>
      </c>
      <c r="Q57">
        <v>1</v>
      </c>
      <c r="R57">
        <f t="shared" si="3"/>
        <v>166419.12302500001</v>
      </c>
      <c r="S57">
        <f t="shared" si="4"/>
        <v>67889849.142433628</v>
      </c>
      <c r="T57">
        <f t="shared" si="5"/>
        <v>164757.08631688968</v>
      </c>
      <c r="U57">
        <f t="shared" si="6"/>
        <v>66875363.319325425</v>
      </c>
    </row>
    <row r="58" spans="1:21">
      <c r="A58" s="57">
        <v>46</v>
      </c>
      <c r="B58">
        <v>138302.17600000001</v>
      </c>
      <c r="C58" s="46">
        <f t="shared" si="0"/>
        <v>419.63293436779048</v>
      </c>
      <c r="D58" s="58">
        <v>129.702</v>
      </c>
      <c r="E58" s="58">
        <v>9.0570000000000004</v>
      </c>
      <c r="F58" s="58">
        <v>65</v>
      </c>
      <c r="G58" s="58">
        <v>158</v>
      </c>
      <c r="H58">
        <v>1319.57</v>
      </c>
      <c r="I58">
        <v>0.998</v>
      </c>
      <c r="J58">
        <v>440.08600000000001</v>
      </c>
      <c r="K58" s="58">
        <v>1305.3309999999999</v>
      </c>
      <c r="L58" s="58">
        <v>531.50199999999995</v>
      </c>
      <c r="M58" s="58">
        <v>176.84399999999999</v>
      </c>
      <c r="N58" s="58">
        <v>400.64600000000002</v>
      </c>
      <c r="O58" s="58">
        <v>1.097</v>
      </c>
      <c r="P58">
        <v>0.91200000000000003</v>
      </c>
      <c r="Q58">
        <v>1</v>
      </c>
      <c r="R58">
        <f t="shared" si="3"/>
        <v>193675.68739600002</v>
      </c>
      <c r="S58">
        <f t="shared" si="4"/>
        <v>85233958.563356072</v>
      </c>
      <c r="T58">
        <f t="shared" si="5"/>
        <v>176091.79960612237</v>
      </c>
      <c r="U58">
        <f t="shared" si="6"/>
        <v>73893918.586822063</v>
      </c>
    </row>
    <row r="59" spans="1:21">
      <c r="A59" s="57">
        <v>47</v>
      </c>
      <c r="B59">
        <v>126301.99800000001</v>
      </c>
      <c r="C59" s="46">
        <f t="shared" si="0"/>
        <v>401.01458630910355</v>
      </c>
      <c r="D59" s="58">
        <v>121.563</v>
      </c>
      <c r="E59" s="58">
        <v>9.0239999999999991</v>
      </c>
      <c r="F59" s="58">
        <v>59</v>
      </c>
      <c r="G59" s="58">
        <v>143</v>
      </c>
      <c r="H59">
        <v>1259.9359999999999</v>
      </c>
      <c r="I59">
        <v>1</v>
      </c>
      <c r="J59">
        <v>407.87799999999999</v>
      </c>
      <c r="K59" s="58">
        <v>587.23699999999997</v>
      </c>
      <c r="L59" s="58">
        <v>370.75900000000001</v>
      </c>
      <c r="M59" s="58">
        <v>93.52</v>
      </c>
      <c r="N59" s="58">
        <v>394.99200000000002</v>
      </c>
      <c r="O59" s="58">
        <v>1.0309999999999999</v>
      </c>
      <c r="P59">
        <v>0.97</v>
      </c>
      <c r="Q59">
        <v>1</v>
      </c>
      <c r="R59">
        <f t="shared" si="3"/>
        <v>166364.46288399998</v>
      </c>
      <c r="S59">
        <f t="shared" si="4"/>
        <v>67856404.392200142</v>
      </c>
      <c r="T59">
        <f t="shared" si="5"/>
        <v>160812.69843266145</v>
      </c>
      <c r="U59">
        <f t="shared" si="6"/>
        <v>64488237.735224359</v>
      </c>
    </row>
    <row r="60" spans="1:21">
      <c r="A60" s="57">
        <v>48</v>
      </c>
      <c r="B60">
        <v>136289.967</v>
      </c>
      <c r="C60" s="46">
        <f t="shared" si="0"/>
        <v>416.56905254117277</v>
      </c>
      <c r="D60" s="58">
        <v>128.625</v>
      </c>
      <c r="E60" s="58">
        <v>6.5380000000000003</v>
      </c>
      <c r="F60" s="58">
        <v>61</v>
      </c>
      <c r="G60" s="58">
        <v>153</v>
      </c>
      <c r="H60">
        <v>1309.42</v>
      </c>
      <c r="I60">
        <v>0.999</v>
      </c>
      <c r="J60">
        <v>432.02100000000002</v>
      </c>
      <c r="K60" s="58">
        <v>1548.4649999999999</v>
      </c>
      <c r="L60" s="58">
        <v>862.68200000000002</v>
      </c>
      <c r="M60" s="58">
        <v>93.215000000000003</v>
      </c>
      <c r="N60" s="58">
        <v>402.262</v>
      </c>
      <c r="O60" s="58">
        <v>1.0720000000000001</v>
      </c>
      <c r="P60">
        <v>0.93300000000000005</v>
      </c>
      <c r="Q60">
        <v>1</v>
      </c>
      <c r="R60">
        <f t="shared" si="3"/>
        <v>186642.14444100001</v>
      </c>
      <c r="S60">
        <f t="shared" si="4"/>
        <v>80633325.883545265</v>
      </c>
      <c r="T60">
        <f t="shared" si="5"/>
        <v>173529.77553505034</v>
      </c>
      <c r="U60">
        <f t="shared" si="6"/>
        <v>72287134.1823183</v>
      </c>
    </row>
    <row r="61" spans="1:21">
      <c r="A61" s="57">
        <v>49</v>
      </c>
      <c r="B61">
        <v>160512.16099999999</v>
      </c>
      <c r="C61" s="46">
        <f t="shared" si="0"/>
        <v>452.07347942131832</v>
      </c>
      <c r="D61" s="58">
        <v>126.65900000000001</v>
      </c>
      <c r="E61" s="58">
        <v>7.5490000000000004</v>
      </c>
      <c r="F61" s="58">
        <v>57</v>
      </c>
      <c r="G61" s="58">
        <v>152</v>
      </c>
      <c r="H61">
        <v>1454.0650000000001</v>
      </c>
      <c r="I61">
        <v>0.95399999999999996</v>
      </c>
      <c r="J61">
        <v>562.53099999999995</v>
      </c>
      <c r="K61" s="58">
        <v>765.75099999999998</v>
      </c>
      <c r="L61" s="58">
        <v>470.113</v>
      </c>
      <c r="M61" s="58">
        <v>178.02500000000001</v>
      </c>
      <c r="N61" s="58">
        <v>363.48899999999998</v>
      </c>
      <c r="O61" s="58">
        <v>1.5469999999999999</v>
      </c>
      <c r="P61">
        <v>0.64700000000000002</v>
      </c>
      <c r="Q61">
        <v>1</v>
      </c>
      <c r="R61">
        <f t="shared" si="3"/>
        <v>316441.12596099993</v>
      </c>
      <c r="S61">
        <f t="shared" si="4"/>
        <v>178007943.02796724</v>
      </c>
      <c r="T61">
        <f t="shared" si="5"/>
        <v>204370.43079609712</v>
      </c>
      <c r="U61">
        <f t="shared" si="6"/>
        <v>92390451.74082537</v>
      </c>
    </row>
    <row r="62" spans="1:21">
      <c r="A62" s="57">
        <v>50</v>
      </c>
      <c r="B62">
        <v>135211.43900000001</v>
      </c>
      <c r="C62" s="46">
        <f t="shared" si="0"/>
        <v>414.91752317219169</v>
      </c>
      <c r="D62" s="58">
        <v>126.934</v>
      </c>
      <c r="E62" s="58">
        <v>6.9829999999999997</v>
      </c>
      <c r="F62" s="58">
        <v>67</v>
      </c>
      <c r="G62" s="58">
        <v>158</v>
      </c>
      <c r="H62">
        <v>1390.8869999999999</v>
      </c>
      <c r="I62">
        <v>0.878</v>
      </c>
      <c r="J62">
        <v>485.94099999999997</v>
      </c>
      <c r="K62" s="58">
        <v>1102.585</v>
      </c>
      <c r="L62" s="58">
        <v>1071.0820000000001</v>
      </c>
      <c r="M62" s="58">
        <v>65.863</v>
      </c>
      <c r="N62" s="58">
        <v>356.43700000000001</v>
      </c>
      <c r="O62" s="58">
        <v>1.3580000000000001</v>
      </c>
      <c r="P62">
        <v>0.73599999999999999</v>
      </c>
      <c r="Q62">
        <v>0.98699999999999999</v>
      </c>
      <c r="R62">
        <f t="shared" si="3"/>
        <v>236138.65548099997</v>
      </c>
      <c r="S62">
        <f t="shared" si="4"/>
        <v>114749454.3830926</v>
      </c>
      <c r="T62">
        <f t="shared" si="5"/>
        <v>172156.55103534623</v>
      </c>
      <c r="U62">
        <f t="shared" si="6"/>
        <v>71430769.753452867</v>
      </c>
    </row>
    <row r="63" spans="1:21">
      <c r="A63" s="57">
        <v>51</v>
      </c>
      <c r="B63">
        <v>148247.734</v>
      </c>
      <c r="C63" s="46">
        <f t="shared" si="0"/>
        <v>434.45929308299935</v>
      </c>
      <c r="D63" s="58">
        <v>121.318</v>
      </c>
      <c r="E63" s="58">
        <v>6.3869999999999996</v>
      </c>
      <c r="F63" s="58">
        <v>65</v>
      </c>
      <c r="G63" s="58">
        <v>146</v>
      </c>
      <c r="H63">
        <v>1415.0640000000001</v>
      </c>
      <c r="I63">
        <v>0.93</v>
      </c>
      <c r="J63">
        <v>496.52699999999999</v>
      </c>
      <c r="K63" s="58">
        <v>421.64800000000002</v>
      </c>
      <c r="L63" s="58">
        <v>1531.502</v>
      </c>
      <c r="M63" s="58">
        <v>51.34</v>
      </c>
      <c r="N63" s="58">
        <v>390.58199999999999</v>
      </c>
      <c r="O63" s="58">
        <v>1.252</v>
      </c>
      <c r="P63">
        <v>0.79900000000000004</v>
      </c>
      <c r="Q63">
        <v>0.99099999999999999</v>
      </c>
      <c r="R63">
        <f t="shared" si="3"/>
        <v>246539.06172899998</v>
      </c>
      <c r="S63">
        <f t="shared" si="4"/>
        <v>122413300.70311517</v>
      </c>
      <c r="T63">
        <f t="shared" si="5"/>
        <v>188754.87734617954</v>
      </c>
      <c r="U63">
        <f t="shared" si="6"/>
        <v>82006310.577789411</v>
      </c>
    </row>
    <row r="64" spans="1:21">
      <c r="A64" s="57">
        <v>52</v>
      </c>
      <c r="B64">
        <v>72490.414999999994</v>
      </c>
      <c r="C64" s="46">
        <f t="shared" si="0"/>
        <v>303.80530441758748</v>
      </c>
      <c r="D64" s="58">
        <v>124.592</v>
      </c>
      <c r="E64" s="58">
        <v>10.182</v>
      </c>
      <c r="F64" s="58">
        <v>65</v>
      </c>
      <c r="G64" s="58">
        <v>159</v>
      </c>
      <c r="H64">
        <v>1257.3900000000001</v>
      </c>
      <c r="I64">
        <v>0.57599999999999996</v>
      </c>
      <c r="J64">
        <v>519.26300000000003</v>
      </c>
      <c r="K64" s="58">
        <v>1708.4010000000001</v>
      </c>
      <c r="L64" s="58">
        <v>814.21600000000001</v>
      </c>
      <c r="M64" s="58">
        <v>134.05500000000001</v>
      </c>
      <c r="N64" s="58">
        <v>183.881</v>
      </c>
      <c r="O64" s="58">
        <v>3.012</v>
      </c>
      <c r="P64">
        <v>0.33200000000000002</v>
      </c>
      <c r="Q64">
        <v>0.90900000000000003</v>
      </c>
      <c r="R64">
        <f t="shared" si="3"/>
        <v>269634.06316900003</v>
      </c>
      <c r="S64">
        <f t="shared" si="4"/>
        <v>140010992.54332447</v>
      </c>
      <c r="T64">
        <f t="shared" si="5"/>
        <v>92297.662992262995</v>
      </c>
      <c r="U64">
        <f t="shared" si="6"/>
        <v>28040519.602396358</v>
      </c>
    </row>
    <row r="65" spans="1:21">
      <c r="A65" s="57">
        <v>53</v>
      </c>
      <c r="B65">
        <v>135461.33300000001</v>
      </c>
      <c r="C65" s="46">
        <f t="shared" si="0"/>
        <v>415.30076566042868</v>
      </c>
      <c r="D65" s="58">
        <v>127.018</v>
      </c>
      <c r="E65" s="58">
        <v>12.523999999999999</v>
      </c>
      <c r="F65" s="58">
        <v>65</v>
      </c>
      <c r="G65" s="58">
        <v>163</v>
      </c>
      <c r="H65">
        <v>1305.6130000000001</v>
      </c>
      <c r="I65">
        <v>0.999</v>
      </c>
      <c r="J65">
        <v>432.06700000000001</v>
      </c>
      <c r="K65" s="58">
        <v>516.15499999999997</v>
      </c>
      <c r="L65" s="58">
        <v>664.78200000000004</v>
      </c>
      <c r="M65" s="58">
        <v>176.678</v>
      </c>
      <c r="N65" s="58">
        <v>399.83800000000002</v>
      </c>
      <c r="O65" s="58">
        <v>1.079</v>
      </c>
      <c r="P65">
        <v>0.92700000000000005</v>
      </c>
      <c r="Q65">
        <v>1</v>
      </c>
      <c r="R65">
        <f t="shared" si="3"/>
        <v>186681.89248900002</v>
      </c>
      <c r="S65">
        <f t="shared" si="4"/>
        <v>80659085.242044777</v>
      </c>
      <c r="T65">
        <f t="shared" si="5"/>
        <v>172474.7259581383</v>
      </c>
      <c r="U65">
        <f t="shared" si="6"/>
        <v>71628885.747487456</v>
      </c>
    </row>
    <row r="66" spans="1:21">
      <c r="A66" s="57">
        <v>54</v>
      </c>
      <c r="B66">
        <v>143073.66899999999</v>
      </c>
      <c r="C66" s="46">
        <f t="shared" si="0"/>
        <v>426.81032459530468</v>
      </c>
      <c r="D66" s="58">
        <v>125.30500000000001</v>
      </c>
      <c r="E66" s="58">
        <v>11.385</v>
      </c>
      <c r="F66" s="58">
        <v>62</v>
      </c>
      <c r="G66" s="58">
        <v>163</v>
      </c>
      <c r="H66">
        <v>1342.4090000000001</v>
      </c>
      <c r="I66">
        <v>0.998</v>
      </c>
      <c r="J66">
        <v>449.00200000000001</v>
      </c>
      <c r="K66" s="58">
        <v>77.543999999999997</v>
      </c>
      <c r="L66" s="58">
        <v>627.625</v>
      </c>
      <c r="M66" s="58">
        <v>176.803</v>
      </c>
      <c r="N66" s="58">
        <v>406.3</v>
      </c>
      <c r="O66" s="58">
        <v>1.103</v>
      </c>
      <c r="P66">
        <v>0.90600000000000003</v>
      </c>
      <c r="Q66">
        <v>1</v>
      </c>
      <c r="R66">
        <f t="shared" si="3"/>
        <v>201602.796004</v>
      </c>
      <c r="S66">
        <f t="shared" si="4"/>
        <v>90520058.611388013</v>
      </c>
      <c r="T66">
        <f t="shared" si="5"/>
        <v>182167.05318114933</v>
      </c>
      <c r="U66">
        <f t="shared" si="6"/>
        <v>77750779.098816469</v>
      </c>
    </row>
    <row r="67" spans="1:21">
      <c r="A67" s="57">
        <v>55</v>
      </c>
      <c r="B67">
        <v>146450.18700000001</v>
      </c>
      <c r="C67" s="46">
        <f t="shared" si="0"/>
        <v>431.81728708130652</v>
      </c>
      <c r="D67" s="58">
        <v>130.649</v>
      </c>
      <c r="E67" s="58">
        <v>13.356</v>
      </c>
      <c r="F67" s="58">
        <v>67</v>
      </c>
      <c r="G67" s="58">
        <v>175</v>
      </c>
      <c r="H67">
        <v>1362.71</v>
      </c>
      <c r="I67">
        <v>0.99099999999999999</v>
      </c>
      <c r="J67">
        <v>475.49799999999999</v>
      </c>
      <c r="K67" s="58">
        <v>1239.095</v>
      </c>
      <c r="L67" s="58">
        <v>453.15</v>
      </c>
      <c r="M67" s="58">
        <v>92.725999999999999</v>
      </c>
      <c r="N67" s="58">
        <v>392.56900000000002</v>
      </c>
      <c r="O67" s="58">
        <v>1.21</v>
      </c>
      <c r="P67">
        <v>0.82699999999999996</v>
      </c>
      <c r="Q67">
        <v>1</v>
      </c>
      <c r="R67">
        <f t="shared" si="3"/>
        <v>226098.348004</v>
      </c>
      <c r="S67">
        <f t="shared" si="4"/>
        <v>107509312.27920599</v>
      </c>
      <c r="T67">
        <f t="shared" si="5"/>
        <v>186466.1694222595</v>
      </c>
      <c r="U67">
        <f t="shared" si="6"/>
        <v>80519315.412363365</v>
      </c>
    </row>
    <row r="68" spans="1:21">
      <c r="A68" s="57">
        <v>56</v>
      </c>
      <c r="B68">
        <v>124813.068</v>
      </c>
      <c r="C68" s="46">
        <f t="shared" si="0"/>
        <v>398.6438684807768</v>
      </c>
      <c r="D68" s="58">
        <v>133.22499999999999</v>
      </c>
      <c r="E68" s="58">
        <v>12.426</v>
      </c>
      <c r="F68" s="58">
        <v>65</v>
      </c>
      <c r="G68" s="58">
        <v>173</v>
      </c>
      <c r="H68">
        <v>1252.3230000000001</v>
      </c>
      <c r="I68">
        <v>1</v>
      </c>
      <c r="J68">
        <v>403.04</v>
      </c>
      <c r="K68" s="58">
        <v>1132.472</v>
      </c>
      <c r="L68" s="58">
        <v>1058.9659999999999</v>
      </c>
      <c r="M68" s="58">
        <v>93.561999999999998</v>
      </c>
      <c r="N68" s="58">
        <v>394.99200000000002</v>
      </c>
      <c r="O68" s="58">
        <v>1.018</v>
      </c>
      <c r="P68">
        <v>0.98199999999999998</v>
      </c>
      <c r="Q68">
        <v>1</v>
      </c>
      <c r="R68">
        <f t="shared" si="3"/>
        <v>162441.24160000001</v>
      </c>
      <c r="S68">
        <f t="shared" si="4"/>
        <v>65470318.014464006</v>
      </c>
      <c r="T68">
        <f t="shared" si="5"/>
        <v>158916.93387731886</v>
      </c>
      <c r="U68">
        <f t="shared" si="6"/>
        <v>63351261.287958205</v>
      </c>
    </row>
    <row r="69" spans="1:21">
      <c r="A69" s="57">
        <v>57</v>
      </c>
      <c r="B69">
        <v>129907.53200000001</v>
      </c>
      <c r="C69" s="46">
        <f t="shared" si="0"/>
        <v>406.69817666341777</v>
      </c>
      <c r="D69" s="58">
        <v>137.30199999999999</v>
      </c>
      <c r="E69" s="58">
        <v>16.03</v>
      </c>
      <c r="F69" s="58">
        <v>77</v>
      </c>
      <c r="G69" s="58">
        <v>180</v>
      </c>
      <c r="H69">
        <v>1277.6990000000001</v>
      </c>
      <c r="I69">
        <v>1</v>
      </c>
      <c r="J69">
        <v>411.959</v>
      </c>
      <c r="K69" s="58">
        <v>1544.4259999999999</v>
      </c>
      <c r="L69" s="58">
        <v>1319.8710000000001</v>
      </c>
      <c r="M69" s="58">
        <v>176.40299999999999</v>
      </c>
      <c r="N69" s="58">
        <v>402.262</v>
      </c>
      <c r="O69" s="58">
        <v>1.022</v>
      </c>
      <c r="P69">
        <v>0.97799999999999998</v>
      </c>
      <c r="Q69">
        <v>1</v>
      </c>
      <c r="R69">
        <f t="shared" si="3"/>
        <v>169710.21768100001</v>
      </c>
      <c r="S69">
        <f t="shared" si="4"/>
        <v>69913651.565647081</v>
      </c>
      <c r="T69">
        <f t="shared" si="5"/>
        <v>165403.40690134856</v>
      </c>
      <c r="U69">
        <f t="shared" si="6"/>
        <v>67269264.000695825</v>
      </c>
    </row>
    <row r="70" spans="1:21">
      <c r="A70" s="57">
        <v>58</v>
      </c>
      <c r="B70">
        <v>58176.589</v>
      </c>
      <c r="C70" s="46">
        <f t="shared" si="0"/>
        <v>272.1630645267735</v>
      </c>
      <c r="D70" s="58">
        <v>125.255</v>
      </c>
      <c r="E70" s="58">
        <v>16.149000000000001</v>
      </c>
      <c r="F70" s="58">
        <v>62</v>
      </c>
      <c r="G70" s="58">
        <v>168</v>
      </c>
      <c r="H70">
        <v>855.18299999999999</v>
      </c>
      <c r="I70">
        <v>1</v>
      </c>
      <c r="J70">
        <v>278.66000000000003</v>
      </c>
      <c r="K70" s="58">
        <v>725.36300000000006</v>
      </c>
      <c r="L70" s="58">
        <v>234.249</v>
      </c>
      <c r="M70" s="58">
        <v>175.678</v>
      </c>
      <c r="N70" s="58">
        <v>266.55900000000003</v>
      </c>
      <c r="O70" s="58">
        <v>1.042</v>
      </c>
      <c r="P70">
        <v>0.95899999999999996</v>
      </c>
      <c r="Q70">
        <v>1</v>
      </c>
      <c r="R70">
        <f t="shared" si="3"/>
        <v>77651.395600000018</v>
      </c>
      <c r="S70">
        <f t="shared" si="4"/>
        <v>21638337.897896007</v>
      </c>
      <c r="T70">
        <f t="shared" si="5"/>
        <v>74072.73369260467</v>
      </c>
      <c r="U70">
        <f t="shared" si="6"/>
        <v>20159862.199654873</v>
      </c>
    </row>
    <row r="71" spans="1:21">
      <c r="A71" s="57">
        <v>59</v>
      </c>
      <c r="B71">
        <v>149054.18299999999</v>
      </c>
      <c r="C71" s="46">
        <f t="shared" si="0"/>
        <v>435.63939227736466</v>
      </c>
      <c r="D71" s="58">
        <v>131.84700000000001</v>
      </c>
      <c r="E71" s="58">
        <v>15.055999999999999</v>
      </c>
      <c r="F71" s="58">
        <v>64</v>
      </c>
      <c r="G71" s="58">
        <v>178</v>
      </c>
      <c r="H71">
        <v>1455.152</v>
      </c>
      <c r="I71">
        <v>0.88500000000000001</v>
      </c>
      <c r="J71">
        <v>493.59699999999998</v>
      </c>
      <c r="K71" s="58">
        <v>1485.46</v>
      </c>
      <c r="L71" s="58">
        <v>521.00199999999995</v>
      </c>
      <c r="M71" s="58">
        <v>9.3239999999999998</v>
      </c>
      <c r="N71" s="58">
        <v>390.14499999999998</v>
      </c>
      <c r="O71" s="58">
        <v>1.2669999999999999</v>
      </c>
      <c r="P71">
        <v>0.78900000000000003</v>
      </c>
      <c r="Q71">
        <v>0.98599999999999999</v>
      </c>
      <c r="R71">
        <f t="shared" si="3"/>
        <v>243637.99840899999</v>
      </c>
      <c r="S71">
        <f t="shared" si="4"/>
        <v>120258985.10068716</v>
      </c>
      <c r="T71">
        <f t="shared" si="5"/>
        <v>189781.68010379162</v>
      </c>
      <c r="U71">
        <f t="shared" si="6"/>
        <v>82676375.785793006</v>
      </c>
    </row>
    <row r="72" spans="1:21">
      <c r="A72" s="57">
        <v>60</v>
      </c>
      <c r="B72">
        <v>177262.3</v>
      </c>
      <c r="C72" s="46">
        <f t="shared" si="0"/>
        <v>475.07617299829701</v>
      </c>
      <c r="D72" s="58">
        <v>135.50399999999999</v>
      </c>
      <c r="E72" s="58">
        <v>11.747</v>
      </c>
      <c r="F72" s="58">
        <v>67</v>
      </c>
      <c r="G72" s="58">
        <v>172</v>
      </c>
      <c r="H72">
        <v>1717.7639999999999</v>
      </c>
      <c r="I72">
        <v>0.755</v>
      </c>
      <c r="J72">
        <v>688.69299999999998</v>
      </c>
      <c r="K72" s="58">
        <v>1323.1020000000001</v>
      </c>
      <c r="L72" s="58">
        <v>1158.32</v>
      </c>
      <c r="M72" s="58">
        <v>36.991</v>
      </c>
      <c r="N72" s="58">
        <v>325.654</v>
      </c>
      <c r="O72" s="58">
        <v>2.1819999999999999</v>
      </c>
      <c r="P72">
        <v>0.45800000000000002</v>
      </c>
      <c r="Q72">
        <v>0.97799999999999998</v>
      </c>
      <c r="R72">
        <f t="shared" si="3"/>
        <v>474298.04824899998</v>
      </c>
      <c r="S72">
        <f t="shared" si="4"/>
        <v>326645745.74274856</v>
      </c>
      <c r="T72">
        <f t="shared" si="5"/>
        <v>225697.37015070784</v>
      </c>
      <c r="U72">
        <f t="shared" si="6"/>
        <v>107223442.86697835</v>
      </c>
    </row>
    <row r="73" spans="1:21">
      <c r="A73" s="57">
        <v>61</v>
      </c>
      <c r="B73">
        <v>173226.13699999999</v>
      </c>
      <c r="C73" s="46">
        <f t="shared" si="0"/>
        <v>469.63642087269051</v>
      </c>
      <c r="D73" s="58">
        <v>128.726</v>
      </c>
      <c r="E73" s="58">
        <v>10.879</v>
      </c>
      <c r="F73" s="58">
        <v>70</v>
      </c>
      <c r="G73" s="58">
        <v>164</v>
      </c>
      <c r="H73">
        <v>1534.7059999999999</v>
      </c>
      <c r="I73">
        <v>0.92400000000000004</v>
      </c>
      <c r="J73">
        <v>533.85</v>
      </c>
      <c r="K73" s="58">
        <v>671.24400000000003</v>
      </c>
      <c r="L73" s="58">
        <v>877.221</v>
      </c>
      <c r="M73" s="58">
        <v>99.933000000000007</v>
      </c>
      <c r="N73" s="58">
        <v>419.22500000000002</v>
      </c>
      <c r="O73" s="58">
        <v>1.278</v>
      </c>
      <c r="P73">
        <v>0.78300000000000003</v>
      </c>
      <c r="Q73">
        <v>0.99</v>
      </c>
      <c r="R73">
        <f t="shared" si="3"/>
        <v>284995.82250000001</v>
      </c>
      <c r="S73">
        <f t="shared" si="4"/>
        <v>152145019.84162501</v>
      </c>
      <c r="T73">
        <f t="shared" si="5"/>
        <v>220558.36781011088</v>
      </c>
      <c r="U73">
        <f t="shared" si="6"/>
        <v>103582242.4518629</v>
      </c>
    </row>
    <row r="74" spans="1:21">
      <c r="A74" s="57">
        <v>62</v>
      </c>
      <c r="B74">
        <v>165177.30100000001</v>
      </c>
      <c r="C74" s="46">
        <f t="shared" si="0"/>
        <v>458.59597853210943</v>
      </c>
      <c r="D74" s="58">
        <v>128.107</v>
      </c>
      <c r="E74" s="58">
        <v>9.2970000000000006</v>
      </c>
      <c r="F74" s="58">
        <v>63</v>
      </c>
      <c r="G74" s="58">
        <v>164</v>
      </c>
      <c r="H74">
        <v>1506.117</v>
      </c>
      <c r="I74">
        <v>0.91500000000000004</v>
      </c>
      <c r="J74">
        <v>561.93100000000004</v>
      </c>
      <c r="K74" s="58">
        <v>169.62799999999999</v>
      </c>
      <c r="L74" s="58">
        <v>1550.8889999999999</v>
      </c>
      <c r="M74" s="58">
        <v>73.206000000000003</v>
      </c>
      <c r="N74" s="58">
        <v>383.416</v>
      </c>
      <c r="O74" s="58">
        <v>1.4730000000000001</v>
      </c>
      <c r="P74">
        <v>0.67900000000000005</v>
      </c>
      <c r="Q74">
        <v>0.98799999999999999</v>
      </c>
      <c r="R74">
        <f t="shared" si="3"/>
        <v>315766.44876100007</v>
      </c>
      <c r="S74">
        <f t="shared" si="4"/>
        <v>177438956.31871754</v>
      </c>
      <c r="T74">
        <f t="shared" si="5"/>
        <v>210310.27152582296</v>
      </c>
      <c r="U74">
        <f t="shared" si="6"/>
        <v>96447444.765738413</v>
      </c>
    </row>
    <row r="75" spans="1:21">
      <c r="A75" s="57">
        <v>63</v>
      </c>
      <c r="B75">
        <v>130598.495</v>
      </c>
      <c r="C75" s="46">
        <f t="shared" si="0"/>
        <v>407.77833232884922</v>
      </c>
      <c r="D75" s="58">
        <v>128.74600000000001</v>
      </c>
      <c r="E75" s="58">
        <v>9.0860000000000003</v>
      </c>
      <c r="F75" s="58">
        <v>60</v>
      </c>
      <c r="G75" s="58">
        <v>161</v>
      </c>
      <c r="H75">
        <v>1281.5060000000001</v>
      </c>
      <c r="I75">
        <v>0.999</v>
      </c>
      <c r="J75">
        <v>419.97199999999998</v>
      </c>
      <c r="K75" s="58">
        <v>891.76099999999997</v>
      </c>
      <c r="L75" s="58">
        <v>184.16800000000001</v>
      </c>
      <c r="M75" s="58">
        <v>93.418000000000006</v>
      </c>
      <c r="N75" s="58">
        <v>396.60700000000003</v>
      </c>
      <c r="O75" s="58">
        <v>1.0569999999999999</v>
      </c>
      <c r="P75">
        <v>0.94599999999999995</v>
      </c>
      <c r="Q75">
        <v>1</v>
      </c>
      <c r="R75">
        <f t="shared" si="3"/>
        <v>176376.48078399998</v>
      </c>
      <c r="S75">
        <f t="shared" si="4"/>
        <v>74073183.387818038</v>
      </c>
      <c r="T75">
        <f t="shared" si="5"/>
        <v>166283.16831689738</v>
      </c>
      <c r="U75">
        <f t="shared" si="6"/>
        <v>67806673.070621759</v>
      </c>
    </row>
    <row r="76" spans="1:21">
      <c r="A76" s="57">
        <v>64</v>
      </c>
      <c r="B76">
        <v>140391.37599999999</v>
      </c>
      <c r="C76" s="46">
        <f t="shared" si="0"/>
        <v>422.79055294907317</v>
      </c>
      <c r="D76" s="58">
        <v>134.65700000000001</v>
      </c>
      <c r="E76" s="58">
        <v>8.5079999999999991</v>
      </c>
      <c r="F76" s="58">
        <v>71</v>
      </c>
      <c r="G76" s="58">
        <v>167</v>
      </c>
      <c r="H76">
        <v>1328.452</v>
      </c>
      <c r="I76">
        <v>1</v>
      </c>
      <c r="J76">
        <v>432.06700000000001</v>
      </c>
      <c r="K76" s="58">
        <v>1282.7139999999999</v>
      </c>
      <c r="L76" s="58">
        <v>312.601</v>
      </c>
      <c r="M76" s="58">
        <v>93.322000000000003</v>
      </c>
      <c r="N76" s="58">
        <v>414.37799999999999</v>
      </c>
      <c r="O76" s="58">
        <v>1.0409999999999999</v>
      </c>
      <c r="P76">
        <v>0.96099999999999997</v>
      </c>
      <c r="Q76">
        <v>1</v>
      </c>
      <c r="R76">
        <f t="shared" si="3"/>
        <v>186681.89248900002</v>
      </c>
      <c r="S76">
        <f t="shared" si="4"/>
        <v>80659085.242044777</v>
      </c>
      <c r="T76">
        <f t="shared" si="5"/>
        <v>178751.85166298304</v>
      </c>
      <c r="U76">
        <f t="shared" si="6"/>
        <v>75574594.205263302</v>
      </c>
    </row>
    <row r="77" spans="1:21">
      <c r="A77" s="57">
        <v>65</v>
      </c>
      <c r="B77">
        <v>135577.473</v>
      </c>
      <c r="C77" s="46">
        <f t="shared" ref="C77:C111" si="7">SQRT(B77/(PI()))*2</f>
        <v>415.47875998522937</v>
      </c>
      <c r="D77" s="58">
        <v>124.96</v>
      </c>
      <c r="E77" s="58">
        <v>7.6989999999999998</v>
      </c>
      <c r="F77" s="58">
        <v>61</v>
      </c>
      <c r="G77" s="58">
        <v>150</v>
      </c>
      <c r="H77">
        <v>1305.6130000000001</v>
      </c>
      <c r="I77">
        <v>0.999</v>
      </c>
      <c r="J77">
        <v>427.22899999999998</v>
      </c>
      <c r="K77" s="58">
        <v>596.93100000000004</v>
      </c>
      <c r="L77" s="58">
        <v>482.22899999999998</v>
      </c>
      <c r="M77" s="58">
        <v>93.36</v>
      </c>
      <c r="N77" s="58">
        <v>404.685</v>
      </c>
      <c r="O77" s="58">
        <v>1.054</v>
      </c>
      <c r="P77">
        <v>0.94899999999999995</v>
      </c>
      <c r="Q77">
        <v>1</v>
      </c>
      <c r="R77">
        <f t="shared" si="3"/>
        <v>182524.618441</v>
      </c>
      <c r="S77">
        <f t="shared" si="4"/>
        <v>77979810.211929992</v>
      </c>
      <c r="T77">
        <f t="shared" si="5"/>
        <v>172622.59999886385</v>
      </c>
      <c r="U77">
        <f t="shared" si="6"/>
        <v>71721023.792954206</v>
      </c>
    </row>
    <row r="78" spans="1:21">
      <c r="A78" s="57">
        <v>66</v>
      </c>
      <c r="B78">
        <v>58374.938999999998</v>
      </c>
      <c r="C78" s="46">
        <f t="shared" si="7"/>
        <v>272.62663251469564</v>
      </c>
      <c r="D78" s="58">
        <v>127.005</v>
      </c>
      <c r="E78" s="58">
        <v>9.7040000000000006</v>
      </c>
      <c r="F78" s="58">
        <v>60</v>
      </c>
      <c r="G78" s="58">
        <v>145</v>
      </c>
      <c r="H78">
        <v>856.452</v>
      </c>
      <c r="I78">
        <v>1</v>
      </c>
      <c r="J78">
        <v>274.63299999999998</v>
      </c>
      <c r="K78" s="58">
        <v>1007.27</v>
      </c>
      <c r="L78" s="58">
        <v>596.12300000000005</v>
      </c>
      <c r="M78" s="58">
        <v>94.385999999999996</v>
      </c>
      <c r="N78" s="58">
        <v>271.40499999999997</v>
      </c>
      <c r="O78" s="58">
        <v>1.0089999999999999</v>
      </c>
      <c r="P78">
        <v>0.99099999999999999</v>
      </c>
      <c r="Q78">
        <v>1</v>
      </c>
      <c r="R78">
        <f t="shared" ref="R78:R111" si="8">J78^2</f>
        <v>75423.284688999993</v>
      </c>
      <c r="S78">
        <f t="shared" ref="S78:S111" si="9">J78^3</f>
        <v>20713722.943994135</v>
      </c>
      <c r="T78">
        <f t="shared" ref="T78:T111" si="10">C78^2</f>
        <v>74325.280756302906</v>
      </c>
      <c r="U78">
        <f t="shared" ref="U78:U111" si="11">C78^3</f>
        <v>20263051.003300171</v>
      </c>
    </row>
    <row r="79" spans="1:21">
      <c r="A79" s="57">
        <v>67</v>
      </c>
      <c r="B79">
        <v>47420.014000000003</v>
      </c>
      <c r="C79" s="46">
        <f t="shared" si="7"/>
        <v>245.71739262147287</v>
      </c>
      <c r="D79" s="58">
        <v>137.00800000000001</v>
      </c>
      <c r="E79" s="58">
        <v>8.0050000000000008</v>
      </c>
      <c r="F79" s="58">
        <v>92</v>
      </c>
      <c r="G79" s="58">
        <v>158</v>
      </c>
      <c r="H79">
        <v>772.71</v>
      </c>
      <c r="I79">
        <v>0.998</v>
      </c>
      <c r="J79">
        <v>257.53699999999998</v>
      </c>
      <c r="K79" s="58">
        <v>1608.239</v>
      </c>
      <c r="L79" s="58">
        <v>707.59299999999996</v>
      </c>
      <c r="M79" s="58">
        <v>94.137</v>
      </c>
      <c r="N79" s="58">
        <v>235.05699999999999</v>
      </c>
      <c r="O79" s="58">
        <v>1.093</v>
      </c>
      <c r="P79">
        <v>0.91500000000000004</v>
      </c>
      <c r="Q79">
        <v>1</v>
      </c>
      <c r="R79">
        <f t="shared" si="8"/>
        <v>66325.306368999984</v>
      </c>
      <c r="S79">
        <f t="shared" si="9"/>
        <v>17081220.426353149</v>
      </c>
      <c r="T79">
        <f t="shared" si="10"/>
        <v>60377.037036695052</v>
      </c>
      <c r="U79">
        <f t="shared" si="11"/>
        <v>14835688.114866806</v>
      </c>
    </row>
    <row r="80" spans="1:21">
      <c r="A80" s="57">
        <v>68</v>
      </c>
      <c r="B80">
        <v>133524.81099999999</v>
      </c>
      <c r="C80" s="46">
        <f t="shared" si="7"/>
        <v>412.32156088238781</v>
      </c>
      <c r="D80" s="58">
        <v>123.816</v>
      </c>
      <c r="E80" s="58">
        <v>11.323</v>
      </c>
      <c r="F80" s="58">
        <v>46</v>
      </c>
      <c r="G80" s="58">
        <v>149</v>
      </c>
      <c r="H80">
        <v>1295.463</v>
      </c>
      <c r="I80">
        <v>1</v>
      </c>
      <c r="J80">
        <v>420.02100000000002</v>
      </c>
      <c r="K80" s="58">
        <v>739.09500000000003</v>
      </c>
      <c r="L80" s="58">
        <v>874.798</v>
      </c>
      <c r="M80" s="58">
        <v>93.528000000000006</v>
      </c>
      <c r="N80" s="58">
        <v>405.49299999999999</v>
      </c>
      <c r="O80" s="58">
        <v>1.034</v>
      </c>
      <c r="P80">
        <v>0.96699999999999997</v>
      </c>
      <c r="Q80">
        <v>1</v>
      </c>
      <c r="R80">
        <f t="shared" si="8"/>
        <v>176417.64044100003</v>
      </c>
      <c r="S80">
        <f t="shared" si="9"/>
        <v>74099113.755669281</v>
      </c>
      <c r="T80">
        <f t="shared" si="10"/>
        <v>170009.06956848863</v>
      </c>
      <c r="U80">
        <f t="shared" si="11"/>
        <v>70098404.928641692</v>
      </c>
    </row>
    <row r="81" spans="1:21">
      <c r="A81" s="57">
        <v>69</v>
      </c>
      <c r="B81">
        <v>130687.231</v>
      </c>
      <c r="C81" s="46">
        <f t="shared" si="7"/>
        <v>407.91684262989077</v>
      </c>
      <c r="D81" s="58">
        <v>130.374</v>
      </c>
      <c r="E81" s="58">
        <v>9.8659999999999997</v>
      </c>
      <c r="F81" s="58">
        <v>61</v>
      </c>
      <c r="G81" s="58">
        <v>158</v>
      </c>
      <c r="H81">
        <v>1281.5060000000001</v>
      </c>
      <c r="I81">
        <v>1</v>
      </c>
      <c r="J81">
        <v>411.93400000000003</v>
      </c>
      <c r="K81" s="58">
        <v>1212.4390000000001</v>
      </c>
      <c r="L81" s="58">
        <v>796.44600000000003</v>
      </c>
      <c r="M81" s="58">
        <v>96.191000000000003</v>
      </c>
      <c r="N81" s="58">
        <v>404.685</v>
      </c>
      <c r="O81" s="58">
        <v>1.016</v>
      </c>
      <c r="P81">
        <v>0.98399999999999999</v>
      </c>
      <c r="Q81">
        <v>1</v>
      </c>
      <c r="R81">
        <f t="shared" si="8"/>
        <v>169689.62035600003</v>
      </c>
      <c r="S81">
        <f t="shared" si="9"/>
        <v>69900924.071728528</v>
      </c>
      <c r="T81">
        <f t="shared" si="10"/>
        <v>166396.15050113905</v>
      </c>
      <c r="U81">
        <f t="shared" si="11"/>
        <v>67875792.338192761</v>
      </c>
    </row>
    <row r="82" spans="1:21">
      <c r="A82" s="57">
        <v>70</v>
      </c>
      <c r="B82">
        <v>66885.721999999994</v>
      </c>
      <c r="C82" s="46">
        <f t="shared" si="7"/>
        <v>291.82451272736267</v>
      </c>
      <c r="D82" s="58">
        <v>123.176</v>
      </c>
      <c r="E82" s="58">
        <v>6.9450000000000003</v>
      </c>
      <c r="F82" s="58">
        <v>77</v>
      </c>
      <c r="G82" s="58">
        <v>145</v>
      </c>
      <c r="H82">
        <v>917.35500000000002</v>
      </c>
      <c r="I82">
        <v>0.999</v>
      </c>
      <c r="J82">
        <v>303.63499999999999</v>
      </c>
      <c r="K82" s="58">
        <v>193.053</v>
      </c>
      <c r="L82" s="58">
        <v>695.47699999999998</v>
      </c>
      <c r="M82" s="58">
        <v>93.965999999999994</v>
      </c>
      <c r="N82" s="58">
        <v>281.09899999999999</v>
      </c>
      <c r="O82" s="58">
        <v>1.077</v>
      </c>
      <c r="P82">
        <v>0.92800000000000005</v>
      </c>
      <c r="Q82">
        <v>1</v>
      </c>
      <c r="R82">
        <f t="shared" si="8"/>
        <v>92194.213225</v>
      </c>
      <c r="S82">
        <f t="shared" si="9"/>
        <v>27993389.932572875</v>
      </c>
      <c r="T82">
        <f t="shared" si="10"/>
        <v>85161.546228562656</v>
      </c>
      <c r="U82">
        <f t="shared" si="11"/>
        <v>24852226.731259067</v>
      </c>
    </row>
    <row r="83" spans="1:21">
      <c r="A83" s="57">
        <v>71</v>
      </c>
      <c r="B83">
        <v>143662.84700000001</v>
      </c>
      <c r="C83" s="46">
        <f t="shared" si="7"/>
        <v>427.68822512390653</v>
      </c>
      <c r="D83" s="58">
        <v>123.648</v>
      </c>
      <c r="E83" s="58">
        <v>8.9039999999999999</v>
      </c>
      <c r="F83" s="58">
        <v>67</v>
      </c>
      <c r="G83" s="58">
        <v>149</v>
      </c>
      <c r="H83">
        <v>1343.6780000000001</v>
      </c>
      <c r="I83">
        <v>1</v>
      </c>
      <c r="J83">
        <v>429.726</v>
      </c>
      <c r="K83" s="58">
        <v>211.63200000000001</v>
      </c>
      <c r="L83" s="58">
        <v>160.74299999999999</v>
      </c>
      <c r="M83" s="58">
        <v>106.15300000000001</v>
      </c>
      <c r="N83" s="58">
        <v>426.49400000000003</v>
      </c>
      <c r="O83" s="58">
        <v>1.006</v>
      </c>
      <c r="P83">
        <v>0.99399999999999999</v>
      </c>
      <c r="Q83">
        <v>1</v>
      </c>
      <c r="R83">
        <f t="shared" si="8"/>
        <v>184664.43507599999</v>
      </c>
      <c r="S83">
        <f t="shared" si="9"/>
        <v>79355109.027469173</v>
      </c>
      <c r="T83">
        <f t="shared" si="10"/>
        <v>182917.21790963734</v>
      </c>
      <c r="U83">
        <f t="shared" si="11"/>
        <v>78231540.272375643</v>
      </c>
    </row>
    <row r="84" spans="1:21">
      <c r="A84" s="57">
        <v>72</v>
      </c>
      <c r="B84">
        <v>196594.90400000001</v>
      </c>
      <c r="C84" s="46">
        <f t="shared" si="7"/>
        <v>500.31230852959538</v>
      </c>
      <c r="D84" s="58">
        <v>128.5</v>
      </c>
      <c r="E84" s="58">
        <v>10.486000000000001</v>
      </c>
      <c r="F84" s="58">
        <v>53</v>
      </c>
      <c r="G84" s="58">
        <v>157</v>
      </c>
      <c r="H84">
        <v>1572.0650000000001</v>
      </c>
      <c r="I84">
        <v>1</v>
      </c>
      <c r="J84">
        <v>512.04600000000005</v>
      </c>
      <c r="K84" s="58">
        <v>920.84</v>
      </c>
      <c r="L84" s="58">
        <v>1064.6199999999999</v>
      </c>
      <c r="M84" s="58">
        <v>176.92500000000001</v>
      </c>
      <c r="N84" s="58">
        <v>489.49900000000002</v>
      </c>
      <c r="O84" s="58">
        <v>1.0449999999999999</v>
      </c>
      <c r="P84">
        <v>0.95699999999999996</v>
      </c>
      <c r="Q84">
        <v>1</v>
      </c>
      <c r="R84">
        <f t="shared" si="8"/>
        <v>262191.10611600004</v>
      </c>
      <c r="S84">
        <f t="shared" si="9"/>
        <v>134253907.12227336</v>
      </c>
      <c r="T84">
        <f t="shared" si="10"/>
        <v>250312.40606621304</v>
      </c>
      <c r="U84">
        <f t="shared" si="11"/>
        <v>125234377.73258454</v>
      </c>
    </row>
    <row r="85" spans="1:21">
      <c r="A85" s="57">
        <v>73</v>
      </c>
      <c r="B85">
        <v>128559.535</v>
      </c>
      <c r="C85" s="46">
        <f t="shared" si="7"/>
        <v>404.58260443914816</v>
      </c>
      <c r="D85" s="58">
        <v>139.239</v>
      </c>
      <c r="E85" s="58">
        <v>8.6920000000000002</v>
      </c>
      <c r="F85" s="58">
        <v>65</v>
      </c>
      <c r="G85" s="58">
        <v>164</v>
      </c>
      <c r="H85">
        <v>1301.807</v>
      </c>
      <c r="I85">
        <v>0.95299999999999996</v>
      </c>
      <c r="J85">
        <v>504.35199999999998</v>
      </c>
      <c r="K85" s="58">
        <v>1624.394</v>
      </c>
      <c r="L85" s="58">
        <v>4.8470000000000004</v>
      </c>
      <c r="M85" s="58">
        <v>92.019000000000005</v>
      </c>
      <c r="N85" s="58">
        <v>324.71699999999998</v>
      </c>
      <c r="O85" s="58">
        <v>1.552</v>
      </c>
      <c r="P85">
        <v>0.64400000000000002</v>
      </c>
      <c r="Q85">
        <v>1</v>
      </c>
      <c r="R85">
        <f t="shared" si="8"/>
        <v>254370.93990399997</v>
      </c>
      <c r="S85">
        <f t="shared" si="9"/>
        <v>128292492.28246218</v>
      </c>
      <c r="T85">
        <f t="shared" si="10"/>
        <v>163687.08381476422</v>
      </c>
      <c r="U85">
        <f t="shared" si="11"/>
        <v>66224946.682826445</v>
      </c>
    </row>
    <row r="86" spans="1:21">
      <c r="A86" s="57">
        <v>74</v>
      </c>
      <c r="B86">
        <v>149841.05900000001</v>
      </c>
      <c r="C86" s="46">
        <f t="shared" si="7"/>
        <v>436.78777655034565</v>
      </c>
      <c r="D86" s="58">
        <v>112.496</v>
      </c>
      <c r="E86" s="58">
        <v>9.5609999999999999</v>
      </c>
      <c r="F86" s="58">
        <v>61</v>
      </c>
      <c r="G86" s="58">
        <v>156</v>
      </c>
      <c r="H86">
        <v>1482.518</v>
      </c>
      <c r="I86">
        <v>0.85699999999999998</v>
      </c>
      <c r="J86">
        <v>581.62900000000002</v>
      </c>
      <c r="K86" s="58">
        <v>610.66200000000003</v>
      </c>
      <c r="L86" s="58">
        <v>506.46199999999999</v>
      </c>
      <c r="M86" s="58">
        <v>18.207999999999998</v>
      </c>
      <c r="N86" s="58">
        <v>328.10700000000003</v>
      </c>
      <c r="O86" s="58">
        <v>1.8109999999999999</v>
      </c>
      <c r="P86">
        <v>0.55200000000000005</v>
      </c>
      <c r="Q86">
        <v>0.98799999999999999</v>
      </c>
      <c r="R86">
        <f t="shared" si="8"/>
        <v>338292.293641</v>
      </c>
      <c r="S86">
        <f t="shared" si="9"/>
        <v>196760608.45812118</v>
      </c>
      <c r="T86">
        <f t="shared" si="10"/>
        <v>190783.56174379468</v>
      </c>
      <c r="U86">
        <f t="shared" si="11"/>
        <v>83331927.736427665</v>
      </c>
    </row>
    <row r="87" spans="1:21">
      <c r="A87" s="57">
        <v>75</v>
      </c>
      <c r="B87">
        <v>97285.475000000006</v>
      </c>
      <c r="C87" s="46">
        <f t="shared" si="7"/>
        <v>351.94845346775435</v>
      </c>
      <c r="D87" s="58">
        <v>113.75700000000001</v>
      </c>
      <c r="E87" s="58">
        <v>7.2619999999999996</v>
      </c>
      <c r="F87" s="58">
        <v>72</v>
      </c>
      <c r="G87" s="58">
        <v>159</v>
      </c>
      <c r="H87">
        <v>1152.8869999999999</v>
      </c>
      <c r="I87">
        <v>0.92</v>
      </c>
      <c r="J87">
        <v>396.61599999999999</v>
      </c>
      <c r="K87" s="58">
        <v>1647.819</v>
      </c>
      <c r="L87" s="58">
        <v>436.18700000000001</v>
      </c>
      <c r="M87" s="58">
        <v>32.524999999999999</v>
      </c>
      <c r="N87" s="58">
        <v>326.983</v>
      </c>
      <c r="O87" s="58">
        <v>1.1930000000000001</v>
      </c>
      <c r="P87">
        <v>0.83799999999999997</v>
      </c>
      <c r="Q87">
        <v>0.98799999999999999</v>
      </c>
      <c r="R87">
        <f t="shared" si="8"/>
        <v>157304.251456</v>
      </c>
      <c r="S87">
        <f t="shared" si="9"/>
        <v>62389382.995472893</v>
      </c>
      <c r="T87">
        <f t="shared" si="10"/>
        <v>123867.71389834405</v>
      </c>
      <c r="U87">
        <f t="shared" si="11"/>
        <v>43595050.341108449</v>
      </c>
    </row>
    <row r="88" spans="1:21">
      <c r="A88" s="57">
        <v>76</v>
      </c>
      <c r="B88">
        <v>100285.52</v>
      </c>
      <c r="C88" s="46">
        <f t="shared" si="7"/>
        <v>357.33386325442075</v>
      </c>
      <c r="D88" s="58">
        <v>100.238</v>
      </c>
      <c r="E88" s="58">
        <v>7.4980000000000002</v>
      </c>
      <c r="F88" s="58">
        <v>49</v>
      </c>
      <c r="G88" s="58">
        <v>155</v>
      </c>
      <c r="H88">
        <v>1202.6559999999999</v>
      </c>
      <c r="I88">
        <v>0.871</v>
      </c>
      <c r="J88">
        <v>414.25799999999998</v>
      </c>
      <c r="K88" s="58">
        <v>1376.414</v>
      </c>
      <c r="L88" s="58">
        <v>966.88199999999995</v>
      </c>
      <c r="M88" s="58">
        <v>118.664</v>
      </c>
      <c r="N88" s="58">
        <v>303.01799999999997</v>
      </c>
      <c r="O88" s="58">
        <v>1.369</v>
      </c>
      <c r="P88">
        <v>0.73</v>
      </c>
      <c r="Q88">
        <v>0.96499999999999997</v>
      </c>
      <c r="R88">
        <f t="shared" si="8"/>
        <v>171609.69056399999</v>
      </c>
      <c r="S88">
        <f t="shared" si="9"/>
        <v>71090687.193661511</v>
      </c>
      <c r="T88">
        <f t="shared" si="10"/>
        <v>127687.48982832907</v>
      </c>
      <c r="U88">
        <f t="shared" si="11"/>
        <v>45627064.029616378</v>
      </c>
    </row>
    <row r="89" spans="1:21">
      <c r="A89" s="57">
        <v>77</v>
      </c>
      <c r="B89">
        <v>79126.66</v>
      </c>
      <c r="C89" s="46">
        <f t="shared" si="7"/>
        <v>317.40698252372147</v>
      </c>
      <c r="D89" s="58">
        <v>114.07299999999999</v>
      </c>
      <c r="E89" s="58">
        <v>6.8970000000000002</v>
      </c>
      <c r="F89" s="58">
        <v>68</v>
      </c>
      <c r="G89" s="58">
        <v>162</v>
      </c>
      <c r="H89">
        <v>997.29100000000005</v>
      </c>
      <c r="I89">
        <v>1</v>
      </c>
      <c r="J89">
        <v>323.03100000000001</v>
      </c>
      <c r="K89" s="58">
        <v>1315.8320000000001</v>
      </c>
      <c r="L89" s="58">
        <v>327.14100000000002</v>
      </c>
      <c r="M89" s="58">
        <v>93.870999999999995</v>
      </c>
      <c r="N89" s="58">
        <v>312.601</v>
      </c>
      <c r="O89" s="58">
        <v>1.0309999999999999</v>
      </c>
      <c r="P89">
        <v>0.97</v>
      </c>
      <c r="Q89">
        <v>1</v>
      </c>
      <c r="R89">
        <f t="shared" si="8"/>
        <v>104349.02696100001</v>
      </c>
      <c r="S89">
        <f t="shared" si="9"/>
        <v>33707970.528238796</v>
      </c>
      <c r="T89">
        <f t="shared" si="10"/>
        <v>100747.19255481403</v>
      </c>
      <c r="U89">
        <f t="shared" si="11"/>
        <v>31977862.386559859</v>
      </c>
    </row>
    <row r="90" spans="1:21">
      <c r="A90" s="57">
        <v>78</v>
      </c>
      <c r="B90">
        <v>136436.12</v>
      </c>
      <c r="C90" s="46">
        <f t="shared" si="7"/>
        <v>416.79235035474443</v>
      </c>
      <c r="D90" s="58">
        <v>104.73099999999999</v>
      </c>
      <c r="E90" s="58">
        <v>9.0449999999999999</v>
      </c>
      <c r="F90" s="58">
        <v>61</v>
      </c>
      <c r="G90" s="58">
        <v>167</v>
      </c>
      <c r="H90">
        <v>1309.42</v>
      </c>
      <c r="I90">
        <v>1</v>
      </c>
      <c r="J90">
        <v>422.43900000000002</v>
      </c>
      <c r="K90" s="58">
        <v>1169.6279999999999</v>
      </c>
      <c r="L90" s="58">
        <v>620.35500000000002</v>
      </c>
      <c r="M90" s="58">
        <v>93.507999999999996</v>
      </c>
      <c r="N90" s="58">
        <v>411.95499999999998</v>
      </c>
      <c r="O90" s="58">
        <v>1.0229999999999999</v>
      </c>
      <c r="P90">
        <v>0.97699999999999998</v>
      </c>
      <c r="Q90">
        <v>1</v>
      </c>
      <c r="R90">
        <f t="shared" si="8"/>
        <v>178454.70872100003</v>
      </c>
      <c r="S90">
        <f t="shared" si="9"/>
        <v>75386228.697390541</v>
      </c>
      <c r="T90">
        <f t="shared" si="10"/>
        <v>173715.86331423203</v>
      </c>
      <c r="U90">
        <f t="shared" si="11"/>
        <v>72403442.964642286</v>
      </c>
    </row>
    <row r="91" spans="1:21">
      <c r="A91" s="57">
        <v>79</v>
      </c>
      <c r="B91">
        <v>128650.88</v>
      </c>
      <c r="C91" s="46">
        <f t="shared" si="7"/>
        <v>404.72631231608608</v>
      </c>
      <c r="D91" s="58">
        <v>107.589</v>
      </c>
      <c r="E91" s="58">
        <v>7.09</v>
      </c>
      <c r="F91" s="58">
        <v>62</v>
      </c>
      <c r="G91" s="58">
        <v>143</v>
      </c>
      <c r="H91">
        <v>1272.624</v>
      </c>
      <c r="I91">
        <v>0.998</v>
      </c>
      <c r="J91">
        <v>423.15</v>
      </c>
      <c r="K91" s="58">
        <v>147.011</v>
      </c>
      <c r="L91" s="58">
        <v>814.21600000000001</v>
      </c>
      <c r="M91" s="58">
        <v>176.71700000000001</v>
      </c>
      <c r="N91" s="58">
        <v>387.72199999999998</v>
      </c>
      <c r="O91" s="58">
        <v>1.089</v>
      </c>
      <c r="P91">
        <v>0.91800000000000004</v>
      </c>
      <c r="Q91">
        <v>1</v>
      </c>
      <c r="R91">
        <f t="shared" si="8"/>
        <v>179055.92249999999</v>
      </c>
      <c r="S91">
        <f t="shared" si="9"/>
        <v>75767513.605874985</v>
      </c>
      <c r="T91">
        <f t="shared" si="10"/>
        <v>163803.38788097806</v>
      </c>
      <c r="U91">
        <f t="shared" si="11"/>
        <v>66295541.121949717</v>
      </c>
    </row>
    <row r="92" spans="1:21">
      <c r="A92" s="57">
        <v>80</v>
      </c>
      <c r="B92">
        <v>53302.659</v>
      </c>
      <c r="C92" s="46">
        <f t="shared" si="7"/>
        <v>260.51305778853703</v>
      </c>
      <c r="D92" s="58">
        <v>100.928</v>
      </c>
      <c r="E92" s="58">
        <v>8.5969999999999995</v>
      </c>
      <c r="F92" s="58">
        <v>54</v>
      </c>
      <c r="G92" s="58">
        <v>146</v>
      </c>
      <c r="H92">
        <v>818.38699999999994</v>
      </c>
      <c r="I92">
        <v>1</v>
      </c>
      <c r="J92">
        <v>261.82299999999998</v>
      </c>
      <c r="K92" s="58">
        <v>370.75900000000001</v>
      </c>
      <c r="L92" s="58">
        <v>1027.4639999999999</v>
      </c>
      <c r="M92" s="58">
        <v>108.714</v>
      </c>
      <c r="N92" s="58">
        <v>260.09699999999998</v>
      </c>
      <c r="O92" s="58">
        <v>1.0029999999999999</v>
      </c>
      <c r="P92">
        <v>0.997</v>
      </c>
      <c r="Q92">
        <v>1</v>
      </c>
      <c r="R92">
        <f t="shared" si="8"/>
        <v>68551.283328999983</v>
      </c>
      <c r="S92">
        <f t="shared" si="9"/>
        <v>17948302.655048762</v>
      </c>
      <c r="T92">
        <f t="shared" si="10"/>
        <v>67867.053278333638</v>
      </c>
      <c r="U92">
        <f t="shared" si="11"/>
        <v>17680253.572636254</v>
      </c>
    </row>
    <row r="93" spans="1:21">
      <c r="A93" s="57">
        <v>81</v>
      </c>
      <c r="B93">
        <v>136383.92199999999</v>
      </c>
      <c r="C93" s="46">
        <f t="shared" si="7"/>
        <v>416.71261410770364</v>
      </c>
      <c r="D93" s="58">
        <v>105.184</v>
      </c>
      <c r="E93" s="58">
        <v>9.5879999999999992</v>
      </c>
      <c r="F93" s="58">
        <v>54</v>
      </c>
      <c r="G93" s="58">
        <v>160</v>
      </c>
      <c r="H93">
        <v>1309.42</v>
      </c>
      <c r="I93">
        <v>1</v>
      </c>
      <c r="J93">
        <v>427.27699999999999</v>
      </c>
      <c r="K93" s="58">
        <v>1661.5509999999999</v>
      </c>
      <c r="L93" s="58">
        <v>630.048</v>
      </c>
      <c r="M93" s="58">
        <v>93.468000000000004</v>
      </c>
      <c r="N93" s="58">
        <v>407.108</v>
      </c>
      <c r="O93" s="58">
        <v>1.048</v>
      </c>
      <c r="P93">
        <v>0.95499999999999996</v>
      </c>
      <c r="Q93">
        <v>1</v>
      </c>
      <c r="R93">
        <f t="shared" si="8"/>
        <v>182565.63472899998</v>
      </c>
      <c r="S93">
        <f t="shared" si="9"/>
        <v>78006096.710102931</v>
      </c>
      <c r="T93">
        <f t="shared" si="10"/>
        <v>173649.40275647593</v>
      </c>
      <c r="U93">
        <f t="shared" si="11"/>
        <v>72361896.560892567</v>
      </c>
    </row>
    <row r="94" spans="1:21">
      <c r="A94" s="57">
        <v>82</v>
      </c>
      <c r="B94">
        <v>95904.202000000005</v>
      </c>
      <c r="C94" s="46">
        <f t="shared" si="7"/>
        <v>349.44101432526361</v>
      </c>
      <c r="D94" s="58">
        <v>120.113</v>
      </c>
      <c r="E94" s="58">
        <v>8.2560000000000002</v>
      </c>
      <c r="F94" s="58">
        <v>64</v>
      </c>
      <c r="G94" s="58">
        <v>162</v>
      </c>
      <c r="H94">
        <v>1144.4739999999999</v>
      </c>
      <c r="I94">
        <v>0.92</v>
      </c>
      <c r="J94">
        <v>377.94799999999998</v>
      </c>
      <c r="K94" s="58">
        <v>1426.4939999999999</v>
      </c>
      <c r="L94" s="58">
        <v>-50.081000000000003</v>
      </c>
      <c r="M94" s="58">
        <v>93.552999999999997</v>
      </c>
      <c r="N94" s="58">
        <v>351.37299999999999</v>
      </c>
      <c r="O94" s="58">
        <v>1.0549999999999999</v>
      </c>
      <c r="P94">
        <v>0.94799999999999995</v>
      </c>
      <c r="Q94">
        <v>0.92100000000000004</v>
      </c>
      <c r="R94">
        <f t="shared" si="8"/>
        <v>142844.69070399998</v>
      </c>
      <c r="S94">
        <f t="shared" si="9"/>
        <v>53987865.162195385</v>
      </c>
      <c r="T94">
        <f t="shared" si="10"/>
        <v>122109.02249266909</v>
      </c>
      <c r="U94">
        <f t="shared" si="11"/>
        <v>42669900.678104714</v>
      </c>
    </row>
    <row r="95" spans="1:21">
      <c r="A95" s="57">
        <v>83</v>
      </c>
      <c r="B95">
        <v>116019.11500000001</v>
      </c>
      <c r="C95" s="46">
        <f t="shared" si="7"/>
        <v>384.34375910527871</v>
      </c>
      <c r="D95" s="58">
        <v>104.679</v>
      </c>
      <c r="E95" s="58">
        <v>8.4009999999999998</v>
      </c>
      <c r="F95" s="58">
        <v>57</v>
      </c>
      <c r="G95" s="58">
        <v>155</v>
      </c>
      <c r="H95">
        <v>1245.1679999999999</v>
      </c>
      <c r="I95">
        <v>0.94</v>
      </c>
      <c r="J95">
        <v>447.73399999999998</v>
      </c>
      <c r="K95" s="58">
        <v>663.97400000000005</v>
      </c>
      <c r="L95" s="58">
        <v>1017.771</v>
      </c>
      <c r="M95" s="58">
        <v>61.908999999999999</v>
      </c>
      <c r="N95" s="58">
        <v>328.56599999999997</v>
      </c>
      <c r="O95" s="58">
        <v>1.31</v>
      </c>
      <c r="P95">
        <v>0.76300000000000001</v>
      </c>
      <c r="Q95">
        <v>0.98899999999999999</v>
      </c>
      <c r="R95">
        <f t="shared" si="8"/>
        <v>200465.73475599999</v>
      </c>
      <c r="S95">
        <f t="shared" si="9"/>
        <v>89755325.2852429</v>
      </c>
      <c r="T95">
        <f t="shared" si="10"/>
        <v>147720.1251631765</v>
      </c>
      <c r="U95">
        <f t="shared" si="11"/>
        <v>56775308.200717531</v>
      </c>
    </row>
    <row r="96" spans="1:21">
      <c r="A96" s="57">
        <v>84</v>
      </c>
      <c r="B96">
        <v>147187.47500000001</v>
      </c>
      <c r="C96" s="46">
        <f t="shared" si="7"/>
        <v>432.902891720208</v>
      </c>
      <c r="D96" s="58">
        <v>98.233000000000004</v>
      </c>
      <c r="E96" s="58">
        <v>8.0579999999999998</v>
      </c>
      <c r="F96" s="58">
        <v>42</v>
      </c>
      <c r="G96" s="58">
        <v>147</v>
      </c>
      <c r="H96">
        <v>1438.7919999999999</v>
      </c>
      <c r="I96">
        <v>0.89300000000000002</v>
      </c>
      <c r="J96">
        <v>526.60699999999997</v>
      </c>
      <c r="K96" s="58">
        <v>586.42999999999995</v>
      </c>
      <c r="L96" s="58">
        <v>1010.501</v>
      </c>
      <c r="M96" s="58">
        <v>120.105</v>
      </c>
      <c r="N96" s="58">
        <v>355.28199999999998</v>
      </c>
      <c r="O96" s="58">
        <v>1.498</v>
      </c>
      <c r="P96">
        <v>0.66800000000000004</v>
      </c>
      <c r="Q96">
        <v>0.98699999999999999</v>
      </c>
      <c r="R96">
        <f t="shared" si="8"/>
        <v>277314.93244899996</v>
      </c>
      <c r="S96">
        <f t="shared" si="9"/>
        <v>146035984.6321705</v>
      </c>
      <c r="T96">
        <f t="shared" si="10"/>
        <v>187404.91365971815</v>
      </c>
      <c r="U96">
        <f t="shared" si="11"/>
        <v>81128129.04586789</v>
      </c>
    </row>
    <row r="97" spans="1:21">
      <c r="A97" s="57">
        <v>85</v>
      </c>
      <c r="B97">
        <v>129735.281</v>
      </c>
      <c r="C97" s="46">
        <f t="shared" si="7"/>
        <v>406.42845633214267</v>
      </c>
      <c r="D97" s="58">
        <v>95.938999999999993</v>
      </c>
      <c r="E97" s="58">
        <v>7.2569999999999997</v>
      </c>
      <c r="F97" s="58">
        <v>46</v>
      </c>
      <c r="G97" s="58">
        <v>147</v>
      </c>
      <c r="H97">
        <v>1339.8209999999999</v>
      </c>
      <c r="I97">
        <v>0.90800000000000003</v>
      </c>
      <c r="J97">
        <v>437.91399999999999</v>
      </c>
      <c r="K97" s="58">
        <v>983.84500000000003</v>
      </c>
      <c r="L97" s="58">
        <v>1461.2280000000001</v>
      </c>
      <c r="M97" s="58">
        <v>41.186</v>
      </c>
      <c r="N97" s="58">
        <v>378.029</v>
      </c>
      <c r="O97" s="58">
        <v>1.0940000000000001</v>
      </c>
      <c r="P97">
        <v>0.91400000000000003</v>
      </c>
      <c r="Q97">
        <v>0.99</v>
      </c>
      <c r="R97">
        <f t="shared" si="8"/>
        <v>191768.67139599999</v>
      </c>
      <c r="S97">
        <f t="shared" si="9"/>
        <v>83978185.965707943</v>
      </c>
      <c r="T97">
        <f t="shared" si="10"/>
        <v>165184.09011652842</v>
      </c>
      <c r="U97">
        <f t="shared" si="11"/>
        <v>67135514.756690189</v>
      </c>
    </row>
    <row r="98" spans="1:21">
      <c r="A98" s="57">
        <v>86</v>
      </c>
      <c r="B98">
        <v>168808.28200000001</v>
      </c>
      <c r="C98" s="46">
        <f t="shared" si="7"/>
        <v>463.60908114617962</v>
      </c>
      <c r="D98" s="58">
        <v>114.381</v>
      </c>
      <c r="E98" s="58">
        <v>9.3279999999999994</v>
      </c>
      <c r="F98" s="58">
        <v>59</v>
      </c>
      <c r="G98" s="58">
        <v>169</v>
      </c>
      <c r="H98">
        <v>1528.673</v>
      </c>
      <c r="I98">
        <v>0.90800000000000003</v>
      </c>
      <c r="J98">
        <v>505.17899999999997</v>
      </c>
      <c r="K98" s="58">
        <v>298.06099999999998</v>
      </c>
      <c r="L98" s="58">
        <v>179.321</v>
      </c>
      <c r="M98" s="58">
        <v>118.04</v>
      </c>
      <c r="N98" s="58">
        <v>422.70299999999997</v>
      </c>
      <c r="O98" s="58">
        <v>1.177</v>
      </c>
      <c r="P98">
        <v>0.85</v>
      </c>
      <c r="Q98">
        <v>0.98899999999999999</v>
      </c>
      <c r="R98">
        <f t="shared" si="8"/>
        <v>255205.82204099998</v>
      </c>
      <c r="S98">
        <f t="shared" si="9"/>
        <v>128924621.97285032</v>
      </c>
      <c r="T98">
        <f t="shared" si="10"/>
        <v>214933.38012120497</v>
      </c>
      <c r="U98">
        <f t="shared" si="11"/>
        <v>99645066.865634382</v>
      </c>
    </row>
    <row r="99" spans="1:21">
      <c r="A99" s="57">
        <v>87</v>
      </c>
      <c r="B99">
        <v>30277.09</v>
      </c>
      <c r="C99" s="46">
        <f t="shared" si="7"/>
        <v>196.34150933387863</v>
      </c>
      <c r="D99" s="58">
        <v>109.877</v>
      </c>
      <c r="E99" s="58">
        <v>11.622999999999999</v>
      </c>
      <c r="F99" s="58">
        <v>63</v>
      </c>
      <c r="G99" s="58">
        <v>166</v>
      </c>
      <c r="H99">
        <v>642.327</v>
      </c>
      <c r="I99">
        <v>0.92200000000000004</v>
      </c>
      <c r="J99">
        <v>217.02799999999999</v>
      </c>
      <c r="K99" s="58">
        <v>472.536</v>
      </c>
      <c r="L99" s="58">
        <v>903.87699999999995</v>
      </c>
      <c r="M99" s="58">
        <v>163.791</v>
      </c>
      <c r="N99" s="58">
        <v>181.745</v>
      </c>
      <c r="O99" s="58">
        <v>1.169</v>
      </c>
      <c r="P99">
        <v>0.85599999999999998</v>
      </c>
      <c r="Q99">
        <v>0.98199999999999998</v>
      </c>
      <c r="R99">
        <f t="shared" si="8"/>
        <v>47101.152783999998</v>
      </c>
      <c r="S99">
        <f t="shared" si="9"/>
        <v>10222268.986405952</v>
      </c>
      <c r="T99">
        <f t="shared" si="10"/>
        <v>38549.988287505548</v>
      </c>
      <c r="U99">
        <f t="shared" si="11"/>
        <v>7568962.8851721827</v>
      </c>
    </row>
    <row r="100" spans="1:21">
      <c r="A100" s="57">
        <v>88</v>
      </c>
      <c r="B100">
        <v>192571.791</v>
      </c>
      <c r="C100" s="46">
        <f t="shared" si="7"/>
        <v>495.16665830978047</v>
      </c>
      <c r="D100" s="58">
        <v>112.712</v>
      </c>
      <c r="E100" s="58">
        <v>8.94</v>
      </c>
      <c r="F100" s="58">
        <v>62</v>
      </c>
      <c r="G100" s="58">
        <v>176</v>
      </c>
      <c r="H100">
        <v>1684.1510000000001</v>
      </c>
      <c r="I100">
        <v>0.85299999999999998</v>
      </c>
      <c r="J100">
        <v>607.53899999999999</v>
      </c>
      <c r="K100" s="58">
        <v>1141.357</v>
      </c>
      <c r="L100" s="58">
        <v>717.28599999999994</v>
      </c>
      <c r="M100" s="58">
        <v>158.96199999999999</v>
      </c>
      <c r="N100" s="58">
        <v>420.09300000000002</v>
      </c>
      <c r="O100" s="58">
        <v>1.4530000000000001</v>
      </c>
      <c r="P100">
        <v>0.68799999999999994</v>
      </c>
      <c r="Q100">
        <v>0.99099999999999999</v>
      </c>
      <c r="R100">
        <f t="shared" si="8"/>
        <v>369103.63652100001</v>
      </c>
      <c r="S100">
        <f t="shared" si="9"/>
        <v>224244854.2283318</v>
      </c>
      <c r="T100">
        <f t="shared" si="10"/>
        <v>245190.01950167489</v>
      </c>
      <c r="U100">
        <f t="shared" si="11"/>
        <v>121409922.60755426</v>
      </c>
    </row>
    <row r="101" spans="1:21">
      <c r="A101" s="57">
        <v>89</v>
      </c>
      <c r="B101">
        <v>60652.05</v>
      </c>
      <c r="C101" s="46">
        <f t="shared" si="7"/>
        <v>277.89312429287327</v>
      </c>
      <c r="D101" s="58">
        <v>119.02</v>
      </c>
      <c r="E101" s="58">
        <v>9.3680000000000003</v>
      </c>
      <c r="F101" s="58">
        <v>69</v>
      </c>
      <c r="G101" s="58">
        <v>171</v>
      </c>
      <c r="H101">
        <v>938.24900000000002</v>
      </c>
      <c r="I101">
        <v>0.86599999999999999</v>
      </c>
      <c r="J101">
        <v>302.27699999999999</v>
      </c>
      <c r="K101" s="58">
        <v>431.34100000000001</v>
      </c>
      <c r="L101" s="58">
        <v>375.60599999999999</v>
      </c>
      <c r="M101" s="58">
        <v>138.9</v>
      </c>
      <c r="N101" s="58">
        <v>257.50200000000001</v>
      </c>
      <c r="O101" s="58">
        <v>1.167</v>
      </c>
      <c r="P101">
        <v>0.85699999999999998</v>
      </c>
      <c r="Q101">
        <v>0.98499999999999999</v>
      </c>
      <c r="R101">
        <f t="shared" si="8"/>
        <v>91371.384728999998</v>
      </c>
      <c r="S101">
        <f t="shared" si="9"/>
        <v>27619468.06172793</v>
      </c>
      <c r="T101">
        <f t="shared" si="10"/>
        <v>77224.58852925431</v>
      </c>
      <c r="U101">
        <f t="shared" si="11"/>
        <v>21460182.178626064</v>
      </c>
    </row>
    <row r="102" spans="1:21">
      <c r="A102" s="57">
        <v>90</v>
      </c>
      <c r="B102">
        <v>92670.574999999997</v>
      </c>
      <c r="C102" s="46">
        <f t="shared" si="7"/>
        <v>343.49940425471738</v>
      </c>
      <c r="D102" s="58">
        <v>113.657</v>
      </c>
      <c r="E102" s="58">
        <v>8.0359999999999996</v>
      </c>
      <c r="F102" s="58">
        <v>58</v>
      </c>
      <c r="G102" s="58">
        <v>166</v>
      </c>
      <c r="H102">
        <v>1151.7840000000001</v>
      </c>
      <c r="I102">
        <v>0.878</v>
      </c>
      <c r="J102">
        <v>369.68099999999998</v>
      </c>
      <c r="K102" s="58">
        <v>344.10300000000001</v>
      </c>
      <c r="L102" s="58">
        <v>569.46699999999998</v>
      </c>
      <c r="M102" s="58">
        <v>104.036</v>
      </c>
      <c r="N102" s="58">
        <v>322.29399999999998</v>
      </c>
      <c r="O102" s="58">
        <v>1.1559999999999999</v>
      </c>
      <c r="P102">
        <v>0.86499999999999999</v>
      </c>
      <c r="Q102">
        <v>0.98699999999999999</v>
      </c>
      <c r="R102">
        <f t="shared" si="8"/>
        <v>136664.041761</v>
      </c>
      <c r="S102">
        <f t="shared" si="9"/>
        <v>50522099.62224824</v>
      </c>
      <c r="T102">
        <f t="shared" si="10"/>
        <v>117991.84072334575</v>
      </c>
      <c r="U102">
        <f t="shared" si="11"/>
        <v>40530126.995386764</v>
      </c>
    </row>
    <row r="103" spans="1:21">
      <c r="A103" s="57">
        <v>91</v>
      </c>
      <c r="B103">
        <v>26550.197</v>
      </c>
      <c r="C103" s="46">
        <f t="shared" si="7"/>
        <v>183.86071016100445</v>
      </c>
      <c r="D103" s="58">
        <v>111.205</v>
      </c>
      <c r="E103" s="58">
        <v>9.7739999999999991</v>
      </c>
      <c r="F103" s="58">
        <v>65</v>
      </c>
      <c r="G103" s="58">
        <v>164</v>
      </c>
      <c r="H103">
        <v>626.00699999999995</v>
      </c>
      <c r="I103">
        <v>0.85099999999999998</v>
      </c>
      <c r="J103">
        <v>200.82400000000001</v>
      </c>
      <c r="K103" s="58">
        <v>487.07600000000002</v>
      </c>
      <c r="L103" s="58">
        <v>894.18399999999997</v>
      </c>
      <c r="M103" s="58">
        <v>160.25299999999999</v>
      </c>
      <c r="N103" s="58">
        <v>169.565</v>
      </c>
      <c r="O103" s="58">
        <v>1.1859999999999999</v>
      </c>
      <c r="P103">
        <v>0.84299999999999997</v>
      </c>
      <c r="Q103">
        <v>0.97799999999999998</v>
      </c>
      <c r="R103">
        <f t="shared" si="8"/>
        <v>40330.278976000001</v>
      </c>
      <c r="S103">
        <f t="shared" si="9"/>
        <v>8099287.9450762244</v>
      </c>
      <c r="T103">
        <f t="shared" si="10"/>
        <v>33804.760740908881</v>
      </c>
      <c r="U103">
        <f t="shared" si="11"/>
        <v>6215367.3166463496</v>
      </c>
    </row>
    <row r="104" spans="1:21">
      <c r="A104" s="57">
        <v>92</v>
      </c>
      <c r="B104">
        <v>123197.55899999999</v>
      </c>
      <c r="C104" s="46">
        <f t="shared" si="7"/>
        <v>396.05555662513223</v>
      </c>
      <c r="D104" s="58">
        <v>99.611000000000004</v>
      </c>
      <c r="E104" s="58">
        <v>6.9450000000000003</v>
      </c>
      <c r="F104" s="58">
        <v>58</v>
      </c>
      <c r="G104" s="58">
        <v>163</v>
      </c>
      <c r="H104">
        <v>1315.77</v>
      </c>
      <c r="I104">
        <v>0.89400000000000002</v>
      </c>
      <c r="J104">
        <v>437.00099999999998</v>
      </c>
      <c r="K104" s="58">
        <v>1172.8589999999999</v>
      </c>
      <c r="L104" s="58">
        <v>1136.511</v>
      </c>
      <c r="M104" s="58">
        <v>155.42500000000001</v>
      </c>
      <c r="N104" s="58">
        <v>361.55</v>
      </c>
      <c r="O104" s="58">
        <v>1.179</v>
      </c>
      <c r="P104">
        <v>0.84799999999999998</v>
      </c>
      <c r="Q104">
        <v>0.98899999999999999</v>
      </c>
      <c r="R104">
        <f t="shared" si="8"/>
        <v>190969.87400099999</v>
      </c>
      <c r="S104">
        <f t="shared" si="9"/>
        <v>83454025.908310995</v>
      </c>
      <c r="T104">
        <f t="shared" si="10"/>
        <v>156860.00393364331</v>
      </c>
      <c r="U104">
        <f t="shared" si="11"/>
        <v>62125276.170159534</v>
      </c>
    </row>
    <row r="105" spans="1:21">
      <c r="A105" s="57">
        <v>93</v>
      </c>
      <c r="B105">
        <v>188760.07699999999</v>
      </c>
      <c r="C105" s="46">
        <f t="shared" si="7"/>
        <v>490.24156749877324</v>
      </c>
      <c r="D105" s="58">
        <v>112.18300000000001</v>
      </c>
      <c r="E105" s="58">
        <v>8.2249999999999996</v>
      </c>
      <c r="F105" s="58">
        <v>69</v>
      </c>
      <c r="G105" s="58">
        <v>158</v>
      </c>
      <c r="H105">
        <v>1583.4749999999999</v>
      </c>
      <c r="I105">
        <v>0.94599999999999995</v>
      </c>
      <c r="J105">
        <v>556.59100000000001</v>
      </c>
      <c r="K105" s="58">
        <v>620.35500000000002</v>
      </c>
      <c r="L105" s="58">
        <v>726.97900000000004</v>
      </c>
      <c r="M105" s="58">
        <v>16.699000000000002</v>
      </c>
      <c r="N105" s="58">
        <v>440.13</v>
      </c>
      <c r="O105" s="58">
        <v>1.2549999999999999</v>
      </c>
      <c r="P105">
        <v>0.79700000000000004</v>
      </c>
      <c r="Q105">
        <v>0.98899999999999999</v>
      </c>
      <c r="R105">
        <f t="shared" si="8"/>
        <v>309793.54128100001</v>
      </c>
      <c r="S105">
        <f t="shared" si="9"/>
        <v>172428296.93513307</v>
      </c>
      <c r="T105">
        <f t="shared" si="10"/>
        <v>240336.79450365424</v>
      </c>
      <c r="U105">
        <f t="shared" si="11"/>
        <v>117823086.86510201</v>
      </c>
    </row>
    <row r="106" spans="1:21">
      <c r="A106" s="57">
        <v>94</v>
      </c>
      <c r="B106">
        <v>123731.277</v>
      </c>
      <c r="C106" s="46">
        <f t="shared" si="7"/>
        <v>396.9125278911971</v>
      </c>
      <c r="D106" s="58">
        <v>108.361</v>
      </c>
      <c r="E106" s="58">
        <v>8.9710000000000001</v>
      </c>
      <c r="F106" s="58">
        <v>48</v>
      </c>
      <c r="G106" s="58">
        <v>169</v>
      </c>
      <c r="H106">
        <v>1287.1769999999999</v>
      </c>
      <c r="I106">
        <v>0.93799999999999994</v>
      </c>
      <c r="J106">
        <v>426.69400000000002</v>
      </c>
      <c r="K106" s="58">
        <v>816.64</v>
      </c>
      <c r="L106" s="58">
        <v>1042.0029999999999</v>
      </c>
      <c r="M106" s="58">
        <v>13.798999999999999</v>
      </c>
      <c r="N106" s="58">
        <v>370.75900000000001</v>
      </c>
      <c r="O106" s="58">
        <v>1.1379999999999999</v>
      </c>
      <c r="P106">
        <v>0.879</v>
      </c>
      <c r="Q106">
        <v>0.99</v>
      </c>
      <c r="R106">
        <f t="shared" si="8"/>
        <v>182067.76963600001</v>
      </c>
      <c r="S106">
        <f t="shared" si="9"/>
        <v>77687224.897063389</v>
      </c>
      <c r="T106">
        <f t="shared" si="10"/>
        <v>157539.55479698032</v>
      </c>
      <c r="U106">
        <f t="shared" si="11"/>
        <v>62529422.93732322</v>
      </c>
    </row>
    <row r="107" spans="1:21">
      <c r="A107" s="57">
        <v>95</v>
      </c>
      <c r="B107">
        <v>135116.83100000001</v>
      </c>
      <c r="C107" s="46">
        <f t="shared" si="7"/>
        <v>414.77233802231547</v>
      </c>
      <c r="D107" s="58">
        <v>104.68</v>
      </c>
      <c r="E107" s="58">
        <v>7.4829999999999997</v>
      </c>
      <c r="F107" s="58">
        <v>57</v>
      </c>
      <c r="G107" s="58">
        <v>164</v>
      </c>
      <c r="H107">
        <v>1369.3710000000001</v>
      </c>
      <c r="I107">
        <v>0.90500000000000003</v>
      </c>
      <c r="J107">
        <v>488.154</v>
      </c>
      <c r="K107" s="58">
        <v>225.363</v>
      </c>
      <c r="L107" s="58">
        <v>1114.701</v>
      </c>
      <c r="M107" s="58">
        <v>155.97999999999999</v>
      </c>
      <c r="N107" s="58">
        <v>364.358</v>
      </c>
      <c r="O107" s="58">
        <v>1.3280000000000001</v>
      </c>
      <c r="P107">
        <v>0.753</v>
      </c>
      <c r="Q107">
        <v>0.98899999999999999</v>
      </c>
      <c r="R107">
        <f t="shared" si="8"/>
        <v>238294.327716</v>
      </c>
      <c r="S107">
        <f t="shared" si="9"/>
        <v>116324329.25187626</v>
      </c>
      <c r="T107">
        <f t="shared" si="10"/>
        <v>172036.09238849793</v>
      </c>
      <c r="U107">
        <f t="shared" si="11"/>
        <v>71355812.26420036</v>
      </c>
    </row>
    <row r="108" spans="1:21">
      <c r="A108" s="57">
        <v>96</v>
      </c>
      <c r="B108">
        <v>139390.49100000001</v>
      </c>
      <c r="C108" s="46">
        <f t="shared" si="7"/>
        <v>421.28076777993419</v>
      </c>
      <c r="D108" s="58">
        <v>119.73099999999999</v>
      </c>
      <c r="E108" s="58">
        <v>8.3420000000000005</v>
      </c>
      <c r="F108" s="58">
        <v>68</v>
      </c>
      <c r="G108" s="58">
        <v>170</v>
      </c>
      <c r="H108">
        <v>1349.971</v>
      </c>
      <c r="I108">
        <v>0.96099999999999997</v>
      </c>
      <c r="J108">
        <v>444.45600000000002</v>
      </c>
      <c r="K108" s="58">
        <v>1366.721</v>
      </c>
      <c r="L108" s="58">
        <v>627.625</v>
      </c>
      <c r="M108" s="58">
        <v>64.831999999999994</v>
      </c>
      <c r="N108" s="58">
        <v>412.416</v>
      </c>
      <c r="O108" s="58">
        <v>1.0069999999999999</v>
      </c>
      <c r="P108">
        <v>0.99299999999999999</v>
      </c>
      <c r="Q108">
        <v>0.99099999999999999</v>
      </c>
      <c r="R108">
        <f t="shared" si="8"/>
        <v>197541.13593600001</v>
      </c>
      <c r="S108">
        <f t="shared" si="9"/>
        <v>87798343.113570824</v>
      </c>
      <c r="T108">
        <f t="shared" si="10"/>
        <v>177477.48530125085</v>
      </c>
      <c r="U108">
        <f t="shared" si="11"/>
        <v>74767851.271362945</v>
      </c>
    </row>
    <row r="109" spans="1:21">
      <c r="A109" s="57">
        <v>97</v>
      </c>
      <c r="B109">
        <v>127828.772</v>
      </c>
      <c r="C109" s="46">
        <f t="shared" si="7"/>
        <v>403.4310938256184</v>
      </c>
      <c r="D109" s="58">
        <v>126.93600000000001</v>
      </c>
      <c r="E109" s="58">
        <v>7.2789999999999999</v>
      </c>
      <c r="F109" s="58">
        <v>81</v>
      </c>
      <c r="G109" s="58">
        <v>180</v>
      </c>
      <c r="H109">
        <v>1300.914</v>
      </c>
      <c r="I109">
        <v>0.94899999999999995</v>
      </c>
      <c r="J109">
        <v>444.82600000000002</v>
      </c>
      <c r="K109" s="58">
        <v>1080.7750000000001</v>
      </c>
      <c r="L109" s="58">
        <v>9.6929999999999996</v>
      </c>
      <c r="M109" s="58">
        <v>101.31</v>
      </c>
      <c r="N109" s="58">
        <v>378.029</v>
      </c>
      <c r="O109" s="58">
        <v>1.1499999999999999</v>
      </c>
      <c r="P109">
        <v>0.87</v>
      </c>
      <c r="Q109">
        <v>0.98799999999999999</v>
      </c>
      <c r="R109">
        <f t="shared" si="8"/>
        <v>197870.17027600002</v>
      </c>
      <c r="S109">
        <f t="shared" si="9"/>
        <v>88017796.363191992</v>
      </c>
      <c r="T109">
        <f t="shared" si="10"/>
        <v>162756.64746533491</v>
      </c>
      <c r="U109">
        <f t="shared" si="11"/>
        <v>65661092.31433063</v>
      </c>
    </row>
    <row r="110" spans="1:21">
      <c r="A110" s="57">
        <v>98</v>
      </c>
      <c r="B110">
        <v>105830.83900000001</v>
      </c>
      <c r="C110" s="46">
        <f t="shared" si="7"/>
        <v>367.0803852936034</v>
      </c>
      <c r="D110" s="58">
        <v>126.88800000000001</v>
      </c>
      <c r="E110" s="58">
        <v>8.9320000000000004</v>
      </c>
      <c r="F110" s="58">
        <v>68</v>
      </c>
      <c r="G110" s="58">
        <v>172</v>
      </c>
      <c r="H110">
        <v>1207.627</v>
      </c>
      <c r="I110">
        <v>0.91200000000000003</v>
      </c>
      <c r="J110">
        <v>387.33600000000001</v>
      </c>
      <c r="K110" s="58">
        <v>586.42999999999995</v>
      </c>
      <c r="L110" s="58">
        <v>331.98700000000002</v>
      </c>
      <c r="M110" s="58">
        <v>35.579000000000001</v>
      </c>
      <c r="N110" s="58">
        <v>354.69600000000003</v>
      </c>
      <c r="O110" s="58">
        <v>1.0609999999999999</v>
      </c>
      <c r="P110">
        <v>0.94199999999999995</v>
      </c>
      <c r="Q110">
        <v>0.98399999999999999</v>
      </c>
      <c r="R110">
        <f t="shared" si="8"/>
        <v>150029.17689600002</v>
      </c>
      <c r="S110">
        <f t="shared" si="9"/>
        <v>58111701.262189068</v>
      </c>
      <c r="T110">
        <f t="shared" si="10"/>
        <v>134748.00926730031</v>
      </c>
      <c r="U110">
        <f t="shared" si="11"/>
        <v>49463351.159386642</v>
      </c>
    </row>
    <row r="111" spans="1:21">
      <c r="A111" s="57">
        <v>99</v>
      </c>
      <c r="B111">
        <v>143155.22700000001</v>
      </c>
      <c r="C111" s="46">
        <f t="shared" si="7"/>
        <v>426.93195716874942</v>
      </c>
      <c r="D111" s="58">
        <v>93.66</v>
      </c>
      <c r="E111" s="58">
        <v>5.0999999999999996</v>
      </c>
      <c r="F111" s="58">
        <v>59</v>
      </c>
      <c r="G111" s="58">
        <v>127</v>
      </c>
      <c r="H111">
        <v>1427.42</v>
      </c>
      <c r="I111">
        <v>0.88300000000000001</v>
      </c>
      <c r="J111">
        <v>458.81900000000002</v>
      </c>
      <c r="K111" s="58">
        <v>894.99199999999996</v>
      </c>
      <c r="L111" s="58">
        <v>1192.2460000000001</v>
      </c>
      <c r="M111" s="58">
        <v>93.432000000000002</v>
      </c>
      <c r="N111" s="58">
        <v>450.72699999999998</v>
      </c>
      <c r="O111" s="58">
        <v>1.1739999999999999</v>
      </c>
      <c r="P111">
        <v>0.85199999999999998</v>
      </c>
      <c r="Q111">
        <v>0.88300000000000001</v>
      </c>
      <c r="R111">
        <f t="shared" si="8"/>
        <v>210514.87476100001</v>
      </c>
      <c r="S111">
        <f t="shared" si="9"/>
        <v>96588224.322967276</v>
      </c>
      <c r="T111">
        <f t="shared" si="10"/>
        <v>182270.89605193888</v>
      </c>
      <c r="U111">
        <f t="shared" si="11"/>
        <v>77817270.386355951</v>
      </c>
    </row>
    <row r="112" spans="1:21">
      <c r="A112" s="57">
        <v>100</v>
      </c>
      <c r="B112">
        <v>147303.47399999999</v>
      </c>
      <c r="C112" s="46">
        <f>SQRT(B112/(PI()))*2</f>
        <v>433.07344431824475</v>
      </c>
      <c r="D112" s="58">
        <v>107.642</v>
      </c>
      <c r="E112" s="58">
        <v>11.085000000000001</v>
      </c>
      <c r="F112" s="58">
        <v>63</v>
      </c>
      <c r="G112" s="58">
        <v>180</v>
      </c>
      <c r="H112">
        <v>1361.5250000000001</v>
      </c>
      <c r="I112">
        <v>0.999</v>
      </c>
      <c r="J112">
        <v>450.928</v>
      </c>
      <c r="K112" s="58">
        <v>573.03399999999999</v>
      </c>
      <c r="L112" s="58">
        <v>910.91499999999996</v>
      </c>
      <c r="M112" s="58">
        <v>176.83699999999999</v>
      </c>
      <c r="N112" s="58">
        <v>416.53300000000002</v>
      </c>
      <c r="O112" s="58">
        <v>1.081</v>
      </c>
      <c r="P112">
        <v>0.92500000000000004</v>
      </c>
      <c r="Q112">
        <v>1</v>
      </c>
      <c r="R112">
        <f>J112^2</f>
        <v>203336.06118399999</v>
      </c>
      <c r="S112">
        <f>J112^3</f>
        <v>91689923.397578746</v>
      </c>
      <c r="T112">
        <f>C112^2</f>
        <v>187552.60817366783</v>
      </c>
      <c r="U112">
        <f>C112^3</f>
        <v>81224054.012640506</v>
      </c>
    </row>
  </sheetData>
  <mergeCells count="2">
    <mergeCell ref="R11:S11"/>
    <mergeCell ref="T11:U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G108"/>
  <sheetViews>
    <sheetView zoomScale="60" zoomScaleNormal="60" workbookViewId="0">
      <selection activeCell="K16" sqref="A1:XFD1048576"/>
    </sheetView>
  </sheetViews>
  <sheetFormatPr defaultRowHeight="15"/>
  <cols>
    <col min="1" max="1" width="9.5703125" customWidth="1"/>
    <col min="3" max="3" width="11.28515625" customWidth="1"/>
    <col min="4" max="15" width="11.28515625" style="40" customWidth="1"/>
    <col min="17" max="17" width="9.140625" style="36"/>
    <col min="18" max="18" width="13.7109375" customWidth="1"/>
    <col min="19" max="19" width="11.140625" customWidth="1"/>
    <col min="22" max="22" width="11.28515625" customWidth="1"/>
    <col min="48" max="48" width="12.5703125" bestFit="1" customWidth="1"/>
    <col min="77" max="77" width="12" customWidth="1"/>
  </cols>
  <sheetData>
    <row r="1" spans="1:137">
      <c r="A1" s="42" t="s">
        <v>66</v>
      </c>
      <c r="R1">
        <v>20181019</v>
      </c>
      <c r="AV1" s="6">
        <v>20181019</v>
      </c>
      <c r="BY1" t="s">
        <v>60</v>
      </c>
      <c r="DB1" t="s">
        <v>60</v>
      </c>
    </row>
    <row r="2" spans="1:137">
      <c r="A2" s="39" t="s">
        <v>25</v>
      </c>
      <c r="B2" s="38" t="s">
        <v>33</v>
      </c>
      <c r="C2" s="1" t="s">
        <v>67</v>
      </c>
      <c r="R2" s="28" t="s">
        <v>25</v>
      </c>
      <c r="AV2" s="28" t="s">
        <v>44</v>
      </c>
      <c r="BY2" s="28" t="s">
        <v>59</v>
      </c>
      <c r="DB2" s="28" t="s">
        <v>59</v>
      </c>
    </row>
    <row r="3" spans="1:137">
      <c r="A3" s="39" t="s">
        <v>43</v>
      </c>
      <c r="B3" s="38">
        <f>AVERAGE(B6:B105)</f>
        <v>255.75553000000002</v>
      </c>
      <c r="C3" s="38">
        <f>SUM(C6:C105)/SUM(D6:D105)</f>
        <v>267.44210699776835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R3" s="28" t="s">
        <v>43</v>
      </c>
      <c r="S3" s="27">
        <f t="shared" ref="S3:AI3" si="0">AVERAGE(S6:S105)</f>
        <v>43137.06432000002</v>
      </c>
      <c r="T3" s="27">
        <f t="shared" si="0"/>
        <v>59.7575</v>
      </c>
      <c r="U3" s="27">
        <f t="shared" si="0"/>
        <v>14.442949999999998</v>
      </c>
      <c r="V3" s="27">
        <f t="shared" si="0"/>
        <v>20.32</v>
      </c>
      <c r="W3" s="27">
        <f t="shared" si="0"/>
        <v>241.24</v>
      </c>
      <c r="X3" s="27">
        <f t="shared" si="0"/>
        <v>808.70635999999979</v>
      </c>
      <c r="Y3" s="26">
        <f t="shared" si="0"/>
        <v>0.79976000000000025</v>
      </c>
      <c r="Z3" s="26">
        <f t="shared" si="0"/>
        <v>239.24561000000008</v>
      </c>
      <c r="AA3" s="27">
        <f t="shared" si="0"/>
        <v>61.04</v>
      </c>
      <c r="AB3" s="27">
        <f t="shared" si="0"/>
        <v>1.1156999999999997</v>
      </c>
      <c r="AC3" s="27">
        <f t="shared" si="0"/>
        <v>903.77005999999994</v>
      </c>
      <c r="AD3" s="27">
        <f t="shared" si="0"/>
        <v>784.91960999999969</v>
      </c>
      <c r="AE3" s="27">
        <f t="shared" si="0"/>
        <v>88.388610000000014</v>
      </c>
      <c r="AF3" s="27">
        <f t="shared" si="0"/>
        <v>225.18019000000004</v>
      </c>
      <c r="AG3" s="27">
        <f t="shared" si="0"/>
        <v>1.0702199999999999</v>
      </c>
      <c r="AH3" s="27">
        <f t="shared" si="0"/>
        <v>0.94032999999999956</v>
      </c>
      <c r="AI3" s="27">
        <f t="shared" si="0"/>
        <v>0.96836</v>
      </c>
      <c r="AV3" s="28" t="s">
        <v>43</v>
      </c>
      <c r="AW3" s="27">
        <f t="shared" ref="AW3:BM3" si="1">AVERAGE(AW6:AW105)</f>
        <v>33947.591580000008</v>
      </c>
      <c r="AX3" s="27">
        <f t="shared" si="1"/>
        <v>12.797040000000003</v>
      </c>
      <c r="AY3" s="27">
        <f t="shared" si="1"/>
        <v>16.082229999999999</v>
      </c>
      <c r="AZ3" s="27">
        <f t="shared" si="1"/>
        <v>2.5499999999999998</v>
      </c>
      <c r="BA3" s="27">
        <f t="shared" si="1"/>
        <v>252.45</v>
      </c>
      <c r="BB3" s="27">
        <f t="shared" si="1"/>
        <v>699.36558000000002</v>
      </c>
      <c r="BC3" s="26">
        <f t="shared" si="1"/>
        <v>0.79970999999999992</v>
      </c>
      <c r="BD3" s="26">
        <f t="shared" si="1"/>
        <v>208.23594999999989</v>
      </c>
      <c r="BE3" s="27">
        <f t="shared" si="1"/>
        <v>11.13607</v>
      </c>
      <c r="BF3" s="27">
        <f t="shared" si="1"/>
        <v>144.33737999999991</v>
      </c>
      <c r="BG3" s="27">
        <f t="shared" si="1"/>
        <v>961.15930999999966</v>
      </c>
      <c r="BH3" s="27">
        <f t="shared" si="1"/>
        <v>621.13634999999999</v>
      </c>
      <c r="BI3" s="27">
        <f t="shared" si="1"/>
        <v>99.790910000000039</v>
      </c>
      <c r="BJ3" s="27">
        <f t="shared" si="1"/>
        <v>172.02296999999999</v>
      </c>
      <c r="BK3" s="27">
        <f t="shared" si="1"/>
        <v>1.0677199999999998</v>
      </c>
      <c r="BL3" s="27">
        <f t="shared" si="1"/>
        <v>0.92296999999999996</v>
      </c>
      <c r="BM3" s="27">
        <f t="shared" si="1"/>
        <v>0.94805681818181775</v>
      </c>
      <c r="BY3" s="28" t="s">
        <v>43</v>
      </c>
      <c r="BZ3" s="27">
        <f t="shared" ref="BZ3:CP3" si="2">AVERAGE(BZ6:BZ97)</f>
        <v>77954.346968750018</v>
      </c>
      <c r="CA3" s="27">
        <f t="shared" si="2"/>
        <v>9.4388124999999956</v>
      </c>
      <c r="CB3" s="27">
        <f t="shared" si="2"/>
        <v>18.6433125</v>
      </c>
      <c r="CC3" s="27">
        <f t="shared" si="2"/>
        <v>0</v>
      </c>
      <c r="CD3" s="27">
        <f t="shared" si="2"/>
        <v>255</v>
      </c>
      <c r="CE3" s="27">
        <f t="shared" si="2"/>
        <v>1312.8339374999998</v>
      </c>
      <c r="CF3" s="26">
        <f t="shared" si="2"/>
        <v>0.55587500000000001</v>
      </c>
      <c r="CG3" s="26">
        <f t="shared" si="2"/>
        <v>324.33900000000006</v>
      </c>
      <c r="CH3" s="27">
        <f t="shared" si="2"/>
        <v>7.96875</v>
      </c>
      <c r="CI3" s="27">
        <f t="shared" si="2"/>
        <v>3.7014999999999993</v>
      </c>
      <c r="CJ3" s="27">
        <f t="shared" si="2"/>
        <v>911.11175000000014</v>
      </c>
      <c r="CK3" s="27">
        <f t="shared" si="2"/>
        <v>702.65168750000021</v>
      </c>
      <c r="CL3" s="27">
        <f t="shared" si="2"/>
        <v>86.849812500000013</v>
      </c>
      <c r="CM3" s="27">
        <f t="shared" si="2"/>
        <v>294.20393750000005</v>
      </c>
      <c r="CN3" s="27">
        <f t="shared" si="2"/>
        <v>1.1060000000000001</v>
      </c>
      <c r="CO3" s="27">
        <f t="shared" si="2"/>
        <v>0.90625000000000022</v>
      </c>
      <c r="CP3" s="27">
        <f t="shared" si="2"/>
        <v>0.95396875000000003</v>
      </c>
      <c r="DB3" s="28" t="s">
        <v>43</v>
      </c>
      <c r="DC3" s="27">
        <f>AVERAGE(DC6:DC93)</f>
        <v>83438.095125000022</v>
      </c>
      <c r="DD3" s="27">
        <f>AVERAGE(DD6:DD93)</f>
        <v>13.529045454545457</v>
      </c>
      <c r="DE3" s="26">
        <f>AVERAGE(DE6:DE93)</f>
        <v>0.99379545454545448</v>
      </c>
      <c r="DF3" s="26">
        <f>AVERAGE(DF6:DF105)</f>
        <v>331.47736999999995</v>
      </c>
      <c r="DG3" s="27">
        <f t="shared" ref="DG3:DP3" si="3">AVERAGE(DG6:DG93)</f>
        <v>126.70454545454545</v>
      </c>
      <c r="DH3">
        <f t="shared" si="3"/>
        <v>930.59431818181827</v>
      </c>
      <c r="DI3">
        <f t="shared" si="3"/>
        <v>694.66154545454526</v>
      </c>
      <c r="DJ3">
        <f t="shared" si="3"/>
        <v>137.32567045454545</v>
      </c>
      <c r="DK3">
        <f t="shared" si="3"/>
        <v>307.78319318181832</v>
      </c>
      <c r="DL3" s="27">
        <f t="shared" si="3"/>
        <v>1.0713181818181818</v>
      </c>
      <c r="DM3" s="27">
        <f t="shared" si="3"/>
        <v>0.93634090909090884</v>
      </c>
      <c r="DN3" s="27">
        <f t="shared" si="3"/>
        <v>0.99515909090909105</v>
      </c>
      <c r="DO3" s="27">
        <f t="shared" si="3"/>
        <v>114647.82725890911</v>
      </c>
      <c r="DP3" s="27">
        <f t="shared" si="3"/>
        <v>40917039.677537814</v>
      </c>
    </row>
    <row r="4" spans="1:137">
      <c r="A4" s="39" t="s">
        <v>1</v>
      </c>
      <c r="B4" s="38">
        <f>_xlfn.STDEV.P(B6:B105)</f>
        <v>44.022177393094495</v>
      </c>
      <c r="C4" s="38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R4" s="28" t="s">
        <v>1</v>
      </c>
      <c r="S4" s="27">
        <f t="shared" ref="S4:AI4" si="4">_xlfn.STDEV.P(S6:S105)</f>
        <v>12448.392460255976</v>
      </c>
      <c r="T4" s="27">
        <f t="shared" si="4"/>
        <v>92.647555987894251</v>
      </c>
      <c r="U4" s="27">
        <f t="shared" si="4"/>
        <v>10.548643101721668</v>
      </c>
      <c r="V4" s="27">
        <f t="shared" si="4"/>
        <v>33.265561771898575</v>
      </c>
      <c r="W4" s="27">
        <f t="shared" si="4"/>
        <v>55.70011131048124</v>
      </c>
      <c r="X4" s="27">
        <f t="shared" si="4"/>
        <v>147.61685467557834</v>
      </c>
      <c r="Y4" s="26">
        <f t="shared" si="4"/>
        <v>0.16468382555673011</v>
      </c>
      <c r="Z4" s="26">
        <f t="shared" si="4"/>
        <v>46.119627566989912</v>
      </c>
      <c r="AA4" s="27">
        <f t="shared" si="4"/>
        <v>95.778381694409518</v>
      </c>
      <c r="AB4" s="27">
        <f t="shared" si="4"/>
        <v>9.2049429248637935</v>
      </c>
      <c r="AC4" s="27">
        <f t="shared" si="4"/>
        <v>515.83289765256006</v>
      </c>
      <c r="AD4" s="27">
        <f t="shared" si="4"/>
        <v>389.41630185722676</v>
      </c>
      <c r="AE4" s="27">
        <f t="shared" si="4"/>
        <v>48.774075476608473</v>
      </c>
      <c r="AF4" s="27">
        <f t="shared" si="4"/>
        <v>47.390199668854272</v>
      </c>
      <c r="AG4" s="27">
        <f t="shared" si="4"/>
        <v>9.9755659488572387E-2</v>
      </c>
      <c r="AH4" s="27">
        <f t="shared" si="4"/>
        <v>6.4964768143971702E-2</v>
      </c>
      <c r="AI4" s="27">
        <f t="shared" si="4"/>
        <v>0.10329370939219526</v>
      </c>
      <c r="AV4" s="28" t="s">
        <v>1</v>
      </c>
      <c r="AW4" s="27">
        <f t="shared" ref="AW4:BM4" si="5">_xlfn.STDEV.P(AW6:AW105)</f>
        <v>18577.024924720354</v>
      </c>
      <c r="AX4" s="27">
        <f t="shared" si="5"/>
        <v>51.295982071877717</v>
      </c>
      <c r="AY4" s="27">
        <f t="shared" si="5"/>
        <v>14.483065042217408</v>
      </c>
      <c r="AZ4" s="27">
        <f t="shared" si="5"/>
        <v>25.372179646218807</v>
      </c>
      <c r="BA4" s="27">
        <f t="shared" si="5"/>
        <v>25.372179646218807</v>
      </c>
      <c r="BB4" s="27">
        <f t="shared" si="5"/>
        <v>228.01051613169867</v>
      </c>
      <c r="BC4" s="26">
        <f>_xlfn.STDEV.P(BC6:BC105)</f>
        <v>0.19599496396591437</v>
      </c>
      <c r="BD4" s="26">
        <f t="shared" si="5"/>
        <v>68.044140407147111</v>
      </c>
      <c r="BE4" s="27">
        <f t="shared" si="5"/>
        <v>50.576553702927413</v>
      </c>
      <c r="BF4" s="27">
        <f t="shared" si="5"/>
        <v>417.44179377479151</v>
      </c>
      <c r="BG4" s="27">
        <f t="shared" si="5"/>
        <v>528.87585816141632</v>
      </c>
      <c r="BH4" s="27">
        <f t="shared" si="5"/>
        <v>406.62099589963066</v>
      </c>
      <c r="BI4" s="27">
        <f t="shared" si="5"/>
        <v>57.490669291998039</v>
      </c>
      <c r="BJ4" s="27">
        <f t="shared" si="5"/>
        <v>88.488981515040052</v>
      </c>
      <c r="BK4" s="27">
        <f t="shared" si="5"/>
        <v>0.12238938516064302</v>
      </c>
      <c r="BL4" s="27">
        <f t="shared" si="5"/>
        <v>9.0485960789505895E-2</v>
      </c>
      <c r="BM4" s="27">
        <f t="shared" si="5"/>
        <v>0.16476680200944971</v>
      </c>
      <c r="BY4" s="28" t="s">
        <v>1</v>
      </c>
      <c r="BZ4" s="27">
        <f t="shared" ref="BZ4:CP4" si="6">_xlfn.STDEV.P(BZ6:BZ97)</f>
        <v>27048.487133238348</v>
      </c>
      <c r="CA4" s="27">
        <f t="shared" si="6"/>
        <v>43.99063849093173</v>
      </c>
      <c r="CB4" s="27">
        <f t="shared" si="6"/>
        <v>5.9219858073406186</v>
      </c>
      <c r="CC4" s="27">
        <f t="shared" si="6"/>
        <v>0</v>
      </c>
      <c r="CD4" s="27">
        <f t="shared" si="6"/>
        <v>0</v>
      </c>
      <c r="CE4" s="27">
        <f t="shared" si="6"/>
        <v>350.22929153198538</v>
      </c>
      <c r="CF4" s="26">
        <f t="shared" si="6"/>
        <v>0.19924290294763328</v>
      </c>
      <c r="CG4" s="26">
        <f t="shared" si="6"/>
        <v>76.802639465141212</v>
      </c>
      <c r="CH4" s="27">
        <f t="shared" si="6"/>
        <v>44.368122266301739</v>
      </c>
      <c r="CI4" s="27">
        <f t="shared" si="6"/>
        <v>17.251282392549836</v>
      </c>
      <c r="CJ4" s="27">
        <f t="shared" si="6"/>
        <v>446.15354875626866</v>
      </c>
      <c r="CK4" s="27">
        <f t="shared" si="6"/>
        <v>350.81430548969144</v>
      </c>
      <c r="CL4" s="27">
        <f t="shared" si="6"/>
        <v>60.872855405979969</v>
      </c>
      <c r="CM4" s="27">
        <f t="shared" si="6"/>
        <v>71.126735789424487</v>
      </c>
      <c r="CN4" s="27">
        <f t="shared" si="6"/>
        <v>5.6544783136908409E-2</v>
      </c>
      <c r="CO4" s="27">
        <f t="shared" si="6"/>
        <v>4.0693979898751606E-2</v>
      </c>
      <c r="CP4" s="27">
        <f t="shared" si="6"/>
        <v>0.15851488186740573</v>
      </c>
      <c r="DB4" s="28" t="s">
        <v>1</v>
      </c>
      <c r="DC4" s="27">
        <f t="shared" ref="DC4:DP4" si="7">_xlfn.STDEV.P(DC6:DC93)</f>
        <v>28881.085081137317</v>
      </c>
      <c r="DD4" s="27">
        <f t="shared" si="7"/>
        <v>5.923315654162189</v>
      </c>
      <c r="DE4" s="26">
        <f t="shared" si="7"/>
        <v>2.5769590557877732E-2</v>
      </c>
      <c r="DF4" s="26">
        <f t="shared" si="7"/>
        <v>80.604336906342212</v>
      </c>
      <c r="DG4" s="27">
        <f t="shared" si="7"/>
        <v>8.1730698178795631</v>
      </c>
      <c r="DH4">
        <f t="shared" si="7"/>
        <v>485.06974942097816</v>
      </c>
      <c r="DI4">
        <f t="shared" si="7"/>
        <v>371.21012152865177</v>
      </c>
      <c r="DJ4">
        <f t="shared" si="7"/>
        <v>40.085062422054811</v>
      </c>
      <c r="DK4">
        <f t="shared" si="7"/>
        <v>75.401675340812076</v>
      </c>
      <c r="DL4" s="27">
        <f t="shared" si="7"/>
        <v>6.4357761673346808E-2</v>
      </c>
      <c r="DM4" s="27">
        <f t="shared" si="7"/>
        <v>4.9093113376437375E-2</v>
      </c>
      <c r="DN4" s="27">
        <f t="shared" si="7"/>
        <v>2.5711637957280764E-2</v>
      </c>
      <c r="DO4" s="27">
        <f t="shared" si="7"/>
        <v>40431.465082088587</v>
      </c>
      <c r="DP4" s="27">
        <f t="shared" si="7"/>
        <v>17335899.528022394</v>
      </c>
      <c r="EB4" s="1" t="s">
        <v>45</v>
      </c>
      <c r="EC4" t="s">
        <v>46</v>
      </c>
    </row>
    <row r="5" spans="1:137" ht="15.75" thickBot="1">
      <c r="B5" t="s">
        <v>72</v>
      </c>
      <c r="C5" t="s">
        <v>73</v>
      </c>
      <c r="D5" s="40" t="s">
        <v>74</v>
      </c>
      <c r="P5" s="40" t="s">
        <v>69</v>
      </c>
      <c r="S5" t="s">
        <v>31</v>
      </c>
      <c r="T5" t="s">
        <v>27</v>
      </c>
      <c r="U5" t="s">
        <v>28</v>
      </c>
      <c r="V5" t="s">
        <v>29</v>
      </c>
      <c r="W5" t="s">
        <v>30</v>
      </c>
      <c r="X5" t="s">
        <v>26</v>
      </c>
      <c r="Y5" s="1" t="s">
        <v>32</v>
      </c>
      <c r="Z5" s="1" t="s">
        <v>33</v>
      </c>
      <c r="AA5" t="s">
        <v>34</v>
      </c>
      <c r="AB5" t="s">
        <v>35</v>
      </c>
      <c r="AC5" t="s">
        <v>36</v>
      </c>
      <c r="AD5" t="s">
        <v>37</v>
      </c>
      <c r="AE5" t="s">
        <v>38</v>
      </c>
      <c r="AF5" t="s">
        <v>39</v>
      </c>
      <c r="AG5" t="s">
        <v>40</v>
      </c>
      <c r="AH5" t="s">
        <v>41</v>
      </c>
      <c r="AI5" t="s">
        <v>42</v>
      </c>
      <c r="AW5" t="s">
        <v>31</v>
      </c>
      <c r="AX5" t="s">
        <v>27</v>
      </c>
      <c r="AY5" t="s">
        <v>28</v>
      </c>
      <c r="AZ5" t="s">
        <v>29</v>
      </c>
      <c r="BA5" t="s">
        <v>30</v>
      </c>
      <c r="BB5" t="s">
        <v>26</v>
      </c>
      <c r="BC5" s="1" t="s">
        <v>32</v>
      </c>
      <c r="BD5" s="1" t="s">
        <v>33</v>
      </c>
      <c r="BE5" t="s">
        <v>34</v>
      </c>
      <c r="BF5" t="s">
        <v>35</v>
      </c>
      <c r="BG5" t="s">
        <v>36</v>
      </c>
      <c r="BH5" t="s">
        <v>37</v>
      </c>
      <c r="BI5" t="s">
        <v>38</v>
      </c>
      <c r="BJ5" t="s">
        <v>39</v>
      </c>
      <c r="BK5" t="s">
        <v>40</v>
      </c>
      <c r="BL5" t="s">
        <v>41</v>
      </c>
      <c r="BM5" t="s">
        <v>42</v>
      </c>
      <c r="BZ5" t="s">
        <v>31</v>
      </c>
      <c r="CA5" t="s">
        <v>27</v>
      </c>
      <c r="CB5" t="s">
        <v>28</v>
      </c>
      <c r="CC5" t="s">
        <v>29</v>
      </c>
      <c r="CD5" t="s">
        <v>30</v>
      </c>
      <c r="CE5" t="s">
        <v>26</v>
      </c>
      <c r="CF5" s="1" t="s">
        <v>32</v>
      </c>
      <c r="CG5" s="1" t="s">
        <v>33</v>
      </c>
      <c r="CH5" t="s">
        <v>34</v>
      </c>
      <c r="CI5" t="s">
        <v>35</v>
      </c>
      <c r="CJ5" t="s">
        <v>36</v>
      </c>
      <c r="CK5" t="s">
        <v>37</v>
      </c>
      <c r="CL5" t="s">
        <v>38</v>
      </c>
      <c r="CM5" t="s">
        <v>39</v>
      </c>
      <c r="CN5" t="s">
        <v>40</v>
      </c>
      <c r="CO5" t="s">
        <v>41</v>
      </c>
      <c r="CP5" t="s">
        <v>42</v>
      </c>
      <c r="DC5" t="s">
        <v>31</v>
      </c>
      <c r="DD5" t="s">
        <v>47</v>
      </c>
      <c r="DE5" s="1" t="s">
        <v>32</v>
      </c>
      <c r="DF5" s="1" t="s">
        <v>48</v>
      </c>
      <c r="DG5" t="s">
        <v>34</v>
      </c>
      <c r="DH5" t="s">
        <v>49</v>
      </c>
      <c r="DI5" t="s">
        <v>50</v>
      </c>
      <c r="DJ5" t="s">
        <v>51</v>
      </c>
      <c r="DK5" t="s">
        <v>52</v>
      </c>
      <c r="DL5" t="s">
        <v>40</v>
      </c>
      <c r="DM5" t="s">
        <v>41</v>
      </c>
      <c r="DN5" t="s">
        <v>42</v>
      </c>
      <c r="DO5" t="s">
        <v>53</v>
      </c>
      <c r="DP5" t="s">
        <v>54</v>
      </c>
      <c r="EB5">
        <f>DF6/1000</f>
        <v>0.381166</v>
      </c>
    </row>
    <row r="6" spans="1:137" ht="15.75" thickBot="1">
      <c r="A6">
        <v>1</v>
      </c>
      <c r="B6">
        <v>279.42500000000001</v>
      </c>
      <c r="C6">
        <f>B6^3</f>
        <v>21817037.534890626</v>
      </c>
      <c r="D6" s="40">
        <f>B6^2</f>
        <v>78078.330625000002</v>
      </c>
      <c r="P6" s="40" t="s">
        <v>68</v>
      </c>
      <c r="R6">
        <v>1</v>
      </c>
      <c r="S6">
        <v>40744.125</v>
      </c>
      <c r="T6">
        <v>0</v>
      </c>
      <c r="U6">
        <v>0</v>
      </c>
      <c r="V6">
        <v>0</v>
      </c>
      <c r="W6">
        <v>0</v>
      </c>
      <c r="X6">
        <v>760.29200000000003</v>
      </c>
      <c r="Y6">
        <v>0.88600000000000001</v>
      </c>
      <c r="Z6">
        <v>236.18899999999999</v>
      </c>
      <c r="AA6">
        <v>0</v>
      </c>
      <c r="AB6">
        <v>0</v>
      </c>
      <c r="AC6">
        <v>1033.7619999999999</v>
      </c>
      <c r="AD6">
        <v>630.22500000000002</v>
      </c>
      <c r="AE6">
        <v>100.392</v>
      </c>
      <c r="AF6">
        <v>220.23400000000001</v>
      </c>
      <c r="AG6">
        <v>1.0640000000000001</v>
      </c>
      <c r="AH6">
        <v>0.94</v>
      </c>
      <c r="AI6">
        <v>0.99099999999999999</v>
      </c>
      <c r="AV6">
        <v>1</v>
      </c>
      <c r="AW6">
        <v>42550.273999999998</v>
      </c>
      <c r="AX6">
        <v>8.1000000000000003E-2</v>
      </c>
      <c r="AY6">
        <v>4.5369999999999999</v>
      </c>
      <c r="AZ6">
        <v>0</v>
      </c>
      <c r="BA6">
        <v>255</v>
      </c>
      <c r="BB6">
        <v>811.62</v>
      </c>
      <c r="BC6">
        <v>0.81200000000000006</v>
      </c>
      <c r="BD6">
        <v>237.15</v>
      </c>
      <c r="BE6">
        <v>0</v>
      </c>
      <c r="BF6">
        <v>3.2000000000000001E-2</v>
      </c>
      <c r="BG6">
        <v>1453.0129999999999</v>
      </c>
      <c r="BH6">
        <v>551.08799999999997</v>
      </c>
      <c r="BI6">
        <v>63.954000000000001</v>
      </c>
      <c r="BJ6">
        <v>231.27500000000001</v>
      </c>
      <c r="BK6">
        <v>1.024</v>
      </c>
      <c r="BL6">
        <v>0.97699999999999998</v>
      </c>
      <c r="BM6">
        <v>0.98499999999999999</v>
      </c>
      <c r="BY6">
        <v>1</v>
      </c>
      <c r="BZ6">
        <v>92093.347999999998</v>
      </c>
      <c r="CA6">
        <v>0.52600000000000002</v>
      </c>
      <c r="CB6">
        <v>11.568</v>
      </c>
      <c r="CC6">
        <v>0</v>
      </c>
      <c r="CD6">
        <v>255</v>
      </c>
      <c r="CE6">
        <v>1210.8040000000001</v>
      </c>
      <c r="CF6">
        <v>0.78900000000000003</v>
      </c>
      <c r="CG6">
        <v>358.14299999999997</v>
      </c>
      <c r="CH6">
        <v>0</v>
      </c>
      <c r="CI6">
        <v>0.20599999999999999</v>
      </c>
      <c r="CJ6">
        <v>1332.0619999999999</v>
      </c>
      <c r="CK6">
        <v>877.89499999999998</v>
      </c>
      <c r="CL6">
        <v>163.63200000000001</v>
      </c>
      <c r="CM6">
        <v>328.84100000000001</v>
      </c>
      <c r="CN6">
        <v>1.0880000000000001</v>
      </c>
      <c r="CO6">
        <v>0.91900000000000004</v>
      </c>
      <c r="CP6">
        <v>0.99099999999999999</v>
      </c>
      <c r="DB6">
        <v>1</v>
      </c>
      <c r="DC6">
        <v>102822.058</v>
      </c>
      <c r="DD6">
        <v>9.1590000000000007</v>
      </c>
      <c r="DE6">
        <v>0.997</v>
      </c>
      <c r="DF6">
        <v>381.166</v>
      </c>
      <c r="DG6">
        <v>130</v>
      </c>
      <c r="DH6">
        <v>633.21</v>
      </c>
      <c r="DI6">
        <v>246.292</v>
      </c>
      <c r="DJ6">
        <v>93.225999999999999</v>
      </c>
      <c r="DK6">
        <v>344.01499999999999</v>
      </c>
      <c r="DL6">
        <v>1.1060000000000001</v>
      </c>
      <c r="DM6">
        <v>0.90400000000000003</v>
      </c>
      <c r="DN6">
        <v>1</v>
      </c>
      <c r="DO6">
        <f>DF6^2</f>
        <v>145287.51955599998</v>
      </c>
      <c r="DP6">
        <f>DF6^3</f>
        <v>55378662.679082289</v>
      </c>
      <c r="EB6">
        <f t="shared" ref="EB6:EB20" si="8">DF7/1000</f>
        <v>0.36297000000000001</v>
      </c>
      <c r="EC6">
        <v>0.1</v>
      </c>
      <c r="EE6" s="29" t="s">
        <v>46</v>
      </c>
      <c r="EF6" s="29" t="s">
        <v>55</v>
      </c>
      <c r="EG6" s="29" t="s">
        <v>56</v>
      </c>
    </row>
    <row r="7" spans="1:137">
      <c r="A7">
        <v>2</v>
      </c>
      <c r="B7">
        <v>232.77</v>
      </c>
      <c r="C7">
        <f t="shared" ref="C7:C70" si="9">B7^3</f>
        <v>12611914.554933</v>
      </c>
      <c r="D7" s="40">
        <f t="shared" ref="D7:D70" si="10">B7^2</f>
        <v>54181.872900000002</v>
      </c>
      <c r="F7" s="40">
        <v>50</v>
      </c>
      <c r="H7" s="29" t="s">
        <v>46</v>
      </c>
      <c r="I7" s="29" t="s">
        <v>55</v>
      </c>
      <c r="J7" s="29" t="s">
        <v>56</v>
      </c>
      <c r="R7">
        <v>2</v>
      </c>
      <c r="S7">
        <v>50710.29</v>
      </c>
      <c r="T7">
        <v>0.17199999999999999</v>
      </c>
      <c r="U7">
        <v>6.625</v>
      </c>
      <c r="V7">
        <v>0</v>
      </c>
      <c r="W7">
        <v>255</v>
      </c>
      <c r="X7">
        <v>852.43600000000004</v>
      </c>
      <c r="Y7">
        <v>0.877</v>
      </c>
      <c r="Z7">
        <v>256.858</v>
      </c>
      <c r="AA7">
        <v>0</v>
      </c>
      <c r="AB7">
        <v>6.8000000000000005E-2</v>
      </c>
      <c r="AC7">
        <v>1192.1220000000001</v>
      </c>
      <c r="AD7">
        <v>1048.232</v>
      </c>
      <c r="AE7">
        <v>73.266000000000005</v>
      </c>
      <c r="AF7">
        <v>253.215</v>
      </c>
      <c r="AG7">
        <v>1.008</v>
      </c>
      <c r="AH7">
        <v>0.99199999999999999</v>
      </c>
      <c r="AI7">
        <v>0.99</v>
      </c>
      <c r="AV7">
        <v>2</v>
      </c>
      <c r="AW7">
        <v>50237.925999999999</v>
      </c>
      <c r="AX7">
        <v>3.8170000000000002</v>
      </c>
      <c r="AY7">
        <v>30.963000000000001</v>
      </c>
      <c r="AZ7">
        <v>0</v>
      </c>
      <c r="BA7">
        <v>255</v>
      </c>
      <c r="BB7">
        <v>858.58</v>
      </c>
      <c r="BC7">
        <v>0.85599999999999998</v>
      </c>
      <c r="BD7">
        <v>263.68900000000002</v>
      </c>
      <c r="BE7">
        <v>0</v>
      </c>
      <c r="BF7">
        <v>1.4970000000000001</v>
      </c>
      <c r="BG7">
        <v>1498.67</v>
      </c>
      <c r="BH7">
        <v>756.14300000000003</v>
      </c>
      <c r="BI7">
        <v>126.974</v>
      </c>
      <c r="BJ7">
        <v>245.81399999999999</v>
      </c>
      <c r="BK7">
        <v>1.0680000000000001</v>
      </c>
      <c r="BL7">
        <v>0.93600000000000005</v>
      </c>
      <c r="BM7">
        <v>0.99099999999999999</v>
      </c>
      <c r="BY7">
        <v>2</v>
      </c>
      <c r="BZ7">
        <v>65905.8</v>
      </c>
      <c r="CA7">
        <v>0.55900000000000005</v>
      </c>
      <c r="CB7">
        <v>11.920999999999999</v>
      </c>
      <c r="CC7">
        <v>0</v>
      </c>
      <c r="CD7">
        <v>255</v>
      </c>
      <c r="CE7">
        <v>1122.8219999999999</v>
      </c>
      <c r="CF7">
        <v>0.65700000000000003</v>
      </c>
      <c r="CG7">
        <v>308.34300000000002</v>
      </c>
      <c r="CH7">
        <v>0</v>
      </c>
      <c r="CI7">
        <v>0.219</v>
      </c>
      <c r="CJ7">
        <v>1108.5830000000001</v>
      </c>
      <c r="CK7">
        <v>467.78399999999999</v>
      </c>
      <c r="CL7">
        <v>165.09700000000001</v>
      </c>
      <c r="CM7">
        <v>277.79399999999998</v>
      </c>
      <c r="CN7">
        <v>1.1040000000000001</v>
      </c>
      <c r="CO7">
        <v>0.90600000000000003</v>
      </c>
      <c r="CP7">
        <v>0.98099999999999998</v>
      </c>
      <c r="DB7">
        <v>2</v>
      </c>
      <c r="DC7">
        <v>92692.922000000006</v>
      </c>
      <c r="DD7">
        <v>8.9860000000000007</v>
      </c>
      <c r="DE7">
        <v>0.997</v>
      </c>
      <c r="DF7">
        <v>362.97</v>
      </c>
      <c r="DG7">
        <v>135</v>
      </c>
      <c r="DH7">
        <v>797.66899999999998</v>
      </c>
      <c r="DI7">
        <v>344.01499999999999</v>
      </c>
      <c r="DJ7">
        <v>176.48599999999999</v>
      </c>
      <c r="DK7">
        <v>325.74200000000002</v>
      </c>
      <c r="DL7">
        <v>1.1120000000000001</v>
      </c>
      <c r="DM7">
        <v>0.89900000000000002</v>
      </c>
      <c r="DN7">
        <v>1</v>
      </c>
      <c r="DO7">
        <f t="shared" ref="DO7:DO21" si="11">DF7^2</f>
        <v>131747.22090000001</v>
      </c>
      <c r="DP7">
        <f t="shared" ref="DP7:DP21" si="12">DF7^3</f>
        <v>47820288.770073012</v>
      </c>
      <c r="EB7">
        <f t="shared" si="8"/>
        <v>0.44330799999999998</v>
      </c>
      <c r="EC7">
        <v>0.14000000000000001</v>
      </c>
      <c r="EE7" s="30">
        <v>0.08</v>
      </c>
      <c r="EF7" s="31">
        <v>1</v>
      </c>
      <c r="EG7" s="32">
        <f>EF7/$EF$23*100</f>
        <v>1.3157894736842104</v>
      </c>
    </row>
    <row r="8" spans="1:137">
      <c r="A8">
        <v>3</v>
      </c>
      <c r="B8">
        <v>297.32799999999997</v>
      </c>
      <c r="C8">
        <f t="shared" si="9"/>
        <v>26284966.548631541</v>
      </c>
      <c r="D8" s="40">
        <f t="shared" si="10"/>
        <v>88403.939583999978</v>
      </c>
      <c r="F8" s="40">
        <v>100</v>
      </c>
      <c r="H8" s="30">
        <v>50</v>
      </c>
      <c r="I8" s="31">
        <v>0</v>
      </c>
      <c r="J8" s="32">
        <f>I8/$I$16*100</f>
        <v>0</v>
      </c>
      <c r="R8">
        <v>3</v>
      </c>
      <c r="S8">
        <v>49296.43</v>
      </c>
      <c r="T8">
        <v>0.221</v>
      </c>
      <c r="U8">
        <v>7.4969999999999999</v>
      </c>
      <c r="V8">
        <v>0</v>
      </c>
      <c r="W8">
        <v>255</v>
      </c>
      <c r="X8">
        <v>833.53399999999999</v>
      </c>
      <c r="Y8">
        <v>0.89200000000000002</v>
      </c>
      <c r="Z8">
        <v>256.86399999999998</v>
      </c>
      <c r="AA8">
        <v>0</v>
      </c>
      <c r="AB8">
        <v>8.6999999999999994E-2</v>
      </c>
      <c r="AC8">
        <v>843.24800000000005</v>
      </c>
      <c r="AD8">
        <v>775.72299999999996</v>
      </c>
      <c r="AE8">
        <v>102.47</v>
      </c>
      <c r="AF8">
        <v>246.37100000000001</v>
      </c>
      <c r="AG8">
        <v>1.0409999999999999</v>
      </c>
      <c r="AH8">
        <v>0.96099999999999997</v>
      </c>
      <c r="AI8">
        <v>0.99299999999999999</v>
      </c>
      <c r="AV8">
        <v>3</v>
      </c>
      <c r="AW8">
        <v>38801.404999999999</v>
      </c>
      <c r="AX8">
        <v>1.1339999999999999</v>
      </c>
      <c r="AY8">
        <v>16.969000000000001</v>
      </c>
      <c r="AZ8">
        <v>0</v>
      </c>
      <c r="BA8">
        <v>255</v>
      </c>
      <c r="BB8">
        <v>767.31399999999996</v>
      </c>
      <c r="BC8">
        <v>0.82799999999999996</v>
      </c>
      <c r="BD8">
        <v>228.99199999999999</v>
      </c>
      <c r="BE8">
        <v>0</v>
      </c>
      <c r="BF8">
        <v>0.44500000000000001</v>
      </c>
      <c r="BG8">
        <v>1288.0070000000001</v>
      </c>
      <c r="BH8">
        <v>864.27800000000002</v>
      </c>
      <c r="BI8">
        <v>61.820999999999998</v>
      </c>
      <c r="BJ8">
        <v>216.179</v>
      </c>
      <c r="BK8">
        <v>1.052</v>
      </c>
      <c r="BL8">
        <v>0.95</v>
      </c>
      <c r="BM8">
        <v>0.99</v>
      </c>
      <c r="BY8">
        <v>3</v>
      </c>
      <c r="BZ8">
        <v>73912.327000000005</v>
      </c>
      <c r="CA8">
        <v>0.66400000000000003</v>
      </c>
      <c r="CB8">
        <v>12.996</v>
      </c>
      <c r="CC8">
        <v>0</v>
      </c>
      <c r="CD8">
        <v>255</v>
      </c>
      <c r="CE8">
        <v>1090.279</v>
      </c>
      <c r="CF8">
        <v>0.78100000000000003</v>
      </c>
      <c r="CG8">
        <v>319.47699999999998</v>
      </c>
      <c r="CH8">
        <v>0</v>
      </c>
      <c r="CI8">
        <v>0.26</v>
      </c>
      <c r="CJ8">
        <v>1025.279</v>
      </c>
      <c r="CK8">
        <v>756.14300000000003</v>
      </c>
      <c r="CL8">
        <v>171.05699999999999</v>
      </c>
      <c r="CM8">
        <v>295.31299999999999</v>
      </c>
      <c r="CN8">
        <v>1.08</v>
      </c>
      <c r="CO8">
        <v>0.92600000000000005</v>
      </c>
      <c r="CP8">
        <v>0.99099999999999999</v>
      </c>
      <c r="DB8">
        <v>3</v>
      </c>
      <c r="DC8">
        <v>149943.65299999999</v>
      </c>
      <c r="DD8">
        <v>8.2959999999999994</v>
      </c>
      <c r="DE8">
        <v>1</v>
      </c>
      <c r="DF8">
        <v>443.30799999999999</v>
      </c>
      <c r="DG8">
        <v>143</v>
      </c>
      <c r="DH8">
        <v>1145.6569999999999</v>
      </c>
      <c r="DI8">
        <v>469.54399999999998</v>
      </c>
      <c r="DJ8">
        <v>176.60900000000001</v>
      </c>
      <c r="DK8">
        <v>431.40899999999999</v>
      </c>
      <c r="DL8">
        <v>1.026</v>
      </c>
      <c r="DM8">
        <v>0.97499999999999998</v>
      </c>
      <c r="DN8">
        <v>1</v>
      </c>
      <c r="DO8">
        <f t="shared" si="11"/>
        <v>196521.98286399999</v>
      </c>
      <c r="DP8">
        <f t="shared" si="12"/>
        <v>87119767.1794741</v>
      </c>
      <c r="EB8">
        <f t="shared" si="8"/>
        <v>0.32570800000000005</v>
      </c>
      <c r="EC8">
        <v>0.18</v>
      </c>
      <c r="EE8" s="30">
        <v>0.1</v>
      </c>
      <c r="EF8" s="31">
        <v>10</v>
      </c>
      <c r="EG8" s="32">
        <f t="shared" ref="EG8:EG22" si="13">EF8/$EF$23*100</f>
        <v>13.157894736842104</v>
      </c>
    </row>
    <row r="9" spans="1:137">
      <c r="A9">
        <v>4</v>
      </c>
      <c r="B9">
        <v>261.01400000000001</v>
      </c>
      <c r="C9">
        <f t="shared" si="9"/>
        <v>17782442.235470746</v>
      </c>
      <c r="D9" s="40">
        <f t="shared" si="10"/>
        <v>68128.308195999998</v>
      </c>
      <c r="F9" s="40">
        <v>150</v>
      </c>
      <c r="H9" s="30">
        <v>100</v>
      </c>
      <c r="I9" s="31">
        <v>2</v>
      </c>
      <c r="J9" s="32">
        <f t="shared" ref="J9:J15" si="14">I9/$I$16*100</f>
        <v>2</v>
      </c>
      <c r="R9">
        <v>4</v>
      </c>
      <c r="S9">
        <v>50979.105000000003</v>
      </c>
      <c r="T9">
        <v>0.13900000000000001</v>
      </c>
      <c r="U9">
        <v>5.952</v>
      </c>
      <c r="V9">
        <v>0</v>
      </c>
      <c r="W9">
        <v>255</v>
      </c>
      <c r="X9">
        <v>845.649</v>
      </c>
      <c r="Y9">
        <v>0.89600000000000002</v>
      </c>
      <c r="Z9">
        <v>256.86399999999998</v>
      </c>
      <c r="AA9">
        <v>0</v>
      </c>
      <c r="AB9">
        <v>5.5E-2</v>
      </c>
      <c r="AC9">
        <v>569.93600000000004</v>
      </c>
      <c r="AD9">
        <v>888.26400000000001</v>
      </c>
      <c r="AE9">
        <v>114.399</v>
      </c>
      <c r="AF9">
        <v>254.82300000000001</v>
      </c>
      <c r="AG9">
        <v>1.006</v>
      </c>
      <c r="AH9">
        <v>0.99399999999999999</v>
      </c>
      <c r="AI9">
        <v>0.99299999999999999</v>
      </c>
      <c r="AV9">
        <v>4</v>
      </c>
      <c r="AW9">
        <v>51139.374000000003</v>
      </c>
      <c r="AX9">
        <v>0.42899999999999999</v>
      </c>
      <c r="AY9">
        <v>10.446999999999999</v>
      </c>
      <c r="AZ9">
        <v>0</v>
      </c>
      <c r="BA9">
        <v>255</v>
      </c>
      <c r="BB9">
        <v>874.43899999999996</v>
      </c>
      <c r="BC9">
        <v>0.84</v>
      </c>
      <c r="BD9">
        <v>267.25700000000001</v>
      </c>
      <c r="BE9">
        <v>0</v>
      </c>
      <c r="BF9">
        <v>0.16800000000000001</v>
      </c>
      <c r="BG9">
        <v>1118.1949999999999</v>
      </c>
      <c r="BH9">
        <v>1043.702</v>
      </c>
      <c r="BI9">
        <v>82.768000000000001</v>
      </c>
      <c r="BJ9">
        <v>246.708</v>
      </c>
      <c r="BK9">
        <v>1.0840000000000001</v>
      </c>
      <c r="BL9">
        <v>0.92300000000000004</v>
      </c>
      <c r="BM9">
        <v>0.99</v>
      </c>
      <c r="BY9">
        <v>4</v>
      </c>
      <c r="BZ9">
        <v>82004.827999999994</v>
      </c>
      <c r="CA9">
        <v>1.456</v>
      </c>
      <c r="CB9">
        <v>19.216000000000001</v>
      </c>
      <c r="CC9">
        <v>0</v>
      </c>
      <c r="CD9">
        <v>255</v>
      </c>
      <c r="CE9">
        <v>1097.673</v>
      </c>
      <c r="CF9">
        <v>0.85499999999999998</v>
      </c>
      <c r="CG9">
        <v>346.51299999999998</v>
      </c>
      <c r="CH9">
        <v>0</v>
      </c>
      <c r="CI9">
        <v>0.57099999999999995</v>
      </c>
      <c r="CJ9">
        <v>736.11800000000005</v>
      </c>
      <c r="CK9">
        <v>545.48099999999999</v>
      </c>
      <c r="CL9">
        <v>161.398</v>
      </c>
      <c r="CM9">
        <v>302.63900000000001</v>
      </c>
      <c r="CN9">
        <v>1.143</v>
      </c>
      <c r="CO9">
        <v>0.875</v>
      </c>
      <c r="CP9">
        <v>0.99299999999999999</v>
      </c>
      <c r="DB9">
        <v>4</v>
      </c>
      <c r="DC9">
        <v>81524.172999999995</v>
      </c>
      <c r="DD9">
        <v>7.7930000000000001</v>
      </c>
      <c r="DE9">
        <v>1</v>
      </c>
      <c r="DF9">
        <v>325.70800000000003</v>
      </c>
      <c r="DG9">
        <v>133</v>
      </c>
      <c r="DH9">
        <v>730.13800000000003</v>
      </c>
      <c r="DI9">
        <v>653.86699999999996</v>
      </c>
      <c r="DJ9">
        <v>176.084</v>
      </c>
      <c r="DK9">
        <v>319.38600000000002</v>
      </c>
      <c r="DL9">
        <v>1.0169999999999999</v>
      </c>
      <c r="DM9">
        <v>0.98299999999999998</v>
      </c>
      <c r="DN9">
        <v>1</v>
      </c>
      <c r="DO9">
        <f t="shared" si="11"/>
        <v>106085.70126400002</v>
      </c>
      <c r="DP9">
        <f t="shared" si="12"/>
        <v>34552961.587294921</v>
      </c>
      <c r="EB9">
        <f t="shared" si="8"/>
        <v>0.34949000000000002</v>
      </c>
      <c r="EC9">
        <v>0.22</v>
      </c>
      <c r="EE9" s="30">
        <v>0.12</v>
      </c>
      <c r="EF9" s="31">
        <v>4</v>
      </c>
      <c r="EG9" s="32">
        <f t="shared" si="13"/>
        <v>5.2631578947368416</v>
      </c>
    </row>
    <row r="10" spans="1:137">
      <c r="A10">
        <v>5</v>
      </c>
      <c r="B10">
        <v>302.59800000000001</v>
      </c>
      <c r="C10">
        <f t="shared" si="9"/>
        <v>27707552.179071199</v>
      </c>
      <c r="D10" s="40">
        <f t="shared" si="10"/>
        <v>91565.549604000014</v>
      </c>
      <c r="F10" s="40">
        <v>200</v>
      </c>
      <c r="H10" s="30">
        <v>150</v>
      </c>
      <c r="I10" s="31">
        <v>2</v>
      </c>
      <c r="J10" s="32">
        <f t="shared" si="14"/>
        <v>2</v>
      </c>
      <c r="R10">
        <v>5</v>
      </c>
      <c r="S10">
        <v>47834.752</v>
      </c>
      <c r="T10">
        <v>0.16900000000000001</v>
      </c>
      <c r="U10">
        <v>6.5590000000000002</v>
      </c>
      <c r="V10">
        <v>0</v>
      </c>
      <c r="W10">
        <v>255</v>
      </c>
      <c r="X10">
        <v>822.08500000000004</v>
      </c>
      <c r="Y10">
        <v>0.88900000000000001</v>
      </c>
      <c r="Z10">
        <v>259.65499999999997</v>
      </c>
      <c r="AA10">
        <v>0</v>
      </c>
      <c r="AB10">
        <v>6.6000000000000003E-2</v>
      </c>
      <c r="AC10">
        <v>330.38600000000002</v>
      </c>
      <c r="AD10">
        <v>1368.971</v>
      </c>
      <c r="AE10">
        <v>7.8289999999999997</v>
      </c>
      <c r="AF10">
        <v>236.65299999999999</v>
      </c>
      <c r="AG10">
        <v>1.0960000000000001</v>
      </c>
      <c r="AH10">
        <v>0.91300000000000003</v>
      </c>
      <c r="AI10">
        <v>0.99199999999999999</v>
      </c>
      <c r="AV10">
        <v>5</v>
      </c>
      <c r="AW10">
        <v>44626.491999999998</v>
      </c>
      <c r="AX10">
        <v>0.36299999999999999</v>
      </c>
      <c r="AY10">
        <v>9.6140000000000008</v>
      </c>
      <c r="AZ10">
        <v>0</v>
      </c>
      <c r="BA10">
        <v>255</v>
      </c>
      <c r="BB10">
        <v>801.89400000000001</v>
      </c>
      <c r="BC10">
        <v>0.872</v>
      </c>
      <c r="BD10">
        <v>247.95400000000001</v>
      </c>
      <c r="BE10">
        <v>0</v>
      </c>
      <c r="BF10">
        <v>0.14199999999999999</v>
      </c>
      <c r="BG10">
        <v>1307.231</v>
      </c>
      <c r="BH10">
        <v>901.92499999999995</v>
      </c>
      <c r="BI10">
        <v>121.122</v>
      </c>
      <c r="BJ10">
        <v>231.328</v>
      </c>
      <c r="BK10">
        <v>1.069</v>
      </c>
      <c r="BL10">
        <v>0.93600000000000005</v>
      </c>
      <c r="BM10">
        <v>0.99099999999999999</v>
      </c>
      <c r="BY10">
        <v>5</v>
      </c>
      <c r="BZ10">
        <v>70268.679999999993</v>
      </c>
      <c r="CA10">
        <v>1.139</v>
      </c>
      <c r="CB10">
        <v>17.001000000000001</v>
      </c>
      <c r="CC10">
        <v>0</v>
      </c>
      <c r="CD10">
        <v>255</v>
      </c>
      <c r="CE10">
        <v>1805.693</v>
      </c>
      <c r="CF10">
        <v>0.27100000000000002</v>
      </c>
      <c r="CG10">
        <v>324.428</v>
      </c>
      <c r="CH10">
        <v>0</v>
      </c>
      <c r="CI10">
        <v>0.44600000000000001</v>
      </c>
      <c r="CJ10">
        <v>763.35199999999998</v>
      </c>
      <c r="CK10">
        <v>865.88</v>
      </c>
      <c r="CL10">
        <v>145.054</v>
      </c>
      <c r="CM10">
        <v>280.892</v>
      </c>
      <c r="CN10">
        <v>1.1439999999999999</v>
      </c>
      <c r="CO10">
        <v>0.874</v>
      </c>
      <c r="CP10">
        <v>0.97899999999999998</v>
      </c>
      <c r="DB10">
        <v>5</v>
      </c>
      <c r="DC10">
        <v>87495.482999999993</v>
      </c>
      <c r="DD10">
        <v>6.8360000000000003</v>
      </c>
      <c r="DE10">
        <v>0.998</v>
      </c>
      <c r="DF10">
        <v>349.49</v>
      </c>
      <c r="DG10">
        <v>137</v>
      </c>
      <c r="DH10">
        <v>1024.0999999999999</v>
      </c>
      <c r="DI10">
        <v>807.99800000000005</v>
      </c>
      <c r="DJ10">
        <v>176.351</v>
      </c>
      <c r="DK10">
        <v>319.38600000000002</v>
      </c>
      <c r="DL10">
        <v>1.0920000000000001</v>
      </c>
      <c r="DM10">
        <v>0.91600000000000004</v>
      </c>
      <c r="DN10">
        <v>1</v>
      </c>
      <c r="DO10">
        <f t="shared" si="11"/>
        <v>122143.2601</v>
      </c>
      <c r="DP10">
        <f t="shared" si="12"/>
        <v>42687847.972349003</v>
      </c>
      <c r="EB10">
        <f t="shared" si="8"/>
        <v>0.36698500000000001</v>
      </c>
      <c r="EC10">
        <v>0.26</v>
      </c>
      <c r="EE10" s="30">
        <v>0.14000000000000001</v>
      </c>
      <c r="EF10" s="31">
        <v>4</v>
      </c>
      <c r="EG10" s="32">
        <f t="shared" si="13"/>
        <v>5.2631578947368416</v>
      </c>
    </row>
    <row r="11" spans="1:137">
      <c r="A11">
        <v>6</v>
      </c>
      <c r="B11">
        <v>301.98599999999999</v>
      </c>
      <c r="C11">
        <f t="shared" si="9"/>
        <v>27539777.609573252</v>
      </c>
      <c r="D11" s="40">
        <f t="shared" si="10"/>
        <v>91195.544195999988</v>
      </c>
      <c r="F11" s="40">
        <v>250</v>
      </c>
      <c r="H11" s="30">
        <v>200</v>
      </c>
      <c r="I11" s="31">
        <v>3</v>
      </c>
      <c r="J11" s="32">
        <f t="shared" si="14"/>
        <v>3</v>
      </c>
      <c r="R11">
        <v>6</v>
      </c>
      <c r="S11">
        <v>47657.05</v>
      </c>
      <c r="T11">
        <v>5.8999999999999997E-2</v>
      </c>
      <c r="U11">
        <v>3.871</v>
      </c>
      <c r="V11">
        <v>0</v>
      </c>
      <c r="W11">
        <v>255</v>
      </c>
      <c r="X11">
        <v>824.43899999999996</v>
      </c>
      <c r="Y11">
        <v>0.88100000000000001</v>
      </c>
      <c r="Z11">
        <v>253.24700000000001</v>
      </c>
      <c r="AA11">
        <v>0</v>
      </c>
      <c r="AB11">
        <v>2.3E-2</v>
      </c>
      <c r="AC11">
        <v>600.48199999999997</v>
      </c>
      <c r="AD11">
        <v>1422.0260000000001</v>
      </c>
      <c r="AE11">
        <v>17.170000000000002</v>
      </c>
      <c r="AF11">
        <v>240.80199999999999</v>
      </c>
      <c r="AG11">
        <v>1.052</v>
      </c>
      <c r="AH11">
        <v>0.95</v>
      </c>
      <c r="AI11">
        <v>0.99199999999999999</v>
      </c>
      <c r="AV11">
        <v>6</v>
      </c>
      <c r="AW11">
        <v>43410.017999999996</v>
      </c>
      <c r="AX11">
        <v>0.52400000000000002</v>
      </c>
      <c r="AY11">
        <v>11.545999999999999</v>
      </c>
      <c r="AZ11">
        <v>0</v>
      </c>
      <c r="BA11">
        <v>255</v>
      </c>
      <c r="BB11">
        <v>805.01800000000003</v>
      </c>
      <c r="BC11">
        <v>0.84199999999999997</v>
      </c>
      <c r="BD11">
        <v>240.631</v>
      </c>
      <c r="BE11">
        <v>0</v>
      </c>
      <c r="BF11">
        <v>0.20499999999999999</v>
      </c>
      <c r="BG11">
        <v>1343.2760000000001</v>
      </c>
      <c r="BH11">
        <v>1455.4159999999999</v>
      </c>
      <c r="BI11">
        <v>36.335999999999999</v>
      </c>
      <c r="BJ11">
        <v>233.892</v>
      </c>
      <c r="BK11">
        <v>1.0269999999999999</v>
      </c>
      <c r="BL11">
        <v>0.97399999999999998</v>
      </c>
      <c r="BM11">
        <v>0.98799999999999999</v>
      </c>
      <c r="BY11">
        <v>6</v>
      </c>
      <c r="BZ11">
        <v>76083.501000000004</v>
      </c>
      <c r="CA11">
        <v>1.0880000000000001</v>
      </c>
      <c r="CB11">
        <v>16.622</v>
      </c>
      <c r="CC11">
        <v>0</v>
      </c>
      <c r="CD11">
        <v>255</v>
      </c>
      <c r="CE11">
        <v>1449.0719999999999</v>
      </c>
      <c r="CF11">
        <v>0.45500000000000002</v>
      </c>
      <c r="CG11">
        <v>342.67099999999999</v>
      </c>
      <c r="CH11">
        <v>0</v>
      </c>
      <c r="CI11">
        <v>0.42699999999999999</v>
      </c>
      <c r="CJ11">
        <v>755.34199999999998</v>
      </c>
      <c r="CK11">
        <v>1239.9469999999999</v>
      </c>
      <c r="CL11">
        <v>169.767</v>
      </c>
      <c r="CM11">
        <v>292.56200000000001</v>
      </c>
      <c r="CN11">
        <v>1.133</v>
      </c>
      <c r="CO11">
        <v>0.88200000000000001</v>
      </c>
      <c r="CP11">
        <v>0.96899999999999997</v>
      </c>
      <c r="DB11">
        <v>6</v>
      </c>
      <c r="DC11">
        <v>100345.163</v>
      </c>
      <c r="DD11">
        <v>9.9710000000000001</v>
      </c>
      <c r="DE11">
        <v>1</v>
      </c>
      <c r="DF11">
        <v>366.98500000000001</v>
      </c>
      <c r="DG11">
        <v>130</v>
      </c>
      <c r="DH11">
        <v>913.66499999999996</v>
      </c>
      <c r="DI11">
        <v>850.9</v>
      </c>
      <c r="DJ11">
        <v>93.6</v>
      </c>
      <c r="DK11">
        <v>348.78199999999998</v>
      </c>
      <c r="DL11">
        <v>1.05</v>
      </c>
      <c r="DM11">
        <v>0.95199999999999996</v>
      </c>
      <c r="DN11">
        <v>1</v>
      </c>
      <c r="DO11">
        <f t="shared" si="11"/>
        <v>134677.99022500002</v>
      </c>
      <c r="DP11">
        <f t="shared" si="12"/>
        <v>49424802.242721632</v>
      </c>
      <c r="EB11">
        <f t="shared" si="8"/>
        <v>0.380465</v>
      </c>
      <c r="EC11">
        <v>0.3</v>
      </c>
      <c r="EE11" s="30">
        <v>0.16</v>
      </c>
      <c r="EF11" s="31">
        <v>0</v>
      </c>
      <c r="EG11" s="32">
        <f t="shared" si="13"/>
        <v>0</v>
      </c>
    </row>
    <row r="12" spans="1:137">
      <c r="A12">
        <v>7</v>
      </c>
      <c r="B12">
        <v>191.149</v>
      </c>
      <c r="C12">
        <f t="shared" si="9"/>
        <v>6984190.7314809486</v>
      </c>
      <c r="D12" s="40">
        <f t="shared" si="10"/>
        <v>36537.940200999998</v>
      </c>
      <c r="F12" s="40">
        <v>300</v>
      </c>
      <c r="H12" s="30">
        <v>250</v>
      </c>
      <c r="I12" s="31">
        <v>18</v>
      </c>
      <c r="J12" s="32">
        <f t="shared" si="14"/>
        <v>18</v>
      </c>
      <c r="S12">
        <v>47593.722999999998</v>
      </c>
      <c r="T12">
        <v>0.40899999999999997</v>
      </c>
      <c r="U12">
        <v>10.199</v>
      </c>
      <c r="V12">
        <v>0</v>
      </c>
      <c r="W12">
        <v>255</v>
      </c>
      <c r="X12">
        <v>824.74800000000005</v>
      </c>
      <c r="Y12">
        <v>0.879</v>
      </c>
      <c r="Z12">
        <v>258.077</v>
      </c>
      <c r="AA12">
        <v>0</v>
      </c>
      <c r="AB12">
        <v>0.16</v>
      </c>
      <c r="AC12">
        <v>1079.5820000000001</v>
      </c>
      <c r="AD12">
        <v>1284.566</v>
      </c>
      <c r="AE12">
        <v>149.28100000000001</v>
      </c>
      <c r="AF12">
        <v>237.292</v>
      </c>
      <c r="AG12">
        <v>1.087</v>
      </c>
      <c r="AH12">
        <v>0.92</v>
      </c>
      <c r="AI12">
        <v>0.99199999999999999</v>
      </c>
      <c r="AV12">
        <v>7</v>
      </c>
      <c r="AW12">
        <v>4901.8239999999996</v>
      </c>
      <c r="AX12">
        <v>7.1760000000000002</v>
      </c>
      <c r="AY12">
        <v>42.173999999999999</v>
      </c>
      <c r="AZ12">
        <v>0</v>
      </c>
      <c r="BA12">
        <v>255</v>
      </c>
      <c r="BB12">
        <v>264.56299999999999</v>
      </c>
      <c r="BC12">
        <v>0.88</v>
      </c>
      <c r="BD12">
        <v>82.887</v>
      </c>
      <c r="BE12">
        <v>0</v>
      </c>
      <c r="BF12">
        <v>2.8140000000000001</v>
      </c>
      <c r="BG12">
        <v>1464.2270000000001</v>
      </c>
      <c r="BH12">
        <v>1159.046</v>
      </c>
      <c r="BI12">
        <v>131.08199999999999</v>
      </c>
      <c r="BJ12">
        <v>76.010999999999996</v>
      </c>
      <c r="BK12">
        <v>1.071</v>
      </c>
      <c r="BL12">
        <v>0.93300000000000005</v>
      </c>
      <c r="BM12">
        <v>0.98</v>
      </c>
      <c r="BY12">
        <v>7</v>
      </c>
      <c r="BZ12">
        <v>85407.232999999993</v>
      </c>
      <c r="CA12">
        <v>0.98799999999999999</v>
      </c>
      <c r="CB12">
        <v>15.846</v>
      </c>
      <c r="CC12">
        <v>0</v>
      </c>
      <c r="CD12">
        <v>255</v>
      </c>
      <c r="CE12">
        <v>1109.664</v>
      </c>
      <c r="CF12">
        <v>0.872</v>
      </c>
      <c r="CG12">
        <v>352.58600000000001</v>
      </c>
      <c r="CH12">
        <v>0</v>
      </c>
      <c r="CI12">
        <v>0.38800000000000001</v>
      </c>
      <c r="CJ12">
        <v>459.774</v>
      </c>
      <c r="CK12">
        <v>1016.468</v>
      </c>
      <c r="CL12">
        <v>146.96</v>
      </c>
      <c r="CM12">
        <v>309.86599999999999</v>
      </c>
      <c r="CN12">
        <v>1.135</v>
      </c>
      <c r="CO12">
        <v>0.88100000000000001</v>
      </c>
      <c r="CP12">
        <v>0.99399999999999999</v>
      </c>
      <c r="DB12">
        <v>7</v>
      </c>
      <c r="DC12">
        <v>108775.064</v>
      </c>
      <c r="DD12">
        <v>10.095000000000001</v>
      </c>
      <c r="DE12">
        <v>1</v>
      </c>
      <c r="DF12">
        <v>380.46499999999997</v>
      </c>
      <c r="DG12">
        <v>124</v>
      </c>
      <c r="DH12">
        <v>567.26700000000005</v>
      </c>
      <c r="DI12">
        <v>759.53399999999999</v>
      </c>
      <c r="DJ12">
        <v>93.471999999999994</v>
      </c>
      <c r="DK12">
        <v>364.67200000000003</v>
      </c>
      <c r="DL12">
        <v>1.042</v>
      </c>
      <c r="DM12">
        <v>0.96</v>
      </c>
      <c r="DN12">
        <v>1</v>
      </c>
      <c r="DO12">
        <f t="shared" si="11"/>
        <v>144753.61622499998</v>
      </c>
      <c r="DP12">
        <f t="shared" si="12"/>
        <v>55073684.597044609</v>
      </c>
      <c r="EB12">
        <f t="shared" si="8"/>
        <v>0.29310199999999997</v>
      </c>
      <c r="EC12">
        <v>0.34</v>
      </c>
      <c r="EE12" s="30">
        <v>0.18</v>
      </c>
      <c r="EF12" s="31">
        <v>0</v>
      </c>
      <c r="EG12" s="32">
        <f t="shared" si="13"/>
        <v>0</v>
      </c>
    </row>
    <row r="13" spans="1:137">
      <c r="A13">
        <v>8</v>
      </c>
      <c r="B13">
        <v>255.92400000000001</v>
      </c>
      <c r="C13">
        <f t="shared" si="9"/>
        <v>16762278.227529025</v>
      </c>
      <c r="D13" s="40">
        <f t="shared" si="10"/>
        <v>65497.093776000002</v>
      </c>
      <c r="F13" s="40">
        <v>350</v>
      </c>
      <c r="H13" s="30">
        <v>300</v>
      </c>
      <c r="I13" s="31">
        <v>66</v>
      </c>
      <c r="J13" s="32">
        <f t="shared" si="14"/>
        <v>66</v>
      </c>
      <c r="R13">
        <v>8</v>
      </c>
      <c r="S13">
        <v>44246.466999999997</v>
      </c>
      <c r="T13">
        <v>0.77800000000000002</v>
      </c>
      <c r="U13">
        <v>14.067</v>
      </c>
      <c r="V13">
        <v>0</v>
      </c>
      <c r="W13">
        <v>255</v>
      </c>
      <c r="X13">
        <v>990.02599999999995</v>
      </c>
      <c r="Y13">
        <v>0.56699999999999995</v>
      </c>
      <c r="Z13">
        <v>247.006</v>
      </c>
      <c r="AA13">
        <v>0</v>
      </c>
      <c r="AB13">
        <v>0.30499999999999999</v>
      </c>
      <c r="AC13">
        <v>1280.547</v>
      </c>
      <c r="AD13">
        <v>1155.145</v>
      </c>
      <c r="AE13">
        <v>154.352</v>
      </c>
      <c r="AF13">
        <v>234.37100000000001</v>
      </c>
      <c r="AG13">
        <v>1.0629999999999999</v>
      </c>
      <c r="AH13">
        <v>0.94</v>
      </c>
      <c r="AI13">
        <v>0.97399999999999998</v>
      </c>
      <c r="AV13">
        <v>8</v>
      </c>
      <c r="AW13">
        <v>5316.94</v>
      </c>
      <c r="AX13">
        <v>3.9689999999999999</v>
      </c>
      <c r="AY13">
        <v>31.568999999999999</v>
      </c>
      <c r="AZ13">
        <v>0</v>
      </c>
      <c r="BA13">
        <v>255</v>
      </c>
      <c r="BB13">
        <v>338.20800000000003</v>
      </c>
      <c r="BC13">
        <v>0.58399999999999996</v>
      </c>
      <c r="BD13">
        <v>84.668000000000006</v>
      </c>
      <c r="BE13">
        <v>0</v>
      </c>
      <c r="BF13">
        <v>1.5569999999999999</v>
      </c>
      <c r="BG13">
        <v>624.78</v>
      </c>
      <c r="BH13">
        <v>1400.1469999999999</v>
      </c>
      <c r="BI13">
        <v>113.41200000000001</v>
      </c>
      <c r="BJ13">
        <v>81.701999999999998</v>
      </c>
      <c r="BK13">
        <v>1.028</v>
      </c>
      <c r="BL13">
        <v>0.97299999999999998</v>
      </c>
      <c r="BM13">
        <v>0.97499999999999998</v>
      </c>
      <c r="BY13">
        <v>8</v>
      </c>
      <c r="BZ13">
        <v>100056.887</v>
      </c>
      <c r="CA13">
        <v>0.91400000000000003</v>
      </c>
      <c r="CB13">
        <v>15.24</v>
      </c>
      <c r="CC13">
        <v>0</v>
      </c>
      <c r="CD13">
        <v>255</v>
      </c>
      <c r="CE13">
        <v>1274.723</v>
      </c>
      <c r="CF13">
        <v>0.77400000000000002</v>
      </c>
      <c r="CG13">
        <v>371.25700000000001</v>
      </c>
      <c r="CH13">
        <v>0</v>
      </c>
      <c r="CI13">
        <v>0.35799999999999998</v>
      </c>
      <c r="CJ13">
        <v>136.16999999999999</v>
      </c>
      <c r="CK13">
        <v>946.78099999999995</v>
      </c>
      <c r="CL13">
        <v>16.675999999999998</v>
      </c>
      <c r="CM13">
        <v>343.23700000000002</v>
      </c>
      <c r="CN13">
        <v>1.08</v>
      </c>
      <c r="CO13">
        <v>0.92600000000000005</v>
      </c>
      <c r="CP13">
        <v>0.99299999999999999</v>
      </c>
      <c r="DB13">
        <v>8</v>
      </c>
      <c r="DC13">
        <v>64232.62</v>
      </c>
      <c r="DD13">
        <v>10.727</v>
      </c>
      <c r="DE13">
        <v>1</v>
      </c>
      <c r="DF13">
        <v>293.10199999999998</v>
      </c>
      <c r="DG13">
        <v>123</v>
      </c>
      <c r="DH13">
        <v>415.51900000000001</v>
      </c>
      <c r="DI13">
        <v>514.83100000000002</v>
      </c>
      <c r="DJ13">
        <v>94.040999999999997</v>
      </c>
      <c r="DK13">
        <v>279.661</v>
      </c>
      <c r="DL13">
        <v>1.0449999999999999</v>
      </c>
      <c r="DM13">
        <v>0.95699999999999996</v>
      </c>
      <c r="DN13">
        <v>1</v>
      </c>
      <c r="DO13">
        <f t="shared" si="11"/>
        <v>85908.782403999983</v>
      </c>
      <c r="DP13">
        <f t="shared" si="12"/>
        <v>25180035.940177202</v>
      </c>
      <c r="EB13">
        <f t="shared" si="8"/>
        <v>0.36307100000000003</v>
      </c>
      <c r="EC13">
        <v>0.38</v>
      </c>
      <c r="EE13" s="30">
        <v>0.2</v>
      </c>
      <c r="EF13" s="31">
        <v>0</v>
      </c>
      <c r="EG13" s="32">
        <f t="shared" si="13"/>
        <v>0</v>
      </c>
    </row>
    <row r="14" spans="1:137">
      <c r="A14">
        <v>9</v>
      </c>
      <c r="B14">
        <v>261.23599999999999</v>
      </c>
      <c r="C14">
        <f t="shared" si="9"/>
        <v>17827854.291112252</v>
      </c>
      <c r="D14" s="40">
        <f t="shared" si="10"/>
        <v>68244.247695999991</v>
      </c>
      <c r="H14" s="30">
        <v>350</v>
      </c>
      <c r="I14" s="31">
        <v>9</v>
      </c>
      <c r="J14" s="32">
        <f t="shared" si="14"/>
        <v>9</v>
      </c>
      <c r="R14">
        <v>9</v>
      </c>
      <c r="S14">
        <v>51536.766000000003</v>
      </c>
      <c r="T14">
        <v>0.79900000000000004</v>
      </c>
      <c r="U14">
        <v>14.255000000000001</v>
      </c>
      <c r="V14">
        <v>0</v>
      </c>
      <c r="W14">
        <v>255</v>
      </c>
      <c r="X14">
        <v>850.47199999999998</v>
      </c>
      <c r="Y14">
        <v>0.89500000000000002</v>
      </c>
      <c r="Z14">
        <v>258.709</v>
      </c>
      <c r="AA14">
        <v>0</v>
      </c>
      <c r="AB14">
        <v>0.313</v>
      </c>
      <c r="AC14">
        <v>1779.7429999999999</v>
      </c>
      <c r="AD14">
        <v>741.15800000000002</v>
      </c>
      <c r="AE14">
        <v>100.926</v>
      </c>
      <c r="AF14">
        <v>255.48599999999999</v>
      </c>
      <c r="AG14">
        <v>1.01</v>
      </c>
      <c r="AH14">
        <v>0.99</v>
      </c>
      <c r="AI14">
        <v>0.99299999999999999</v>
      </c>
      <c r="AV14">
        <v>9</v>
      </c>
      <c r="AW14">
        <v>37333.423999999999</v>
      </c>
      <c r="AX14">
        <v>0.38100000000000001</v>
      </c>
      <c r="AY14">
        <v>9.8529999999999998</v>
      </c>
      <c r="AZ14">
        <v>0</v>
      </c>
      <c r="BA14">
        <v>255</v>
      </c>
      <c r="BB14">
        <v>726.92200000000003</v>
      </c>
      <c r="BC14">
        <v>0.88800000000000001</v>
      </c>
      <c r="BD14">
        <v>224.94399999999999</v>
      </c>
      <c r="BE14">
        <v>0</v>
      </c>
      <c r="BF14">
        <v>0.15</v>
      </c>
      <c r="BG14">
        <v>197.84700000000001</v>
      </c>
      <c r="BH14">
        <v>337.221</v>
      </c>
      <c r="BI14">
        <v>43.412999999999997</v>
      </c>
      <c r="BJ14">
        <v>211.70599999999999</v>
      </c>
      <c r="BK14">
        <v>1.0620000000000001</v>
      </c>
      <c r="BL14">
        <v>0.94099999999999995</v>
      </c>
      <c r="BM14">
        <v>0.99099999999999999</v>
      </c>
      <c r="BY14">
        <v>9</v>
      </c>
      <c r="BZ14">
        <v>85588.805999999997</v>
      </c>
      <c r="CA14">
        <v>0.751</v>
      </c>
      <c r="CB14">
        <v>13.82</v>
      </c>
      <c r="CC14">
        <v>0</v>
      </c>
      <c r="CD14">
        <v>255</v>
      </c>
      <c r="CE14">
        <v>1140.605</v>
      </c>
      <c r="CF14">
        <v>0.82699999999999996</v>
      </c>
      <c r="CG14">
        <v>351.822</v>
      </c>
      <c r="CH14">
        <v>0</v>
      </c>
      <c r="CI14">
        <v>0.29499999999999998</v>
      </c>
      <c r="CJ14">
        <v>124.155</v>
      </c>
      <c r="CK14">
        <v>378.87299999999999</v>
      </c>
      <c r="CL14">
        <v>131.49299999999999</v>
      </c>
      <c r="CM14">
        <v>313.84300000000002</v>
      </c>
      <c r="CN14">
        <v>1.113</v>
      </c>
      <c r="CO14">
        <v>0.89800000000000002</v>
      </c>
      <c r="CP14">
        <v>0.99</v>
      </c>
      <c r="DB14">
        <v>9</v>
      </c>
      <c r="DC14">
        <v>101719.322</v>
      </c>
      <c r="DD14">
        <v>11.138</v>
      </c>
      <c r="DE14">
        <v>1</v>
      </c>
      <c r="DF14">
        <v>363.07100000000003</v>
      </c>
      <c r="DG14">
        <v>126</v>
      </c>
      <c r="DH14">
        <v>295.55099999999999</v>
      </c>
      <c r="DI14">
        <v>115.20099999999999</v>
      </c>
      <c r="DJ14">
        <v>93.763999999999996</v>
      </c>
      <c r="DK14">
        <v>357.52100000000002</v>
      </c>
      <c r="DL14">
        <v>1.0129999999999999</v>
      </c>
      <c r="DM14">
        <v>0.98699999999999999</v>
      </c>
      <c r="DN14">
        <v>1</v>
      </c>
      <c r="DO14">
        <f t="shared" si="11"/>
        <v>131820.55104100003</v>
      </c>
      <c r="DP14">
        <f t="shared" si="12"/>
        <v>47860219.287006922</v>
      </c>
      <c r="EB14">
        <f t="shared" si="8"/>
        <v>0.37248700000000001</v>
      </c>
      <c r="EC14">
        <v>0.42</v>
      </c>
      <c r="EE14" s="30">
        <v>0.22</v>
      </c>
      <c r="EF14" s="31">
        <v>0</v>
      </c>
      <c r="EG14" s="32">
        <f t="shared" si="13"/>
        <v>0</v>
      </c>
    </row>
    <row r="15" spans="1:137" ht="15.75" thickBot="1">
      <c r="A15">
        <v>10</v>
      </c>
      <c r="B15">
        <v>270.98899999999998</v>
      </c>
      <c r="C15">
        <f t="shared" si="9"/>
        <v>19900087.545371663</v>
      </c>
      <c r="D15" s="40">
        <f t="shared" si="10"/>
        <v>73435.03812099999</v>
      </c>
      <c r="H15" s="33" t="s">
        <v>57</v>
      </c>
      <c r="I15" s="33">
        <v>0</v>
      </c>
      <c r="J15" s="32">
        <f t="shared" si="14"/>
        <v>0</v>
      </c>
      <c r="R15">
        <v>10</v>
      </c>
      <c r="S15">
        <v>43996.392</v>
      </c>
      <c r="T15">
        <v>0.38200000000000001</v>
      </c>
      <c r="U15">
        <v>9.8629999999999995</v>
      </c>
      <c r="V15">
        <v>0</v>
      </c>
      <c r="W15">
        <v>255</v>
      </c>
      <c r="X15">
        <v>882.04700000000003</v>
      </c>
      <c r="Y15">
        <v>0.71099999999999997</v>
      </c>
      <c r="Z15">
        <v>244.65</v>
      </c>
      <c r="AA15">
        <v>0</v>
      </c>
      <c r="AB15">
        <v>0.15</v>
      </c>
      <c r="AC15">
        <v>1734.7270000000001</v>
      </c>
      <c r="AD15">
        <v>710.61099999999999</v>
      </c>
      <c r="AE15">
        <v>54.9</v>
      </c>
      <c r="AF15">
        <v>232.48099999999999</v>
      </c>
      <c r="AG15">
        <v>1.0429999999999999</v>
      </c>
      <c r="AH15">
        <v>0.95899999999999996</v>
      </c>
      <c r="AI15">
        <v>0.98599999999999999</v>
      </c>
      <c r="AV15">
        <v>10</v>
      </c>
      <c r="AW15">
        <v>43314.42</v>
      </c>
      <c r="AX15">
        <v>0.39300000000000002</v>
      </c>
      <c r="AY15">
        <v>10.000999999999999</v>
      </c>
      <c r="AZ15">
        <v>0</v>
      </c>
      <c r="BA15">
        <v>255</v>
      </c>
      <c r="BB15">
        <v>781.89300000000003</v>
      </c>
      <c r="BC15">
        <v>0.89</v>
      </c>
      <c r="BD15">
        <v>247.95400000000001</v>
      </c>
      <c r="BE15">
        <v>0</v>
      </c>
      <c r="BF15">
        <v>0.154</v>
      </c>
      <c r="BG15">
        <v>339.62400000000002</v>
      </c>
      <c r="BH15">
        <v>564.70500000000004</v>
      </c>
      <c r="BI15">
        <v>58.878</v>
      </c>
      <c r="BJ15">
        <v>225.07900000000001</v>
      </c>
      <c r="BK15">
        <v>1.105</v>
      </c>
      <c r="BL15">
        <v>0.90500000000000003</v>
      </c>
      <c r="BM15">
        <v>0.99199999999999999</v>
      </c>
      <c r="BY15">
        <v>10</v>
      </c>
      <c r="BZ15">
        <v>90685.676999999996</v>
      </c>
      <c r="CA15">
        <v>1.05</v>
      </c>
      <c r="CB15">
        <v>16.329000000000001</v>
      </c>
      <c r="CC15">
        <v>0</v>
      </c>
      <c r="CD15">
        <v>255</v>
      </c>
      <c r="CE15">
        <v>1363.549</v>
      </c>
      <c r="CF15">
        <v>0.61299999999999999</v>
      </c>
      <c r="CG15">
        <v>360.892</v>
      </c>
      <c r="CH15">
        <v>0</v>
      </c>
      <c r="CI15">
        <v>0.41199999999999998</v>
      </c>
      <c r="CJ15">
        <v>510.23700000000002</v>
      </c>
      <c r="CK15">
        <v>190.63800000000001</v>
      </c>
      <c r="CL15">
        <v>133.65100000000001</v>
      </c>
      <c r="CM15">
        <v>323.976</v>
      </c>
      <c r="CN15">
        <v>1.111</v>
      </c>
      <c r="CO15">
        <v>0.9</v>
      </c>
      <c r="CP15">
        <v>0.99</v>
      </c>
      <c r="DB15">
        <v>10</v>
      </c>
      <c r="DC15">
        <v>97464.921000000002</v>
      </c>
      <c r="DD15">
        <v>11.053000000000001</v>
      </c>
      <c r="DE15">
        <v>0.997</v>
      </c>
      <c r="DF15">
        <v>372.48700000000002</v>
      </c>
      <c r="DG15">
        <v>146</v>
      </c>
      <c r="DH15">
        <v>1568.326</v>
      </c>
      <c r="DI15">
        <v>397.24599999999998</v>
      </c>
      <c r="DJ15">
        <v>176.57599999999999</v>
      </c>
      <c r="DK15">
        <v>333.68599999999998</v>
      </c>
      <c r="DL15">
        <v>1.1140000000000001</v>
      </c>
      <c r="DM15">
        <v>0.89700000000000002</v>
      </c>
      <c r="DN15">
        <v>1</v>
      </c>
      <c r="DO15">
        <f t="shared" si="11"/>
        <v>138746.56516900001</v>
      </c>
      <c r="DP15">
        <f t="shared" si="12"/>
        <v>51681291.820105307</v>
      </c>
      <c r="EB15">
        <f t="shared" si="8"/>
        <v>0.38822000000000001</v>
      </c>
      <c r="EC15">
        <v>0.46</v>
      </c>
      <c r="EE15" s="30">
        <v>0.24</v>
      </c>
      <c r="EF15" s="31">
        <v>1</v>
      </c>
      <c r="EG15" s="32">
        <f t="shared" si="13"/>
        <v>1.3157894736842104</v>
      </c>
    </row>
    <row r="16" spans="1:137">
      <c r="A16">
        <v>11</v>
      </c>
      <c r="B16">
        <v>254.875</v>
      </c>
      <c r="C16">
        <f t="shared" si="9"/>
        <v>16557002.576171875</v>
      </c>
      <c r="D16" s="40">
        <f t="shared" si="10"/>
        <v>64961.265625</v>
      </c>
      <c r="H16" s="40" t="s">
        <v>58</v>
      </c>
      <c r="I16" s="40">
        <f>SUM(I8:I15)</f>
        <v>100</v>
      </c>
      <c r="R16">
        <v>11</v>
      </c>
      <c r="S16">
        <v>41988.684000000001</v>
      </c>
      <c r="T16">
        <v>1.2869999999999999</v>
      </c>
      <c r="U16">
        <v>18.071999999999999</v>
      </c>
      <c r="V16">
        <v>0</v>
      </c>
      <c r="W16">
        <v>255</v>
      </c>
      <c r="X16">
        <v>900.149</v>
      </c>
      <c r="Y16">
        <v>0.65100000000000002</v>
      </c>
      <c r="Z16">
        <v>249.56700000000001</v>
      </c>
      <c r="AA16">
        <v>0</v>
      </c>
      <c r="AB16">
        <v>0.505</v>
      </c>
      <c r="AC16">
        <v>754.82299999999998</v>
      </c>
      <c r="AD16">
        <v>1261.2539999999999</v>
      </c>
      <c r="AE16">
        <v>60.048999999999999</v>
      </c>
      <c r="AF16">
        <v>221.387</v>
      </c>
      <c r="AG16">
        <v>1.109</v>
      </c>
      <c r="AH16">
        <v>0.90200000000000002</v>
      </c>
      <c r="AI16">
        <v>0.98299999999999998</v>
      </c>
      <c r="AV16">
        <v>11</v>
      </c>
      <c r="AW16">
        <v>40857.091999999997</v>
      </c>
      <c r="AX16">
        <v>1.141</v>
      </c>
      <c r="AY16">
        <v>17.021000000000001</v>
      </c>
      <c r="AZ16">
        <v>0</v>
      </c>
      <c r="BA16">
        <v>255</v>
      </c>
      <c r="BB16">
        <v>761.26099999999997</v>
      </c>
      <c r="BC16">
        <v>0.88600000000000001</v>
      </c>
      <c r="BD16">
        <v>232.125</v>
      </c>
      <c r="BE16">
        <v>0</v>
      </c>
      <c r="BF16">
        <v>0.44800000000000001</v>
      </c>
      <c r="BG16">
        <v>443.75400000000002</v>
      </c>
      <c r="BH16">
        <v>593.54100000000005</v>
      </c>
      <c r="BI16">
        <v>153.34700000000001</v>
      </c>
      <c r="BJ16">
        <v>225.857</v>
      </c>
      <c r="BK16">
        <v>1.0209999999999999</v>
      </c>
      <c r="BL16">
        <v>0.98</v>
      </c>
      <c r="BM16">
        <v>0.99099999999999999</v>
      </c>
      <c r="BY16">
        <v>11</v>
      </c>
      <c r="BZ16">
        <v>95928.832999999999</v>
      </c>
      <c r="CA16">
        <v>0.80300000000000005</v>
      </c>
      <c r="CB16">
        <v>14.29</v>
      </c>
      <c r="CC16">
        <v>0</v>
      </c>
      <c r="CD16">
        <v>255</v>
      </c>
      <c r="CE16">
        <v>1589.825</v>
      </c>
      <c r="CF16">
        <v>0.47699999999999998</v>
      </c>
      <c r="CG16">
        <v>367.52699999999999</v>
      </c>
      <c r="CH16">
        <v>0</v>
      </c>
      <c r="CI16">
        <v>0.315</v>
      </c>
      <c r="CJ16">
        <v>1320.047</v>
      </c>
      <c r="CK16">
        <v>4.0049999999999999</v>
      </c>
      <c r="CL16">
        <v>95.126999999999995</v>
      </c>
      <c r="CM16">
        <v>331.85300000000001</v>
      </c>
      <c r="CN16">
        <v>1.099</v>
      </c>
      <c r="CO16">
        <v>0.91</v>
      </c>
      <c r="CP16">
        <v>0.98899999999999999</v>
      </c>
      <c r="DB16">
        <v>11</v>
      </c>
      <c r="DC16">
        <v>97490.17</v>
      </c>
      <c r="DD16">
        <v>9.4659999999999993</v>
      </c>
      <c r="DE16">
        <v>0.99099999999999999</v>
      </c>
      <c r="DF16">
        <v>388.22</v>
      </c>
      <c r="DG16">
        <v>142</v>
      </c>
      <c r="DH16">
        <v>1525.424</v>
      </c>
      <c r="DI16">
        <v>704.71400000000006</v>
      </c>
      <c r="DJ16">
        <v>92.933000000000007</v>
      </c>
      <c r="DK16">
        <v>320.18</v>
      </c>
      <c r="DL16">
        <v>1.2110000000000001</v>
      </c>
      <c r="DM16">
        <v>0.82599999999999996</v>
      </c>
      <c r="DN16">
        <v>1</v>
      </c>
      <c r="DO16">
        <f t="shared" si="11"/>
        <v>150714.76840000003</v>
      </c>
      <c r="DP16">
        <f t="shared" si="12"/>
        <v>58510487.388248019</v>
      </c>
      <c r="EB16">
        <f t="shared" si="8"/>
        <v>0.37006099999999997</v>
      </c>
      <c r="EE16" s="30">
        <v>0.26</v>
      </c>
      <c r="EF16" s="31">
        <v>0</v>
      </c>
      <c r="EG16" s="32">
        <f t="shared" si="13"/>
        <v>0</v>
      </c>
    </row>
    <row r="17" spans="1:137">
      <c r="A17">
        <v>12</v>
      </c>
      <c r="B17">
        <v>260.92899999999997</v>
      </c>
      <c r="C17">
        <f t="shared" si="9"/>
        <v>17765075.173745085</v>
      </c>
      <c r="D17" s="40">
        <f t="shared" si="10"/>
        <v>68083.943040999991</v>
      </c>
      <c r="R17">
        <v>12</v>
      </c>
      <c r="S17">
        <v>46285.838000000003</v>
      </c>
      <c r="T17">
        <v>0.20300000000000001</v>
      </c>
      <c r="U17">
        <v>7.1909999999999998</v>
      </c>
      <c r="V17">
        <v>0</v>
      </c>
      <c r="W17">
        <v>255</v>
      </c>
      <c r="X17">
        <v>897.37099999999998</v>
      </c>
      <c r="Y17">
        <v>0.72199999999999998</v>
      </c>
      <c r="Z17">
        <v>258.28399999999999</v>
      </c>
      <c r="AA17">
        <v>0</v>
      </c>
      <c r="AB17">
        <v>0.08</v>
      </c>
      <c r="AC17">
        <v>1057.8779999999999</v>
      </c>
      <c r="AD17">
        <v>991.96100000000001</v>
      </c>
      <c r="AE17">
        <v>92.497</v>
      </c>
      <c r="AF17">
        <v>233.923</v>
      </c>
      <c r="AG17">
        <v>1.109</v>
      </c>
      <c r="AH17">
        <v>0.90200000000000002</v>
      </c>
      <c r="AI17">
        <v>0.97699999999999998</v>
      </c>
      <c r="AV17">
        <v>12</v>
      </c>
      <c r="AW17">
        <v>49425.66</v>
      </c>
      <c r="AX17">
        <v>1.675</v>
      </c>
      <c r="AY17">
        <v>20.599</v>
      </c>
      <c r="AZ17">
        <v>0</v>
      </c>
      <c r="BA17">
        <v>255</v>
      </c>
      <c r="BB17">
        <v>859.98800000000006</v>
      </c>
      <c r="BC17">
        <v>0.84</v>
      </c>
      <c r="BD17">
        <v>258.65300000000002</v>
      </c>
      <c r="BE17">
        <v>0</v>
      </c>
      <c r="BF17">
        <v>0.65700000000000003</v>
      </c>
      <c r="BG17">
        <v>642.40200000000004</v>
      </c>
      <c r="BH17">
        <v>913.13900000000001</v>
      </c>
      <c r="BI17">
        <v>139.899</v>
      </c>
      <c r="BJ17">
        <v>246.43199999999999</v>
      </c>
      <c r="BK17">
        <v>1.036</v>
      </c>
      <c r="BL17">
        <v>0.96499999999999997</v>
      </c>
      <c r="BM17">
        <v>0.99099999999999999</v>
      </c>
      <c r="BY17">
        <v>12</v>
      </c>
      <c r="BZ17">
        <v>99178.536999999997</v>
      </c>
      <c r="CA17">
        <v>1.3129999999999999</v>
      </c>
      <c r="CB17">
        <v>18.251999999999999</v>
      </c>
      <c r="CC17">
        <v>0</v>
      </c>
      <c r="CD17">
        <v>255</v>
      </c>
      <c r="CE17">
        <v>1272.6179999999999</v>
      </c>
      <c r="CF17">
        <v>0.77</v>
      </c>
      <c r="CG17">
        <v>371.18799999999999</v>
      </c>
      <c r="CH17">
        <v>0</v>
      </c>
      <c r="CI17">
        <v>0.51500000000000001</v>
      </c>
      <c r="CJ17">
        <v>822.62599999999998</v>
      </c>
      <c r="CK17">
        <v>342.82799999999997</v>
      </c>
      <c r="CL17">
        <v>17.065999999999999</v>
      </c>
      <c r="CM17">
        <v>337.59100000000001</v>
      </c>
      <c r="CN17">
        <v>1.097</v>
      </c>
      <c r="CO17">
        <v>0.91200000000000003</v>
      </c>
      <c r="CP17">
        <v>0.99299999999999999</v>
      </c>
      <c r="DB17">
        <v>12</v>
      </c>
      <c r="DC17">
        <v>96585.635999999999</v>
      </c>
      <c r="DD17">
        <v>8.641</v>
      </c>
      <c r="DE17">
        <v>0.997</v>
      </c>
      <c r="DF17">
        <v>370.06099999999998</v>
      </c>
      <c r="DG17">
        <v>137</v>
      </c>
      <c r="DH17">
        <v>1237.0229999999999</v>
      </c>
      <c r="DI17">
        <v>976.43</v>
      </c>
      <c r="DJ17">
        <v>93.322999999999993</v>
      </c>
      <c r="DK17">
        <v>332.892</v>
      </c>
      <c r="DL17">
        <v>1.1100000000000001</v>
      </c>
      <c r="DM17">
        <v>0.90100000000000002</v>
      </c>
      <c r="DN17">
        <v>1</v>
      </c>
      <c r="DO17">
        <f t="shared" si="11"/>
        <v>136945.14372099997</v>
      </c>
      <c r="DP17">
        <f t="shared" si="12"/>
        <v>50678056.830536969</v>
      </c>
      <c r="EB17">
        <f t="shared" si="8"/>
        <v>0.351076</v>
      </c>
      <c r="EE17" s="30">
        <v>0.28000000000000003</v>
      </c>
      <c r="EF17" s="31">
        <v>0</v>
      </c>
      <c r="EG17" s="32">
        <f t="shared" si="13"/>
        <v>0</v>
      </c>
    </row>
    <row r="18" spans="1:137">
      <c r="A18">
        <v>13</v>
      </c>
      <c r="B18">
        <v>276.471</v>
      </c>
      <c r="C18">
        <f t="shared" si="9"/>
        <v>21132396.476835113</v>
      </c>
      <c r="D18" s="40">
        <f t="shared" si="10"/>
        <v>76436.213841000004</v>
      </c>
      <c r="R18">
        <v>13</v>
      </c>
      <c r="S18">
        <v>47889.031000000003</v>
      </c>
      <c r="T18">
        <v>0.23400000000000001</v>
      </c>
      <c r="U18">
        <v>7.7210000000000001</v>
      </c>
      <c r="V18">
        <v>0</v>
      </c>
      <c r="W18">
        <v>255</v>
      </c>
      <c r="X18">
        <v>828.24</v>
      </c>
      <c r="Y18">
        <v>0.877</v>
      </c>
      <c r="Z18">
        <v>256.18900000000002</v>
      </c>
      <c r="AA18">
        <v>0</v>
      </c>
      <c r="AB18">
        <v>9.1999999999999998E-2</v>
      </c>
      <c r="AC18">
        <v>1382.6369999999999</v>
      </c>
      <c r="AD18">
        <v>1035.3699999999999</v>
      </c>
      <c r="AE18">
        <v>34.387999999999998</v>
      </c>
      <c r="AF18">
        <v>239.684</v>
      </c>
      <c r="AG18">
        <v>1.0760000000000001</v>
      </c>
      <c r="AH18">
        <v>0.92900000000000005</v>
      </c>
      <c r="AI18">
        <v>0.98299999999999998</v>
      </c>
      <c r="AV18">
        <v>13</v>
      </c>
      <c r="AW18">
        <v>48932.911999999997</v>
      </c>
      <c r="AX18">
        <v>0.67900000000000005</v>
      </c>
      <c r="AY18">
        <v>13.138</v>
      </c>
      <c r="AZ18">
        <v>0</v>
      </c>
      <c r="BA18">
        <v>255</v>
      </c>
      <c r="BB18">
        <v>908.30899999999997</v>
      </c>
      <c r="BC18">
        <v>0.745</v>
      </c>
      <c r="BD18">
        <v>261.93200000000002</v>
      </c>
      <c r="BE18">
        <v>0</v>
      </c>
      <c r="BF18">
        <v>0.26600000000000001</v>
      </c>
      <c r="BG18">
        <v>633.59100000000001</v>
      </c>
      <c r="BH18">
        <v>270.738</v>
      </c>
      <c r="BI18">
        <v>100.038</v>
      </c>
      <c r="BJ18">
        <v>240.84899999999999</v>
      </c>
      <c r="BK18">
        <v>1.0840000000000001</v>
      </c>
      <c r="BL18">
        <v>0.92200000000000004</v>
      </c>
      <c r="BM18">
        <v>0.99</v>
      </c>
      <c r="BY18">
        <v>13</v>
      </c>
      <c r="BZ18">
        <v>92800.391000000003</v>
      </c>
      <c r="CA18">
        <v>2.1240000000000001</v>
      </c>
      <c r="CB18">
        <v>23.178000000000001</v>
      </c>
      <c r="CC18">
        <v>0</v>
      </c>
      <c r="CD18">
        <v>255</v>
      </c>
      <c r="CE18">
        <v>1167.3219999999999</v>
      </c>
      <c r="CF18">
        <v>0.85599999999999998</v>
      </c>
      <c r="CG18">
        <v>365.55500000000001</v>
      </c>
      <c r="CH18">
        <v>0</v>
      </c>
      <c r="CI18">
        <v>0.83299999999999996</v>
      </c>
      <c r="CJ18">
        <v>206.65799999999999</v>
      </c>
      <c r="CK18">
        <v>1139.021</v>
      </c>
      <c r="CL18">
        <v>132.958</v>
      </c>
      <c r="CM18">
        <v>325.899</v>
      </c>
      <c r="CN18">
        <v>1.1180000000000001</v>
      </c>
      <c r="CO18">
        <v>0.89500000000000002</v>
      </c>
      <c r="CP18">
        <v>0.99299999999999999</v>
      </c>
      <c r="DB18">
        <v>13</v>
      </c>
      <c r="DC18">
        <v>90955.813999999998</v>
      </c>
      <c r="DD18">
        <v>12.372</v>
      </c>
      <c r="DE18">
        <v>0.999</v>
      </c>
      <c r="DF18">
        <v>351.07600000000002</v>
      </c>
      <c r="DG18">
        <v>120</v>
      </c>
      <c r="DH18">
        <v>45.286000000000001</v>
      </c>
      <c r="DI18">
        <v>870.76300000000003</v>
      </c>
      <c r="DJ18">
        <v>176.36699999999999</v>
      </c>
      <c r="DK18">
        <v>330.50799999999998</v>
      </c>
      <c r="DL18">
        <v>1.06</v>
      </c>
      <c r="DM18">
        <v>0.94299999999999995</v>
      </c>
      <c r="DN18">
        <v>1</v>
      </c>
      <c r="DO18">
        <f t="shared" si="11"/>
        <v>123254.35777600002</v>
      </c>
      <c r="DP18">
        <f t="shared" si="12"/>
        <v>43271646.910566986</v>
      </c>
      <c r="EB18">
        <f t="shared" si="8"/>
        <v>0.35355900000000001</v>
      </c>
      <c r="EE18" s="30">
        <v>0.3</v>
      </c>
      <c r="EF18" s="31">
        <v>3</v>
      </c>
      <c r="EG18" s="32">
        <f t="shared" si="13"/>
        <v>3.9473684210526314</v>
      </c>
    </row>
    <row r="19" spans="1:137">
      <c r="A19">
        <v>14</v>
      </c>
      <c r="B19">
        <v>269.14699999999999</v>
      </c>
      <c r="C19">
        <f t="shared" si="9"/>
        <v>19497037.642639522</v>
      </c>
      <c r="D19" s="40">
        <f t="shared" si="10"/>
        <v>72440.107608999999</v>
      </c>
      <c r="R19">
        <v>14</v>
      </c>
      <c r="S19">
        <v>50288.976000000002</v>
      </c>
      <c r="T19">
        <v>0.10199999999999999</v>
      </c>
      <c r="U19">
        <v>5.0880000000000001</v>
      </c>
      <c r="V19">
        <v>0</v>
      </c>
      <c r="W19">
        <v>255</v>
      </c>
      <c r="X19">
        <v>841.49099999999999</v>
      </c>
      <c r="Y19">
        <v>0.89200000000000002</v>
      </c>
      <c r="Z19">
        <v>256.899</v>
      </c>
      <c r="AA19">
        <v>0</v>
      </c>
      <c r="AB19">
        <v>0.04</v>
      </c>
      <c r="AC19">
        <v>1187.299</v>
      </c>
      <c r="AD19">
        <v>118.167</v>
      </c>
      <c r="AE19">
        <v>111.66800000000001</v>
      </c>
      <c r="AF19">
        <v>251.15600000000001</v>
      </c>
      <c r="AG19">
        <v>1.022</v>
      </c>
      <c r="AH19">
        <v>0.97899999999999998</v>
      </c>
      <c r="AI19">
        <v>0.99299999999999999</v>
      </c>
      <c r="AV19">
        <v>14</v>
      </c>
      <c r="AW19">
        <v>8600.0069999999996</v>
      </c>
      <c r="AX19">
        <v>0.20899999999999999</v>
      </c>
      <c r="AY19">
        <v>7.3019999999999996</v>
      </c>
      <c r="AZ19">
        <v>0</v>
      </c>
      <c r="BA19">
        <v>255</v>
      </c>
      <c r="BB19">
        <v>347.46499999999997</v>
      </c>
      <c r="BC19">
        <v>0.89500000000000002</v>
      </c>
      <c r="BD19">
        <v>107.63800000000001</v>
      </c>
      <c r="BE19">
        <v>0</v>
      </c>
      <c r="BF19">
        <v>8.2000000000000003E-2</v>
      </c>
      <c r="BG19">
        <v>1414.5650000000001</v>
      </c>
      <c r="BH19">
        <v>273.14100000000002</v>
      </c>
      <c r="BI19">
        <v>43.793999999999997</v>
      </c>
      <c r="BJ19">
        <v>103.751</v>
      </c>
      <c r="BK19">
        <v>1.0289999999999999</v>
      </c>
      <c r="BL19">
        <v>0.97199999999999998</v>
      </c>
      <c r="BM19">
        <v>0.98599999999999999</v>
      </c>
      <c r="BY19">
        <v>14</v>
      </c>
      <c r="BZ19">
        <v>10341.31</v>
      </c>
      <c r="CA19">
        <v>6.0590000000000002</v>
      </c>
      <c r="CB19">
        <v>38.840000000000003</v>
      </c>
      <c r="CC19">
        <v>0</v>
      </c>
      <c r="CD19">
        <v>255</v>
      </c>
      <c r="CE19">
        <v>508.91699999999997</v>
      </c>
      <c r="CF19">
        <v>0.502</v>
      </c>
      <c r="CG19">
        <v>123.544</v>
      </c>
      <c r="CH19">
        <v>0</v>
      </c>
      <c r="CI19">
        <v>2.3759999999999999</v>
      </c>
      <c r="CJ19">
        <v>389.286</v>
      </c>
      <c r="CK19">
        <v>388.48500000000001</v>
      </c>
      <c r="CL19">
        <v>147.44300000000001</v>
      </c>
      <c r="CM19">
        <v>109.67700000000001</v>
      </c>
      <c r="CN19">
        <v>1.1200000000000001</v>
      </c>
      <c r="CO19">
        <v>0.89300000000000002</v>
      </c>
      <c r="CP19">
        <v>0.95199999999999996</v>
      </c>
      <c r="DB19">
        <v>14</v>
      </c>
      <c r="DC19">
        <v>96417.100999999995</v>
      </c>
      <c r="DD19">
        <v>9.0399999999999991</v>
      </c>
      <c r="DE19">
        <v>1</v>
      </c>
      <c r="DF19">
        <v>353.55900000000003</v>
      </c>
      <c r="DG19">
        <v>141</v>
      </c>
      <c r="DH19">
        <v>1566.7370000000001</v>
      </c>
      <c r="DI19">
        <v>1075.742</v>
      </c>
      <c r="DJ19">
        <v>93.864999999999995</v>
      </c>
      <c r="DK19">
        <v>347.98700000000002</v>
      </c>
      <c r="DL19">
        <v>1.014</v>
      </c>
      <c r="DM19">
        <v>0.98699999999999999</v>
      </c>
      <c r="DN19">
        <v>1</v>
      </c>
      <c r="DO19">
        <f t="shared" si="11"/>
        <v>125003.96648100002</v>
      </c>
      <c r="DP19">
        <f t="shared" si="12"/>
        <v>44196277.385055892</v>
      </c>
      <c r="EB19">
        <f t="shared" si="8"/>
        <v>0.37565899999999997</v>
      </c>
      <c r="EE19" s="30">
        <v>0.32</v>
      </c>
      <c r="EF19" s="31">
        <v>6</v>
      </c>
      <c r="EG19" s="32">
        <f t="shared" si="13"/>
        <v>7.8947368421052628</v>
      </c>
    </row>
    <row r="20" spans="1:137">
      <c r="A20">
        <v>15</v>
      </c>
      <c r="B20">
        <v>260.834</v>
      </c>
      <c r="C20">
        <f t="shared" si="9"/>
        <v>17745678.313773703</v>
      </c>
      <c r="D20" s="40">
        <f t="shared" si="10"/>
        <v>68034.375555999999</v>
      </c>
      <c r="R20">
        <v>15</v>
      </c>
      <c r="S20">
        <v>35329.711000000003</v>
      </c>
      <c r="T20">
        <v>0.10299999999999999</v>
      </c>
      <c r="U20">
        <v>5.1139999999999999</v>
      </c>
      <c r="V20">
        <v>0</v>
      </c>
      <c r="W20">
        <v>255</v>
      </c>
      <c r="X20">
        <v>707.83600000000001</v>
      </c>
      <c r="Y20">
        <v>0.88600000000000001</v>
      </c>
      <c r="Z20">
        <v>219.702</v>
      </c>
      <c r="AA20">
        <v>0</v>
      </c>
      <c r="AB20">
        <v>0.04</v>
      </c>
      <c r="AC20">
        <v>1607.7170000000001</v>
      </c>
      <c r="AD20">
        <v>357.71699999999998</v>
      </c>
      <c r="AE20">
        <v>2.726</v>
      </c>
      <c r="AF20">
        <v>206.304</v>
      </c>
      <c r="AG20">
        <v>1.0680000000000001</v>
      </c>
      <c r="AH20">
        <v>0.93600000000000005</v>
      </c>
      <c r="AI20">
        <v>0.98699999999999999</v>
      </c>
      <c r="AV20">
        <v>15</v>
      </c>
      <c r="AW20">
        <v>46350.470999999998</v>
      </c>
      <c r="AX20">
        <v>0.65300000000000002</v>
      </c>
      <c r="AY20">
        <v>12.888</v>
      </c>
      <c r="AZ20">
        <v>0</v>
      </c>
      <c r="BA20">
        <v>255</v>
      </c>
      <c r="BB20">
        <v>808.10799999999995</v>
      </c>
      <c r="BC20">
        <v>0.89200000000000002</v>
      </c>
      <c r="BD20">
        <v>257.959</v>
      </c>
      <c r="BE20">
        <v>0</v>
      </c>
      <c r="BF20">
        <v>0.25600000000000001</v>
      </c>
      <c r="BG20">
        <v>966.005</v>
      </c>
      <c r="BH20">
        <v>418.923</v>
      </c>
      <c r="BI20">
        <v>167.99199999999999</v>
      </c>
      <c r="BJ20">
        <v>229.83</v>
      </c>
      <c r="BK20">
        <v>1.1240000000000001</v>
      </c>
      <c r="BL20">
        <v>0.89</v>
      </c>
      <c r="BM20">
        <v>0.99299999999999999</v>
      </c>
      <c r="BY20">
        <v>1</v>
      </c>
      <c r="BZ20">
        <v>92725.323999999993</v>
      </c>
      <c r="CA20">
        <v>1.5840000000000001</v>
      </c>
      <c r="CB20">
        <v>20.038</v>
      </c>
      <c r="CC20">
        <v>0</v>
      </c>
      <c r="CD20">
        <v>255</v>
      </c>
      <c r="CE20">
        <v>1314.92</v>
      </c>
      <c r="CF20">
        <v>0.67400000000000004</v>
      </c>
      <c r="CG20">
        <v>371.327</v>
      </c>
      <c r="CH20">
        <v>0</v>
      </c>
      <c r="CI20">
        <v>0.621</v>
      </c>
      <c r="CJ20">
        <v>1587.5809999999999</v>
      </c>
      <c r="CK20">
        <v>430.93799999999999</v>
      </c>
      <c r="CL20">
        <v>8.06</v>
      </c>
      <c r="CM20">
        <v>323.47300000000001</v>
      </c>
      <c r="CN20">
        <v>1.145</v>
      </c>
      <c r="CO20">
        <v>0.874</v>
      </c>
      <c r="CP20">
        <v>0.98799999999999999</v>
      </c>
      <c r="DB20">
        <v>15</v>
      </c>
      <c r="DC20">
        <v>97828.501999999993</v>
      </c>
      <c r="DD20">
        <v>10.242000000000001</v>
      </c>
      <c r="DE20">
        <v>0.996</v>
      </c>
      <c r="DF20">
        <v>375.65899999999999</v>
      </c>
      <c r="DG20">
        <v>120</v>
      </c>
      <c r="DH20">
        <v>136.65299999999999</v>
      </c>
      <c r="DI20">
        <v>1221.133</v>
      </c>
      <c r="DJ20">
        <v>176.60499999999999</v>
      </c>
      <c r="DK20">
        <v>332.09699999999998</v>
      </c>
      <c r="DL20">
        <v>1.129</v>
      </c>
      <c r="DM20">
        <v>0.88600000000000001</v>
      </c>
      <c r="DN20">
        <v>1</v>
      </c>
      <c r="DO20">
        <f t="shared" si="11"/>
        <v>141119.68428099999</v>
      </c>
      <c r="DP20">
        <f t="shared" si="12"/>
        <v>53012879.477316178</v>
      </c>
      <c r="EB20">
        <f t="shared" si="8"/>
        <v>0.34711200000000003</v>
      </c>
      <c r="EE20" s="30">
        <v>0.34</v>
      </c>
      <c r="EF20" s="31">
        <v>16</v>
      </c>
      <c r="EG20" s="32">
        <f t="shared" si="13"/>
        <v>21.052631578947366</v>
      </c>
    </row>
    <row r="21" spans="1:137">
      <c r="A21">
        <v>16</v>
      </c>
      <c r="B21">
        <v>249.227</v>
      </c>
      <c r="C21">
        <f t="shared" si="9"/>
        <v>15480510.184860082</v>
      </c>
      <c r="D21" s="40">
        <f t="shared" si="10"/>
        <v>62114.097528999999</v>
      </c>
      <c r="R21">
        <v>16</v>
      </c>
      <c r="S21">
        <v>25471.458999999999</v>
      </c>
      <c r="T21">
        <v>1.0289999999999999</v>
      </c>
      <c r="U21">
        <v>16.163</v>
      </c>
      <c r="V21">
        <v>0</v>
      </c>
      <c r="W21">
        <v>255</v>
      </c>
      <c r="X21">
        <v>655.69</v>
      </c>
      <c r="Y21">
        <v>0.745</v>
      </c>
      <c r="Z21">
        <v>193.149</v>
      </c>
      <c r="AA21">
        <v>0</v>
      </c>
      <c r="AB21">
        <v>0.40300000000000002</v>
      </c>
      <c r="AC21">
        <v>386.65600000000001</v>
      </c>
      <c r="AD21">
        <v>277.33100000000002</v>
      </c>
      <c r="AE21">
        <v>30.513999999999999</v>
      </c>
      <c r="AF21">
        <v>171.19499999999999</v>
      </c>
      <c r="AG21">
        <v>1.1299999999999999</v>
      </c>
      <c r="AH21">
        <v>0.88500000000000001</v>
      </c>
      <c r="AI21">
        <v>0.98499999999999999</v>
      </c>
      <c r="AV21">
        <v>16</v>
      </c>
      <c r="AW21">
        <v>37340.482000000004</v>
      </c>
      <c r="AX21">
        <v>1.8580000000000001</v>
      </c>
      <c r="AY21">
        <v>21.686</v>
      </c>
      <c r="AZ21">
        <v>0</v>
      </c>
      <c r="BA21">
        <v>255</v>
      </c>
      <c r="BB21">
        <v>725.01199999999994</v>
      </c>
      <c r="BC21">
        <v>0.89300000000000002</v>
      </c>
      <c r="BD21">
        <v>231.078</v>
      </c>
      <c r="BE21">
        <v>0</v>
      </c>
      <c r="BF21">
        <v>0.72899999999999998</v>
      </c>
      <c r="BG21">
        <v>970.81100000000004</v>
      </c>
      <c r="BH21">
        <v>727.30700000000002</v>
      </c>
      <c r="BI21">
        <v>27.452999999999999</v>
      </c>
      <c r="BJ21">
        <v>208.077</v>
      </c>
      <c r="BK21">
        <v>1.117</v>
      </c>
      <c r="BL21">
        <v>0.89500000000000002</v>
      </c>
      <c r="BM21">
        <v>0.99199999999999999</v>
      </c>
      <c r="BY21">
        <v>2</v>
      </c>
      <c r="BZ21">
        <v>87215.903999999995</v>
      </c>
      <c r="CA21">
        <v>0.25900000000000001</v>
      </c>
      <c r="CB21">
        <v>8.1210000000000004</v>
      </c>
      <c r="CC21">
        <v>0</v>
      </c>
      <c r="CD21">
        <v>255</v>
      </c>
      <c r="CE21">
        <v>1375.588</v>
      </c>
      <c r="CF21">
        <v>0.57899999999999996</v>
      </c>
      <c r="CG21">
        <v>346.12299999999999</v>
      </c>
      <c r="CH21">
        <v>0</v>
      </c>
      <c r="CI21">
        <v>0.10199999999999999</v>
      </c>
      <c r="CJ21">
        <v>1036.4929999999999</v>
      </c>
      <c r="CK21">
        <v>837.04399999999998</v>
      </c>
      <c r="CL21">
        <v>4.1139999999999999</v>
      </c>
      <c r="CM21">
        <v>323.327</v>
      </c>
      <c r="CN21">
        <v>1.0649999999999999</v>
      </c>
      <c r="CO21">
        <v>0.93899999999999995</v>
      </c>
      <c r="CP21">
        <v>0.98799999999999999</v>
      </c>
      <c r="DB21">
        <v>16</v>
      </c>
      <c r="DC21">
        <v>89925.668000000005</v>
      </c>
      <c r="DD21">
        <v>8.7170000000000005</v>
      </c>
      <c r="DE21">
        <v>1</v>
      </c>
      <c r="DF21">
        <v>347.11200000000002</v>
      </c>
      <c r="DG21">
        <v>131</v>
      </c>
      <c r="DH21">
        <v>964.51300000000003</v>
      </c>
      <c r="DI21">
        <v>1198.0930000000001</v>
      </c>
      <c r="DJ21">
        <v>93.674000000000007</v>
      </c>
      <c r="DK21">
        <v>330.50799999999998</v>
      </c>
      <c r="DL21">
        <v>1.048</v>
      </c>
      <c r="DM21">
        <v>0.95399999999999996</v>
      </c>
      <c r="DN21">
        <v>1</v>
      </c>
      <c r="DO21">
        <f t="shared" si="11"/>
        <v>120486.74054400001</v>
      </c>
      <c r="DP21">
        <f t="shared" si="12"/>
        <v>41822393.483708933</v>
      </c>
      <c r="EB21">
        <f>DF22/1000</f>
        <v>0.37208800000000003</v>
      </c>
      <c r="EE21" s="30">
        <v>0.36</v>
      </c>
      <c r="EF21" s="31">
        <v>30</v>
      </c>
      <c r="EG21" s="32">
        <f t="shared" si="13"/>
        <v>39.473684210526315</v>
      </c>
    </row>
    <row r="22" spans="1:137" ht="15.75" thickBot="1">
      <c r="A22">
        <v>17</v>
      </c>
      <c r="B22">
        <v>259.14400000000001</v>
      </c>
      <c r="C22">
        <f t="shared" si="9"/>
        <v>17402974.106857985</v>
      </c>
      <c r="D22" s="40">
        <f t="shared" si="10"/>
        <v>67155.61273600001</v>
      </c>
      <c r="R22">
        <v>17</v>
      </c>
      <c r="S22">
        <v>41577.707999999999</v>
      </c>
      <c r="T22">
        <v>1.157</v>
      </c>
      <c r="U22">
        <v>17.138999999999999</v>
      </c>
      <c r="V22">
        <v>0</v>
      </c>
      <c r="W22">
        <v>255</v>
      </c>
      <c r="X22">
        <v>800.04700000000003</v>
      </c>
      <c r="Y22">
        <v>0.81599999999999995</v>
      </c>
      <c r="Z22">
        <v>240.785</v>
      </c>
      <c r="AA22">
        <v>0</v>
      </c>
      <c r="AB22">
        <v>0.45400000000000001</v>
      </c>
      <c r="AC22">
        <v>369.77499999999998</v>
      </c>
      <c r="AD22">
        <v>1233.923</v>
      </c>
      <c r="AE22">
        <v>76.289000000000001</v>
      </c>
      <c r="AF22">
        <v>223.47300000000001</v>
      </c>
      <c r="AG22">
        <v>1.0760000000000001</v>
      </c>
      <c r="AH22">
        <v>0.92900000000000005</v>
      </c>
      <c r="AI22">
        <v>0.99</v>
      </c>
      <c r="AV22">
        <v>17</v>
      </c>
      <c r="AW22">
        <v>48642.267</v>
      </c>
      <c r="AX22">
        <v>0.56499999999999995</v>
      </c>
      <c r="AY22">
        <v>11.991</v>
      </c>
      <c r="AZ22">
        <v>0</v>
      </c>
      <c r="BA22">
        <v>255</v>
      </c>
      <c r="BB22">
        <v>829.79200000000003</v>
      </c>
      <c r="BC22">
        <v>0.88800000000000001</v>
      </c>
      <c r="BD22">
        <v>255.6</v>
      </c>
      <c r="BE22">
        <v>0</v>
      </c>
      <c r="BF22">
        <v>0.222</v>
      </c>
      <c r="BG22">
        <v>814.61599999999999</v>
      </c>
      <c r="BH22">
        <v>796.19299999999998</v>
      </c>
      <c r="BI22">
        <v>80.802999999999997</v>
      </c>
      <c r="BJ22">
        <v>240.3</v>
      </c>
      <c r="BK22">
        <v>1.056</v>
      </c>
      <c r="BL22">
        <v>0.94699999999999995</v>
      </c>
      <c r="BM22">
        <v>0.99199999999999999</v>
      </c>
      <c r="BY22">
        <v>3</v>
      </c>
      <c r="BZ22">
        <v>96476.759000000005</v>
      </c>
      <c r="CA22">
        <v>1.423</v>
      </c>
      <c r="CB22">
        <v>18.995000000000001</v>
      </c>
      <c r="CC22">
        <v>0</v>
      </c>
      <c r="CD22">
        <v>255</v>
      </c>
      <c r="CE22">
        <v>1735.5070000000001</v>
      </c>
      <c r="CF22">
        <v>0.40300000000000002</v>
      </c>
      <c r="CG22">
        <v>362.976</v>
      </c>
      <c r="CH22">
        <v>0</v>
      </c>
      <c r="CI22">
        <v>0.55800000000000005</v>
      </c>
      <c r="CJ22">
        <v>865.07899999999995</v>
      </c>
      <c r="CK22">
        <v>877.89499999999998</v>
      </c>
      <c r="CL22">
        <v>112.717</v>
      </c>
      <c r="CM22">
        <v>340.77699999999999</v>
      </c>
      <c r="CN22">
        <v>1.0589999999999999</v>
      </c>
      <c r="CO22">
        <v>0.94399999999999995</v>
      </c>
      <c r="CP22">
        <v>0.98799999999999999</v>
      </c>
      <c r="DB22">
        <v>1</v>
      </c>
      <c r="DC22">
        <v>96530.611999999994</v>
      </c>
      <c r="DD22">
        <v>9.3350000000000009</v>
      </c>
      <c r="DE22">
        <v>0.997</v>
      </c>
      <c r="DF22">
        <v>372.08800000000002</v>
      </c>
      <c r="DG22">
        <v>125</v>
      </c>
      <c r="DH22">
        <v>617.17899999999997</v>
      </c>
      <c r="DI22">
        <v>129.63900000000001</v>
      </c>
      <c r="DJ22">
        <v>93.430999999999997</v>
      </c>
      <c r="DK22">
        <v>330.85899999999998</v>
      </c>
      <c r="DL22">
        <v>1.123</v>
      </c>
      <c r="DM22">
        <v>0.89100000000000001</v>
      </c>
      <c r="DN22">
        <v>1</v>
      </c>
      <c r="DO22">
        <f t="shared" ref="DO22:DO78" si="15">DF22^2</f>
        <v>138449.47974400001</v>
      </c>
      <c r="DP22">
        <f t="shared" ref="DP22:DP78" si="16">DF22^3</f>
        <v>51515390.01898548</v>
      </c>
      <c r="EB22">
        <f t="shared" ref="EB22:EB35" si="17">DF27/1000</f>
        <v>0.32198000000000004</v>
      </c>
      <c r="EE22" s="33" t="s">
        <v>57</v>
      </c>
      <c r="EF22" s="33">
        <v>1</v>
      </c>
      <c r="EG22" s="32">
        <f t="shared" si="13"/>
        <v>1.3157894736842104</v>
      </c>
    </row>
    <row r="23" spans="1:137">
      <c r="A23">
        <v>18</v>
      </c>
      <c r="B23">
        <v>300.39800000000002</v>
      </c>
      <c r="C23">
        <f t="shared" si="9"/>
        <v>27107602.626644801</v>
      </c>
      <c r="D23" s="40">
        <f t="shared" si="10"/>
        <v>90238.958404000019</v>
      </c>
      <c r="R23">
        <v>18</v>
      </c>
      <c r="S23">
        <v>50369.103000000003</v>
      </c>
      <c r="T23">
        <v>0.24199999999999999</v>
      </c>
      <c r="U23">
        <v>7.8529999999999998</v>
      </c>
      <c r="V23">
        <v>0</v>
      </c>
      <c r="W23">
        <v>255</v>
      </c>
      <c r="X23">
        <v>841.572</v>
      </c>
      <c r="Y23">
        <v>0.89400000000000002</v>
      </c>
      <c r="Z23">
        <v>256.81400000000002</v>
      </c>
      <c r="AA23">
        <v>0</v>
      </c>
      <c r="AB23">
        <v>9.5000000000000001E-2</v>
      </c>
      <c r="AC23">
        <v>810.28899999999999</v>
      </c>
      <c r="AD23">
        <v>634.24400000000003</v>
      </c>
      <c r="AE23">
        <v>41.573999999999998</v>
      </c>
      <c r="AF23">
        <v>250.83799999999999</v>
      </c>
      <c r="AG23">
        <v>1.018</v>
      </c>
      <c r="AH23">
        <v>0.98199999999999998</v>
      </c>
      <c r="AI23">
        <v>0.99299999999999999</v>
      </c>
      <c r="AV23">
        <v>18</v>
      </c>
      <c r="AW23">
        <v>506.22199999999998</v>
      </c>
      <c r="AX23">
        <v>229.46799999999999</v>
      </c>
      <c r="AY23">
        <v>76.591999999999999</v>
      </c>
      <c r="AZ23">
        <v>0</v>
      </c>
      <c r="BA23">
        <v>255</v>
      </c>
      <c r="BB23">
        <v>351.64</v>
      </c>
      <c r="BC23">
        <v>5.0999999999999997E-2</v>
      </c>
      <c r="BD23">
        <v>49.823</v>
      </c>
      <c r="BE23">
        <v>255</v>
      </c>
      <c r="BF23">
        <v>89.986999999999995</v>
      </c>
      <c r="BG23">
        <v>916.34299999999996</v>
      </c>
      <c r="BH23">
        <v>28.835999999999999</v>
      </c>
      <c r="BI23">
        <v>143.499</v>
      </c>
      <c r="BJ23">
        <v>38.938000000000002</v>
      </c>
      <c r="BK23">
        <v>1.1759999999999999</v>
      </c>
      <c r="BL23">
        <v>0.85099999999999998</v>
      </c>
      <c r="BM23">
        <v>0.35099999999999998</v>
      </c>
      <c r="BY23">
        <v>4</v>
      </c>
      <c r="BZ23">
        <v>108602.359</v>
      </c>
      <c r="CA23">
        <v>1.282</v>
      </c>
      <c r="CB23">
        <v>18.035</v>
      </c>
      <c r="CC23">
        <v>0</v>
      </c>
      <c r="CD23">
        <v>255</v>
      </c>
      <c r="CE23">
        <v>1507.2660000000001</v>
      </c>
      <c r="CF23">
        <v>0.60099999999999998</v>
      </c>
      <c r="CG23">
        <v>387.23399999999998</v>
      </c>
      <c r="CH23">
        <v>0</v>
      </c>
      <c r="CI23">
        <v>0.503</v>
      </c>
      <c r="CJ23">
        <v>499.82400000000001</v>
      </c>
      <c r="CK23">
        <v>1133.414</v>
      </c>
      <c r="CL23">
        <v>63.329000000000001</v>
      </c>
      <c r="CM23">
        <v>360.036</v>
      </c>
      <c r="CN23">
        <v>1.0740000000000001</v>
      </c>
      <c r="CO23">
        <v>0.93100000000000005</v>
      </c>
      <c r="CP23">
        <v>0.98799999999999999</v>
      </c>
      <c r="DB23">
        <v>2</v>
      </c>
      <c r="DC23">
        <v>82748.476999999999</v>
      </c>
      <c r="DD23">
        <v>7.5289999999999999</v>
      </c>
      <c r="DE23">
        <v>0.996</v>
      </c>
      <c r="DF23">
        <v>347.38200000000001</v>
      </c>
      <c r="DG23">
        <v>123</v>
      </c>
      <c r="DH23">
        <v>718.98199999999997</v>
      </c>
      <c r="DI23">
        <v>583.77499999999998</v>
      </c>
      <c r="DJ23">
        <v>176.58699999999999</v>
      </c>
      <c r="DK23">
        <v>303.81799999999998</v>
      </c>
      <c r="DL23">
        <v>1.141</v>
      </c>
      <c r="DM23">
        <v>0.876</v>
      </c>
      <c r="DN23">
        <v>1</v>
      </c>
      <c r="DO23">
        <f t="shared" si="15"/>
        <v>120674.253924</v>
      </c>
      <c r="DP23">
        <f t="shared" si="16"/>
        <v>41920063.676626973</v>
      </c>
      <c r="EB23">
        <f t="shared" si="17"/>
        <v>0.31399199999999999</v>
      </c>
      <c r="EE23" t="s">
        <v>58</v>
      </c>
      <c r="EF23">
        <f>SUM(EF7:EF22)</f>
        <v>76</v>
      </c>
      <c r="EG23" s="6"/>
    </row>
    <row r="24" spans="1:137">
      <c r="A24">
        <v>19</v>
      </c>
      <c r="B24">
        <v>213.03100000000001</v>
      </c>
      <c r="C24">
        <f t="shared" si="9"/>
        <v>9667816.9311087914</v>
      </c>
      <c r="D24" s="40">
        <f t="shared" si="10"/>
        <v>45382.206961000004</v>
      </c>
      <c r="R24">
        <v>19</v>
      </c>
      <c r="S24">
        <v>51408.82</v>
      </c>
      <c r="T24">
        <v>0.51600000000000001</v>
      </c>
      <c r="U24">
        <v>11.46</v>
      </c>
      <c r="V24">
        <v>0</v>
      </c>
      <c r="W24">
        <v>255</v>
      </c>
      <c r="X24">
        <v>850.86199999999997</v>
      </c>
      <c r="Y24">
        <v>0.89200000000000002</v>
      </c>
      <c r="Z24">
        <v>261.26400000000001</v>
      </c>
      <c r="AA24">
        <v>0</v>
      </c>
      <c r="AB24">
        <v>0.20200000000000001</v>
      </c>
      <c r="AC24">
        <v>928.45699999999999</v>
      </c>
      <c r="AD24">
        <v>176.04499999999999</v>
      </c>
      <c r="AE24">
        <v>113.962</v>
      </c>
      <c r="AF24">
        <v>253.19900000000001</v>
      </c>
      <c r="AG24">
        <v>1.0309999999999999</v>
      </c>
      <c r="AH24">
        <v>0.97</v>
      </c>
      <c r="AI24">
        <v>0.99299999999999999</v>
      </c>
      <c r="AV24">
        <v>19</v>
      </c>
      <c r="AW24">
        <v>6457.7049999999999</v>
      </c>
      <c r="AX24">
        <v>2.9140000000000001</v>
      </c>
      <c r="AY24">
        <v>27.102</v>
      </c>
      <c r="AZ24">
        <v>0</v>
      </c>
      <c r="BA24">
        <v>255</v>
      </c>
      <c r="BB24">
        <v>360.589</v>
      </c>
      <c r="BC24">
        <v>0.624</v>
      </c>
      <c r="BD24">
        <v>107.304</v>
      </c>
      <c r="BE24">
        <v>0</v>
      </c>
      <c r="BF24">
        <v>1.143</v>
      </c>
      <c r="BG24">
        <v>1938.4190000000001</v>
      </c>
      <c r="BH24">
        <v>342.82799999999997</v>
      </c>
      <c r="BI24">
        <v>34.045999999999999</v>
      </c>
      <c r="BJ24">
        <v>83.754999999999995</v>
      </c>
      <c r="BK24">
        <v>1.337</v>
      </c>
      <c r="BL24">
        <v>0.748</v>
      </c>
      <c r="BM24">
        <v>0.95799999999999996</v>
      </c>
      <c r="BY24">
        <v>5</v>
      </c>
      <c r="BZ24">
        <v>80648.486000000004</v>
      </c>
      <c r="CA24">
        <v>0.432</v>
      </c>
      <c r="CB24">
        <v>10.488</v>
      </c>
      <c r="CC24">
        <v>0</v>
      </c>
      <c r="CD24">
        <v>255</v>
      </c>
      <c r="CE24">
        <v>1212.52</v>
      </c>
      <c r="CF24">
        <v>0.68899999999999995</v>
      </c>
      <c r="CG24">
        <v>333.56299999999999</v>
      </c>
      <c r="CH24">
        <v>0</v>
      </c>
      <c r="CI24">
        <v>0.16900000000000001</v>
      </c>
      <c r="CJ24">
        <v>752.13800000000003</v>
      </c>
      <c r="CK24">
        <v>748.93399999999997</v>
      </c>
      <c r="CL24">
        <v>25.457000000000001</v>
      </c>
      <c r="CM24">
        <v>311.10500000000002</v>
      </c>
      <c r="CN24">
        <v>1.069</v>
      </c>
      <c r="CO24">
        <v>0.93600000000000005</v>
      </c>
      <c r="CP24">
        <v>0.99</v>
      </c>
      <c r="DB24">
        <v>3</v>
      </c>
      <c r="DC24">
        <v>105679.905</v>
      </c>
      <c r="DD24">
        <v>8.3529999999999998</v>
      </c>
      <c r="DE24">
        <v>0.997</v>
      </c>
      <c r="DF24">
        <v>390.34899999999999</v>
      </c>
      <c r="DG24">
        <v>119</v>
      </c>
      <c r="DH24">
        <v>119.3</v>
      </c>
      <c r="DI24">
        <v>874.072</v>
      </c>
      <c r="DJ24">
        <v>176.73</v>
      </c>
      <c r="DK24">
        <v>345.17500000000001</v>
      </c>
      <c r="DL24">
        <v>1.129</v>
      </c>
      <c r="DM24">
        <v>0.88600000000000001</v>
      </c>
      <c r="DN24">
        <v>1</v>
      </c>
      <c r="DO24">
        <f t="shared" si="15"/>
        <v>152372.341801</v>
      </c>
      <c r="DP24">
        <f t="shared" si="16"/>
        <v>59478391.249678545</v>
      </c>
      <c r="EB24">
        <f t="shared" si="17"/>
        <v>0.38409300000000002</v>
      </c>
    </row>
    <row r="25" spans="1:137" ht="15.75" thickBot="1">
      <c r="A25">
        <v>20</v>
      </c>
      <c r="B25">
        <v>278.221</v>
      </c>
      <c r="C25">
        <f t="shared" si="9"/>
        <v>21536232.036187861</v>
      </c>
      <c r="D25" s="40">
        <f t="shared" si="10"/>
        <v>77406.924841</v>
      </c>
      <c r="R25">
        <v>20</v>
      </c>
      <c r="S25">
        <v>46987.597999999998</v>
      </c>
      <c r="T25">
        <v>0.64500000000000002</v>
      </c>
      <c r="U25">
        <v>12.811</v>
      </c>
      <c r="V25">
        <v>0</v>
      </c>
      <c r="W25">
        <v>255</v>
      </c>
      <c r="X25">
        <v>840.58299999999997</v>
      </c>
      <c r="Y25">
        <v>0.83599999999999997</v>
      </c>
      <c r="Z25">
        <v>249.864</v>
      </c>
      <c r="AA25">
        <v>0</v>
      </c>
      <c r="AB25">
        <v>0.253</v>
      </c>
      <c r="AC25">
        <v>663.98699999999997</v>
      </c>
      <c r="AD25">
        <v>108.521</v>
      </c>
      <c r="AE25">
        <v>127.681</v>
      </c>
      <c r="AF25">
        <v>242.27099999999999</v>
      </c>
      <c r="AG25">
        <v>1.028</v>
      </c>
      <c r="AH25">
        <v>0.97299999999999998</v>
      </c>
      <c r="AI25">
        <v>0.98899999999999999</v>
      </c>
      <c r="AV25">
        <v>20</v>
      </c>
      <c r="AW25">
        <v>10724.986999999999</v>
      </c>
      <c r="AX25">
        <v>0.38100000000000001</v>
      </c>
      <c r="AY25">
        <v>9.8539999999999992</v>
      </c>
      <c r="AZ25">
        <v>0</v>
      </c>
      <c r="BA25">
        <v>255</v>
      </c>
      <c r="BB25">
        <v>460.95100000000002</v>
      </c>
      <c r="BC25">
        <v>0.63400000000000001</v>
      </c>
      <c r="BD25">
        <v>159.27199999999999</v>
      </c>
      <c r="BE25">
        <v>0</v>
      </c>
      <c r="BF25">
        <v>0.15</v>
      </c>
      <c r="BG25">
        <v>1930.4090000000001</v>
      </c>
      <c r="BH25">
        <v>293.96699999999998</v>
      </c>
      <c r="BI25">
        <v>50.305</v>
      </c>
      <c r="BJ25">
        <v>107.11</v>
      </c>
      <c r="BK25">
        <v>1.518</v>
      </c>
      <c r="BL25">
        <v>0.65900000000000003</v>
      </c>
      <c r="BM25">
        <v>0.90700000000000003</v>
      </c>
      <c r="BY25">
        <v>6</v>
      </c>
      <c r="BZ25">
        <v>95643.320999999996</v>
      </c>
      <c r="CA25">
        <v>1.954</v>
      </c>
      <c r="CB25">
        <v>22.234000000000002</v>
      </c>
      <c r="CC25">
        <v>0</v>
      </c>
      <c r="CD25">
        <v>255</v>
      </c>
      <c r="CE25">
        <v>1729.4739999999999</v>
      </c>
      <c r="CF25">
        <v>0.40200000000000002</v>
      </c>
      <c r="CG25">
        <v>359.36599999999999</v>
      </c>
      <c r="CH25">
        <v>0</v>
      </c>
      <c r="CI25">
        <v>0.76600000000000001</v>
      </c>
      <c r="CJ25">
        <v>1536.317</v>
      </c>
      <c r="CK25">
        <v>1440.998</v>
      </c>
      <c r="CL25">
        <v>73.423000000000002</v>
      </c>
      <c r="CM25">
        <v>343.8</v>
      </c>
      <c r="CN25">
        <v>1.034</v>
      </c>
      <c r="CO25">
        <v>0.96699999999999997</v>
      </c>
      <c r="CP25">
        <v>0.98599999999999999</v>
      </c>
      <c r="DB25">
        <v>4</v>
      </c>
      <c r="DC25">
        <v>74754.231</v>
      </c>
      <c r="DD25">
        <v>8.7850000000000001</v>
      </c>
      <c r="DE25">
        <v>0.997</v>
      </c>
      <c r="DF25">
        <v>326.69299999999998</v>
      </c>
      <c r="DG25">
        <v>121</v>
      </c>
      <c r="DH25">
        <v>725.34500000000003</v>
      </c>
      <c r="DI25">
        <v>948.03800000000001</v>
      </c>
      <c r="DJ25">
        <v>176.511</v>
      </c>
      <c r="DK25">
        <v>291.88799999999998</v>
      </c>
      <c r="DL25">
        <v>1.117</v>
      </c>
      <c r="DM25">
        <v>0.89500000000000002</v>
      </c>
      <c r="DN25">
        <v>1</v>
      </c>
      <c r="DO25">
        <f t="shared" si="15"/>
        <v>106728.316249</v>
      </c>
      <c r="DP25">
        <f t="shared" si="16"/>
        <v>34867393.820334554</v>
      </c>
      <c r="EB25">
        <f t="shared" si="17"/>
        <v>0.36419899999999999</v>
      </c>
    </row>
    <row r="26" spans="1:137">
      <c r="A26">
        <v>21</v>
      </c>
      <c r="B26">
        <v>266.93</v>
      </c>
      <c r="C26">
        <f t="shared" si="9"/>
        <v>19019196.234557003</v>
      </c>
      <c r="D26" s="40">
        <f t="shared" si="10"/>
        <v>71251.62490000001</v>
      </c>
      <c r="R26">
        <v>21</v>
      </c>
      <c r="S26">
        <v>41613.248</v>
      </c>
      <c r="T26">
        <v>0.39600000000000002</v>
      </c>
      <c r="U26">
        <v>10.041</v>
      </c>
      <c r="V26">
        <v>0</v>
      </c>
      <c r="W26">
        <v>255</v>
      </c>
      <c r="X26">
        <v>913.34</v>
      </c>
      <c r="Y26">
        <v>0.627</v>
      </c>
      <c r="Z26">
        <v>241.60900000000001</v>
      </c>
      <c r="AA26">
        <v>0</v>
      </c>
      <c r="AB26">
        <v>0.155</v>
      </c>
      <c r="AC26">
        <v>137.46</v>
      </c>
      <c r="AD26">
        <v>316.72000000000003</v>
      </c>
      <c r="AE26">
        <v>23.324000000000002</v>
      </c>
      <c r="AF26">
        <v>223.48</v>
      </c>
      <c r="AG26">
        <v>1.0860000000000001</v>
      </c>
      <c r="AH26">
        <v>0.92100000000000004</v>
      </c>
      <c r="AI26">
        <v>0.98599999999999999</v>
      </c>
      <c r="AV26">
        <v>21</v>
      </c>
      <c r="AW26">
        <v>47002.978999999999</v>
      </c>
      <c r="AX26">
        <v>0.49099999999999999</v>
      </c>
      <c r="AY26">
        <v>11.176</v>
      </c>
      <c r="AZ26">
        <v>0</v>
      </c>
      <c r="BA26">
        <v>255</v>
      </c>
      <c r="BB26">
        <v>813.69100000000003</v>
      </c>
      <c r="BC26">
        <v>0.89200000000000002</v>
      </c>
      <c r="BD26">
        <v>251.142</v>
      </c>
      <c r="BE26">
        <v>0</v>
      </c>
      <c r="BF26">
        <v>0.192</v>
      </c>
      <c r="BG26">
        <v>1614.8150000000001</v>
      </c>
      <c r="BH26">
        <v>360.45</v>
      </c>
      <c r="BI26">
        <v>5.6740000000000004</v>
      </c>
      <c r="BJ26">
        <v>240.3</v>
      </c>
      <c r="BK26">
        <v>1.0409999999999999</v>
      </c>
      <c r="BL26">
        <v>0.96099999999999997</v>
      </c>
      <c r="BM26">
        <v>0.99299999999999999</v>
      </c>
      <c r="BY26">
        <v>7</v>
      </c>
      <c r="BZ26">
        <v>465.80200000000002</v>
      </c>
      <c r="CA26">
        <v>254.298</v>
      </c>
      <c r="CB26">
        <v>13.375</v>
      </c>
      <c r="CC26">
        <v>0</v>
      </c>
      <c r="CD26">
        <v>255</v>
      </c>
      <c r="CE26">
        <v>487.74900000000002</v>
      </c>
      <c r="CF26">
        <v>2.5000000000000001E-2</v>
      </c>
      <c r="CG26">
        <v>93.986999999999995</v>
      </c>
      <c r="CH26">
        <v>255</v>
      </c>
      <c r="CI26">
        <v>99.724999999999994</v>
      </c>
      <c r="CJ26">
        <v>986.03</v>
      </c>
      <c r="CK26">
        <v>1415.366</v>
      </c>
      <c r="CL26">
        <v>150.376</v>
      </c>
      <c r="CM26">
        <v>82.016999999999996</v>
      </c>
      <c r="CN26">
        <v>1.37</v>
      </c>
      <c r="CO26">
        <v>0.73</v>
      </c>
      <c r="CP26">
        <v>7.3999999999999996E-2</v>
      </c>
      <c r="DB26">
        <v>5</v>
      </c>
      <c r="DC26">
        <v>83813.701000000001</v>
      </c>
      <c r="DD26">
        <v>8.2650000000000006</v>
      </c>
      <c r="DE26">
        <v>0.999</v>
      </c>
      <c r="DF26">
        <v>339.54300000000001</v>
      </c>
      <c r="DG26">
        <v>122</v>
      </c>
      <c r="DH26">
        <v>561.50599999999997</v>
      </c>
      <c r="DI26">
        <v>475.61</v>
      </c>
      <c r="DJ26">
        <v>93.760999999999996</v>
      </c>
      <c r="DK26">
        <v>314.952</v>
      </c>
      <c r="DL26">
        <v>1.0760000000000001</v>
      </c>
      <c r="DM26">
        <v>0.93</v>
      </c>
      <c r="DN26">
        <v>1</v>
      </c>
      <c r="DO26">
        <f t="shared" si="15"/>
        <v>115289.44884900001</v>
      </c>
      <c r="DP26">
        <f t="shared" si="16"/>
        <v>39145725.330536008</v>
      </c>
      <c r="EB26">
        <f t="shared" si="17"/>
        <v>0.31875400000000004</v>
      </c>
      <c r="EE26" s="29" t="s">
        <v>46</v>
      </c>
      <c r="EF26" s="29" t="s">
        <v>55</v>
      </c>
      <c r="EG26" s="29" t="s">
        <v>56</v>
      </c>
    </row>
    <row r="27" spans="1:137">
      <c r="A27">
        <v>22</v>
      </c>
      <c r="B27">
        <v>273.42599999999999</v>
      </c>
      <c r="C27">
        <f t="shared" si="9"/>
        <v>20441813.768152773</v>
      </c>
      <c r="D27" s="40">
        <f t="shared" si="10"/>
        <v>74761.777475999988</v>
      </c>
      <c r="R27">
        <v>22</v>
      </c>
      <c r="S27">
        <v>47847.675000000003</v>
      </c>
      <c r="T27">
        <v>0.48199999999999998</v>
      </c>
      <c r="U27">
        <v>11.077999999999999</v>
      </c>
      <c r="V27">
        <v>0</v>
      </c>
      <c r="W27">
        <v>255</v>
      </c>
      <c r="X27">
        <v>834.11900000000003</v>
      </c>
      <c r="Y27">
        <v>0.86399999999999999</v>
      </c>
      <c r="Z27">
        <v>257.76799999999997</v>
      </c>
      <c r="AA27">
        <v>0</v>
      </c>
      <c r="AB27">
        <v>0.189</v>
      </c>
      <c r="AC27">
        <v>225.08</v>
      </c>
      <c r="AD27">
        <v>643.89099999999996</v>
      </c>
      <c r="AE27">
        <v>79.215999999999994</v>
      </c>
      <c r="AF27">
        <v>235.779</v>
      </c>
      <c r="AG27">
        <v>1.099</v>
      </c>
      <c r="AH27">
        <v>0.91</v>
      </c>
      <c r="AI27">
        <v>0.98099999999999998</v>
      </c>
      <c r="AV27">
        <v>22</v>
      </c>
      <c r="AW27">
        <v>36675.784</v>
      </c>
      <c r="AX27">
        <v>0.375</v>
      </c>
      <c r="AY27">
        <v>9.7680000000000007</v>
      </c>
      <c r="AZ27">
        <v>0</v>
      </c>
      <c r="BA27">
        <v>255</v>
      </c>
      <c r="BB27">
        <v>758.83399999999995</v>
      </c>
      <c r="BC27">
        <v>0.8</v>
      </c>
      <c r="BD27">
        <v>222.82900000000001</v>
      </c>
      <c r="BE27">
        <v>0</v>
      </c>
      <c r="BF27">
        <v>0.14699999999999999</v>
      </c>
      <c r="BG27">
        <v>982.02499999999998</v>
      </c>
      <c r="BH27">
        <v>1017.269</v>
      </c>
      <c r="BI27">
        <v>103.93600000000001</v>
      </c>
      <c r="BJ27">
        <v>212.489</v>
      </c>
      <c r="BK27">
        <v>1.0529999999999999</v>
      </c>
      <c r="BL27">
        <v>0.95</v>
      </c>
      <c r="BM27">
        <v>0.98</v>
      </c>
      <c r="BY27">
        <v>1</v>
      </c>
      <c r="BZ27">
        <v>84594.326000000001</v>
      </c>
      <c r="CA27">
        <v>1.905</v>
      </c>
      <c r="CB27">
        <v>21.957999999999998</v>
      </c>
      <c r="CC27">
        <v>0</v>
      </c>
      <c r="CD27">
        <v>255</v>
      </c>
      <c r="CE27">
        <v>1566.473</v>
      </c>
      <c r="CF27">
        <v>0.433</v>
      </c>
      <c r="CG27">
        <v>342.85500000000002</v>
      </c>
      <c r="CH27">
        <v>0</v>
      </c>
      <c r="CI27">
        <v>0.747</v>
      </c>
      <c r="CJ27">
        <v>771.36199999999997</v>
      </c>
      <c r="CK27">
        <v>841.85</v>
      </c>
      <c r="CL27">
        <v>20.085999999999999</v>
      </c>
      <c r="CM27">
        <v>318.10000000000002</v>
      </c>
      <c r="CN27">
        <v>1.0780000000000001</v>
      </c>
      <c r="CO27">
        <v>0.92800000000000005</v>
      </c>
      <c r="CP27">
        <v>0.98399999999999999</v>
      </c>
      <c r="DB27">
        <v>6</v>
      </c>
      <c r="DC27">
        <v>75471.55</v>
      </c>
      <c r="DD27">
        <v>8.1280000000000001</v>
      </c>
      <c r="DE27">
        <v>0.999</v>
      </c>
      <c r="DF27">
        <v>321.98</v>
      </c>
      <c r="DG27">
        <v>124</v>
      </c>
      <c r="DH27">
        <v>1011.665</v>
      </c>
      <c r="DI27">
        <v>765.90700000000004</v>
      </c>
      <c r="DJ27">
        <v>176.31800000000001</v>
      </c>
      <c r="DK27">
        <v>299.04599999999999</v>
      </c>
      <c r="DL27">
        <v>1.0740000000000001</v>
      </c>
      <c r="DM27">
        <v>0.93100000000000005</v>
      </c>
      <c r="DN27">
        <v>1</v>
      </c>
      <c r="DO27">
        <f t="shared" si="15"/>
        <v>103671.12040000001</v>
      </c>
      <c r="DP27">
        <f t="shared" si="16"/>
        <v>33380027.346392006</v>
      </c>
      <c r="EB27">
        <f t="shared" si="17"/>
        <v>0.34906700000000002</v>
      </c>
      <c r="EE27" s="30">
        <v>0.1</v>
      </c>
      <c r="EF27" s="31">
        <v>11</v>
      </c>
      <c r="EG27" s="32">
        <f>EF27/$EF$38*100</f>
        <v>9.4017094017094021</v>
      </c>
    </row>
    <row r="28" spans="1:137">
      <c r="A28">
        <v>23</v>
      </c>
      <c r="B28">
        <v>273.66800000000001</v>
      </c>
      <c r="C28">
        <f t="shared" si="9"/>
        <v>20496138.871533632</v>
      </c>
      <c r="D28" s="40">
        <f t="shared" si="10"/>
        <v>74894.174224000002</v>
      </c>
      <c r="R28">
        <v>23</v>
      </c>
      <c r="S28">
        <v>8808.8420000000006</v>
      </c>
      <c r="T28">
        <v>0.374</v>
      </c>
      <c r="U28">
        <v>9.7609999999999992</v>
      </c>
      <c r="V28">
        <v>0</v>
      </c>
      <c r="W28">
        <v>255</v>
      </c>
      <c r="X28">
        <v>432.92500000000001</v>
      </c>
      <c r="Y28">
        <v>0.59099999999999997</v>
      </c>
      <c r="Z28">
        <v>109.646</v>
      </c>
      <c r="AA28">
        <v>0</v>
      </c>
      <c r="AB28">
        <v>0.14699999999999999</v>
      </c>
      <c r="AC28">
        <v>1599.6780000000001</v>
      </c>
      <c r="AD28">
        <v>527.33100000000002</v>
      </c>
      <c r="AE28">
        <v>106.176</v>
      </c>
      <c r="AF28">
        <v>103.498</v>
      </c>
      <c r="AG28">
        <v>1.0669999999999999</v>
      </c>
      <c r="AH28">
        <v>0.93700000000000006</v>
      </c>
      <c r="AI28">
        <v>0.97599999999999998</v>
      </c>
      <c r="AV28">
        <v>23</v>
      </c>
      <c r="AW28">
        <v>9713.1830000000009</v>
      </c>
      <c r="AX28">
        <v>5.0999999999999997E-2</v>
      </c>
      <c r="AY28">
        <v>3.589</v>
      </c>
      <c r="AZ28">
        <v>0</v>
      </c>
      <c r="BA28">
        <v>255</v>
      </c>
      <c r="BB28">
        <v>375.50900000000001</v>
      </c>
      <c r="BC28">
        <v>0.86599999999999999</v>
      </c>
      <c r="BD28">
        <v>116.916</v>
      </c>
      <c r="BE28">
        <v>0</v>
      </c>
      <c r="BF28">
        <v>0.02</v>
      </c>
      <c r="BG28">
        <v>515.04300000000001</v>
      </c>
      <c r="BH28">
        <v>896.31799999999998</v>
      </c>
      <c r="BI28">
        <v>111.291</v>
      </c>
      <c r="BJ28">
        <v>106.98399999999999</v>
      </c>
      <c r="BK28">
        <v>1.0629999999999999</v>
      </c>
      <c r="BL28">
        <v>0.94099999999999995</v>
      </c>
      <c r="BM28">
        <v>0.97499999999999998</v>
      </c>
      <c r="BY28">
        <v>2</v>
      </c>
      <c r="BZ28">
        <v>84700.19</v>
      </c>
      <c r="CA28">
        <v>1.2050000000000001</v>
      </c>
      <c r="CB28">
        <v>17.489999999999998</v>
      </c>
      <c r="CC28">
        <v>0</v>
      </c>
      <c r="CD28">
        <v>255</v>
      </c>
      <c r="CE28">
        <v>1630.5719999999999</v>
      </c>
      <c r="CF28">
        <v>0.4</v>
      </c>
      <c r="CG28">
        <v>351.00400000000002</v>
      </c>
      <c r="CH28">
        <v>0</v>
      </c>
      <c r="CI28">
        <v>0.47299999999999998</v>
      </c>
      <c r="CJ28">
        <v>780.173</v>
      </c>
      <c r="CK28">
        <v>558.29700000000003</v>
      </c>
      <c r="CL28">
        <v>37.21</v>
      </c>
      <c r="CM28">
        <v>310.56799999999998</v>
      </c>
      <c r="CN28">
        <v>1.131</v>
      </c>
      <c r="CO28">
        <v>0.88400000000000001</v>
      </c>
      <c r="CP28">
        <v>0.98399999999999999</v>
      </c>
      <c r="DB28">
        <v>7</v>
      </c>
      <c r="DC28">
        <v>68714.584000000003</v>
      </c>
      <c r="DD28">
        <v>8.0299999999999994</v>
      </c>
      <c r="DE28">
        <v>0.997</v>
      </c>
      <c r="DF28">
        <v>313.99200000000002</v>
      </c>
      <c r="DG28">
        <v>127</v>
      </c>
      <c r="DH28">
        <v>1089.6079999999999</v>
      </c>
      <c r="DI28">
        <v>491.51600000000002</v>
      </c>
      <c r="DJ28">
        <v>176.369</v>
      </c>
      <c r="DK28">
        <v>279.16199999999998</v>
      </c>
      <c r="DL28">
        <v>1.1220000000000001</v>
      </c>
      <c r="DM28">
        <v>0.89100000000000001</v>
      </c>
      <c r="DN28">
        <v>1</v>
      </c>
      <c r="DO28">
        <f t="shared" si="15"/>
        <v>98590.976064000017</v>
      </c>
      <c r="DP28">
        <f t="shared" si="16"/>
        <v>30956777.756287497</v>
      </c>
      <c r="EB28">
        <f t="shared" si="17"/>
        <v>0.33393599999999996</v>
      </c>
      <c r="EE28" s="30">
        <v>0.14000000000000001</v>
      </c>
      <c r="EF28" s="31">
        <v>8</v>
      </c>
      <c r="EG28" s="32">
        <f t="shared" ref="EG28:EG37" si="18">EF28/$EF$38*100</f>
        <v>6.8376068376068382</v>
      </c>
    </row>
    <row r="29" spans="1:137">
      <c r="A29">
        <v>24</v>
      </c>
      <c r="B29">
        <v>266.37</v>
      </c>
      <c r="C29">
        <f t="shared" si="9"/>
        <v>18899744.456853002</v>
      </c>
      <c r="D29" s="40">
        <f t="shared" si="10"/>
        <v>70952.976900000009</v>
      </c>
      <c r="R29">
        <v>24</v>
      </c>
      <c r="S29">
        <v>6755.9009999999998</v>
      </c>
      <c r="T29">
        <v>0.95099999999999996</v>
      </c>
      <c r="U29">
        <v>15.545999999999999</v>
      </c>
      <c r="V29">
        <v>0</v>
      </c>
      <c r="W29">
        <v>255</v>
      </c>
      <c r="X29">
        <v>336.93299999999999</v>
      </c>
      <c r="Y29">
        <v>0.748</v>
      </c>
      <c r="Z29">
        <v>104.64100000000001</v>
      </c>
      <c r="AA29">
        <v>0</v>
      </c>
      <c r="AB29">
        <v>0.373</v>
      </c>
      <c r="AC29">
        <v>927.65300000000002</v>
      </c>
      <c r="AD29">
        <v>1195.338</v>
      </c>
      <c r="AE29">
        <v>121.492</v>
      </c>
      <c r="AF29">
        <v>86.561000000000007</v>
      </c>
      <c r="AG29">
        <v>1.1639999999999999</v>
      </c>
      <c r="AH29">
        <v>0.85899999999999999</v>
      </c>
      <c r="AI29">
        <v>0.93200000000000005</v>
      </c>
      <c r="AV29">
        <v>24</v>
      </c>
      <c r="AW29">
        <v>52122.305999999997</v>
      </c>
      <c r="AX29">
        <v>0.28899999999999998</v>
      </c>
      <c r="AY29">
        <v>8.577</v>
      </c>
      <c r="AZ29">
        <v>0</v>
      </c>
      <c r="BA29">
        <v>255</v>
      </c>
      <c r="BB29">
        <v>882.48299999999995</v>
      </c>
      <c r="BC29">
        <v>0.84099999999999997</v>
      </c>
      <c r="BD29">
        <v>267.476</v>
      </c>
      <c r="BE29">
        <v>0</v>
      </c>
      <c r="BF29">
        <v>0.113</v>
      </c>
      <c r="BG29">
        <v>321.20100000000002</v>
      </c>
      <c r="BH29">
        <v>968.40800000000002</v>
      </c>
      <c r="BI29">
        <v>60.978999999999999</v>
      </c>
      <c r="BJ29">
        <v>248.24799999999999</v>
      </c>
      <c r="BK29">
        <v>1.0880000000000001</v>
      </c>
      <c r="BL29">
        <v>0.91900000000000004</v>
      </c>
      <c r="BM29">
        <v>0.98199999999999998</v>
      </c>
      <c r="BY29">
        <v>3</v>
      </c>
      <c r="BZ29">
        <v>93429.159</v>
      </c>
      <c r="CA29">
        <v>2.0019999999999998</v>
      </c>
      <c r="CB29">
        <v>22.503</v>
      </c>
      <c r="CC29">
        <v>0</v>
      </c>
      <c r="CD29">
        <v>255</v>
      </c>
      <c r="CE29">
        <v>1368.2080000000001</v>
      </c>
      <c r="CF29">
        <v>0.627</v>
      </c>
      <c r="CG29">
        <v>366.86099999999999</v>
      </c>
      <c r="CH29">
        <v>0</v>
      </c>
      <c r="CI29">
        <v>0.78500000000000003</v>
      </c>
      <c r="CJ29">
        <v>1493.864</v>
      </c>
      <c r="CK29">
        <v>728.10799999999995</v>
      </c>
      <c r="CL29">
        <v>22.87</v>
      </c>
      <c r="CM29">
        <v>334.839</v>
      </c>
      <c r="CN29">
        <v>1.0880000000000001</v>
      </c>
      <c r="CO29">
        <v>0.91900000000000004</v>
      </c>
      <c r="CP29">
        <v>0.98699999999999999</v>
      </c>
      <c r="DB29">
        <v>8</v>
      </c>
      <c r="DC29">
        <v>113505.891</v>
      </c>
      <c r="DD29">
        <v>10.711</v>
      </c>
      <c r="DE29">
        <v>1</v>
      </c>
      <c r="DF29">
        <v>384.09300000000002</v>
      </c>
      <c r="DG29">
        <v>128</v>
      </c>
      <c r="DH29">
        <v>1577.943</v>
      </c>
      <c r="DI29">
        <v>378.57900000000001</v>
      </c>
      <c r="DJ29">
        <v>93.561999999999998</v>
      </c>
      <c r="DK29">
        <v>376.988</v>
      </c>
      <c r="DL29">
        <v>1.0169999999999999</v>
      </c>
      <c r="DM29">
        <v>0.98399999999999999</v>
      </c>
      <c r="DN29">
        <v>1</v>
      </c>
      <c r="DO29">
        <f t="shared" si="15"/>
        <v>147527.43264900002</v>
      </c>
      <c r="DP29">
        <f t="shared" si="16"/>
        <v>56664254.18845237</v>
      </c>
      <c r="EB29">
        <f t="shared" si="17"/>
        <v>0.380027</v>
      </c>
      <c r="EE29" s="30">
        <v>0.18</v>
      </c>
      <c r="EF29" s="31">
        <v>0</v>
      </c>
      <c r="EG29" s="32">
        <f t="shared" si="18"/>
        <v>0</v>
      </c>
    </row>
    <row r="30" spans="1:137">
      <c r="A30">
        <v>25</v>
      </c>
      <c r="B30">
        <v>256.31299999999999</v>
      </c>
      <c r="C30">
        <f t="shared" si="9"/>
        <v>16838829.574856292</v>
      </c>
      <c r="D30" s="40">
        <f t="shared" si="10"/>
        <v>65696.353968999989</v>
      </c>
      <c r="R30">
        <v>25</v>
      </c>
      <c r="S30">
        <v>45154.362000000001</v>
      </c>
      <c r="T30">
        <v>2.6419999999999999</v>
      </c>
      <c r="U30">
        <v>25.821000000000002</v>
      </c>
      <c r="V30">
        <v>0</v>
      </c>
      <c r="W30">
        <v>255</v>
      </c>
      <c r="X30">
        <v>815.76800000000003</v>
      </c>
      <c r="Y30">
        <v>0.85299999999999998</v>
      </c>
      <c r="Z30">
        <v>249.73</v>
      </c>
      <c r="AA30">
        <v>0</v>
      </c>
      <c r="AB30">
        <v>1.036</v>
      </c>
      <c r="AC30">
        <v>658.36</v>
      </c>
      <c r="AD30">
        <v>598.875</v>
      </c>
      <c r="AE30">
        <v>101.889</v>
      </c>
      <c r="AF30">
        <v>234.268</v>
      </c>
      <c r="AG30">
        <v>1.0589999999999999</v>
      </c>
      <c r="AH30">
        <v>0.94499999999999995</v>
      </c>
      <c r="AI30">
        <v>0.98499999999999999</v>
      </c>
      <c r="AV30">
        <v>25</v>
      </c>
      <c r="AW30">
        <v>7085.8310000000001</v>
      </c>
      <c r="AX30">
        <v>1.2929999999999999</v>
      </c>
      <c r="AY30">
        <v>18.113</v>
      </c>
      <c r="AZ30">
        <v>0</v>
      </c>
      <c r="BA30">
        <v>255</v>
      </c>
      <c r="BB30">
        <v>314.64699999999999</v>
      </c>
      <c r="BC30">
        <v>0.89900000000000002</v>
      </c>
      <c r="BD30">
        <v>97.04</v>
      </c>
      <c r="BE30">
        <v>0</v>
      </c>
      <c r="BF30">
        <v>0.50700000000000001</v>
      </c>
      <c r="BG30">
        <v>1497.068</v>
      </c>
      <c r="BH30">
        <v>10.413</v>
      </c>
      <c r="BI30">
        <v>109.78100000000001</v>
      </c>
      <c r="BJ30">
        <v>94.882000000000005</v>
      </c>
      <c r="BK30">
        <v>1.008</v>
      </c>
      <c r="BL30">
        <v>0.99199999999999999</v>
      </c>
      <c r="BM30">
        <v>0.98499999999999999</v>
      </c>
      <c r="BY30">
        <v>4</v>
      </c>
      <c r="BZ30">
        <v>98813.467000000004</v>
      </c>
      <c r="CA30">
        <v>2.984</v>
      </c>
      <c r="CB30">
        <v>27.420999999999999</v>
      </c>
      <c r="CC30">
        <v>0</v>
      </c>
      <c r="CD30">
        <v>255</v>
      </c>
      <c r="CE30">
        <v>1960.931</v>
      </c>
      <c r="CF30">
        <v>0.32300000000000001</v>
      </c>
      <c r="CG30">
        <v>368.32900000000001</v>
      </c>
      <c r="CH30">
        <v>0</v>
      </c>
      <c r="CI30">
        <v>1.17</v>
      </c>
      <c r="CJ30">
        <v>1262.375</v>
      </c>
      <c r="CK30">
        <v>881.9</v>
      </c>
      <c r="CL30">
        <v>83.632000000000005</v>
      </c>
      <c r="CM30">
        <v>350.28399999999999</v>
      </c>
      <c r="CN30">
        <v>1.0580000000000001</v>
      </c>
      <c r="CO30">
        <v>0.94499999999999995</v>
      </c>
      <c r="CP30">
        <v>0.97499999999999998</v>
      </c>
      <c r="DB30">
        <v>9</v>
      </c>
      <c r="DC30">
        <v>98304.932000000001</v>
      </c>
      <c r="DD30">
        <v>9.984</v>
      </c>
      <c r="DE30">
        <v>0.999</v>
      </c>
      <c r="DF30">
        <v>364.19900000000001</v>
      </c>
      <c r="DG30">
        <v>124</v>
      </c>
      <c r="DH30">
        <v>1313.097</v>
      </c>
      <c r="DI30">
        <v>902.70399999999995</v>
      </c>
      <c r="DJ30">
        <v>176.369</v>
      </c>
      <c r="DK30">
        <v>344.38</v>
      </c>
      <c r="DL30">
        <v>1.0549999999999999</v>
      </c>
      <c r="DM30">
        <v>0.94799999999999995</v>
      </c>
      <c r="DN30">
        <v>1</v>
      </c>
      <c r="DO30">
        <f t="shared" si="15"/>
        <v>132640.911601</v>
      </c>
      <c r="DP30">
        <f t="shared" si="16"/>
        <v>48307687.3641726</v>
      </c>
      <c r="EB30">
        <f t="shared" si="17"/>
        <v>0.361846</v>
      </c>
      <c r="EE30" s="30">
        <v>0.22</v>
      </c>
      <c r="EF30" s="31">
        <v>0</v>
      </c>
      <c r="EG30" s="32">
        <f t="shared" si="18"/>
        <v>0</v>
      </c>
    </row>
    <row r="31" spans="1:137">
      <c r="A31">
        <v>26</v>
      </c>
      <c r="B31">
        <v>249.715</v>
      </c>
      <c r="C31">
        <f t="shared" si="9"/>
        <v>15571623.395600876</v>
      </c>
      <c r="D31" s="40">
        <f t="shared" si="10"/>
        <v>62357.581225000002</v>
      </c>
      <c r="R31">
        <v>1</v>
      </c>
      <c r="S31">
        <v>51507.686999999998</v>
      </c>
      <c r="T31">
        <v>0.26200000000000001</v>
      </c>
      <c r="U31">
        <v>8.1750000000000007</v>
      </c>
      <c r="V31">
        <v>0</v>
      </c>
      <c r="W31">
        <v>255</v>
      </c>
      <c r="X31">
        <v>910.05799999999999</v>
      </c>
      <c r="Y31">
        <v>0.78200000000000003</v>
      </c>
      <c r="Z31">
        <v>270.11799999999999</v>
      </c>
      <c r="AA31">
        <v>0</v>
      </c>
      <c r="AB31">
        <v>0.10299999999999999</v>
      </c>
      <c r="AC31">
        <v>1301.4469999999999</v>
      </c>
      <c r="AD31">
        <v>144.69499999999999</v>
      </c>
      <c r="AE31">
        <v>172.304</v>
      </c>
      <c r="AF31">
        <v>249.196</v>
      </c>
      <c r="AG31">
        <v>1.073</v>
      </c>
      <c r="AH31">
        <v>0.93200000000000005</v>
      </c>
      <c r="AI31">
        <v>0.99</v>
      </c>
      <c r="AV31">
        <v>26</v>
      </c>
      <c r="AW31">
        <v>48086.641000000003</v>
      </c>
      <c r="AX31">
        <v>0.36099999999999999</v>
      </c>
      <c r="AY31">
        <v>9.5830000000000002</v>
      </c>
      <c r="AZ31">
        <v>0</v>
      </c>
      <c r="BA31">
        <v>255</v>
      </c>
      <c r="BB31">
        <v>825.95699999999999</v>
      </c>
      <c r="BC31">
        <v>0.88600000000000001</v>
      </c>
      <c r="BD31">
        <v>254.82599999999999</v>
      </c>
      <c r="BE31">
        <v>0</v>
      </c>
      <c r="BF31">
        <v>0.14099999999999999</v>
      </c>
      <c r="BG31">
        <v>1558.7449999999999</v>
      </c>
      <c r="BH31">
        <v>1102.175</v>
      </c>
      <c r="BI31">
        <v>155.28800000000001</v>
      </c>
      <c r="BJ31">
        <v>240.17400000000001</v>
      </c>
      <c r="BK31">
        <v>1.0669999999999999</v>
      </c>
      <c r="BL31">
        <v>0.93799999999999994</v>
      </c>
      <c r="BM31">
        <v>0.98499999999999999</v>
      </c>
      <c r="BY31">
        <v>5</v>
      </c>
      <c r="BZ31">
        <v>75165.372000000003</v>
      </c>
      <c r="CA31">
        <v>2.4119999999999999</v>
      </c>
      <c r="CB31">
        <v>24.681999999999999</v>
      </c>
      <c r="CC31">
        <v>0</v>
      </c>
      <c r="CD31">
        <v>255</v>
      </c>
      <c r="CE31">
        <v>1676.6079999999999</v>
      </c>
      <c r="CF31">
        <v>0.33600000000000002</v>
      </c>
      <c r="CG31">
        <v>329.87200000000001</v>
      </c>
      <c r="CH31">
        <v>0</v>
      </c>
      <c r="CI31">
        <v>0.94599999999999995</v>
      </c>
      <c r="CJ31">
        <v>1737.3679999999999</v>
      </c>
      <c r="CK31">
        <v>900.32299999999998</v>
      </c>
      <c r="CL31">
        <v>7.8150000000000004</v>
      </c>
      <c r="CM31">
        <v>290.89299999999997</v>
      </c>
      <c r="CN31">
        <v>1.1100000000000001</v>
      </c>
      <c r="CO31">
        <v>0.90100000000000002</v>
      </c>
      <c r="CP31">
        <v>0.97499999999999998</v>
      </c>
      <c r="DB31">
        <v>10</v>
      </c>
      <c r="DC31">
        <v>69763.361999999994</v>
      </c>
      <c r="DD31">
        <v>9.3550000000000004</v>
      </c>
      <c r="DE31">
        <v>0.996</v>
      </c>
      <c r="DF31">
        <v>318.75400000000002</v>
      </c>
      <c r="DG31">
        <v>121</v>
      </c>
      <c r="DH31">
        <v>1021.2089999999999</v>
      </c>
      <c r="DI31">
        <v>1067.338</v>
      </c>
      <c r="DJ31">
        <v>176.42400000000001</v>
      </c>
      <c r="DK31">
        <v>279.16199999999998</v>
      </c>
      <c r="DL31">
        <v>1.139</v>
      </c>
      <c r="DM31">
        <v>0.878</v>
      </c>
      <c r="DN31">
        <v>1</v>
      </c>
      <c r="DO31">
        <f t="shared" si="15"/>
        <v>101604.11251600001</v>
      </c>
      <c r="DP31">
        <f t="shared" si="16"/>
        <v>32386717.280925069</v>
      </c>
      <c r="EB31">
        <f t="shared" si="17"/>
        <v>0.34976299999999999</v>
      </c>
      <c r="EE31" s="30">
        <v>0.26</v>
      </c>
      <c r="EF31" s="31">
        <v>1</v>
      </c>
      <c r="EG31" s="32">
        <f t="shared" si="18"/>
        <v>0.85470085470085477</v>
      </c>
    </row>
    <row r="32" spans="1:137">
      <c r="A32">
        <v>27</v>
      </c>
      <c r="B32">
        <v>259.22899999999998</v>
      </c>
      <c r="C32">
        <f t="shared" si="9"/>
        <v>17420104.405665986</v>
      </c>
      <c r="D32" s="40">
        <f t="shared" si="10"/>
        <v>67199.674440999996</v>
      </c>
      <c r="R32">
        <v>2</v>
      </c>
      <c r="S32">
        <v>48809.85</v>
      </c>
      <c r="T32">
        <v>0</v>
      </c>
      <c r="U32">
        <v>0</v>
      </c>
      <c r="V32">
        <v>0</v>
      </c>
      <c r="W32">
        <v>0</v>
      </c>
      <c r="X32">
        <v>826.24199999999996</v>
      </c>
      <c r="Y32">
        <v>0.89800000000000002</v>
      </c>
      <c r="Z32">
        <v>260.34699999999998</v>
      </c>
      <c r="AA32">
        <v>0</v>
      </c>
      <c r="AB32">
        <v>0</v>
      </c>
      <c r="AC32">
        <v>495.98099999999999</v>
      </c>
      <c r="AD32">
        <v>798.23199999999997</v>
      </c>
      <c r="AE32">
        <v>21.177</v>
      </c>
      <c r="AF32">
        <v>240.51400000000001</v>
      </c>
      <c r="AG32">
        <v>1.0820000000000001</v>
      </c>
      <c r="AH32">
        <v>0.92400000000000004</v>
      </c>
      <c r="AI32">
        <v>0.99299999999999999</v>
      </c>
      <c r="AV32">
        <v>15</v>
      </c>
      <c r="AW32">
        <v>46350.470999999998</v>
      </c>
      <c r="AX32">
        <v>0.65300000000000002</v>
      </c>
      <c r="AY32">
        <v>12.888</v>
      </c>
      <c r="AZ32">
        <v>0</v>
      </c>
      <c r="BA32">
        <v>255</v>
      </c>
      <c r="BB32">
        <v>808.10799999999995</v>
      </c>
      <c r="BC32">
        <v>0.89200000000000002</v>
      </c>
      <c r="BD32">
        <v>257.959</v>
      </c>
      <c r="BE32">
        <v>0.25600000000000001</v>
      </c>
      <c r="BF32">
        <v>966.005</v>
      </c>
      <c r="BG32">
        <v>418.923</v>
      </c>
      <c r="BH32">
        <v>167.99199999999999</v>
      </c>
      <c r="BI32">
        <v>229.83</v>
      </c>
      <c r="BJ32">
        <v>1.1240000000000001</v>
      </c>
      <c r="BK32">
        <v>0.89</v>
      </c>
      <c r="BL32">
        <v>0.99299999999999999</v>
      </c>
      <c r="BY32">
        <v>6</v>
      </c>
      <c r="BZ32">
        <v>33625.616999999998</v>
      </c>
      <c r="CA32">
        <v>1.9410000000000001</v>
      </c>
      <c r="CB32">
        <v>22.164999999999999</v>
      </c>
      <c r="CC32">
        <v>0</v>
      </c>
      <c r="CD32">
        <v>255</v>
      </c>
      <c r="CE32">
        <v>972.53599999999994</v>
      </c>
      <c r="CF32">
        <v>0.44700000000000001</v>
      </c>
      <c r="CG32">
        <v>219.38800000000001</v>
      </c>
      <c r="CH32">
        <v>0</v>
      </c>
      <c r="CI32">
        <v>0.76100000000000001</v>
      </c>
      <c r="CJ32">
        <v>1120.598</v>
      </c>
      <c r="CK32">
        <v>386.88299999999998</v>
      </c>
      <c r="CL32">
        <v>59.503</v>
      </c>
      <c r="CM32">
        <v>199.06100000000001</v>
      </c>
      <c r="CN32">
        <v>1.1160000000000001</v>
      </c>
      <c r="CO32">
        <v>0.89600000000000002</v>
      </c>
      <c r="CP32">
        <v>0.98</v>
      </c>
      <c r="DB32">
        <v>11</v>
      </c>
      <c r="DC32">
        <v>90969.176999999996</v>
      </c>
      <c r="DD32">
        <v>7.7220000000000004</v>
      </c>
      <c r="DE32">
        <v>1</v>
      </c>
      <c r="DF32">
        <v>349.06700000000001</v>
      </c>
      <c r="DG32">
        <v>118</v>
      </c>
      <c r="DH32">
        <v>436.63799999999998</v>
      </c>
      <c r="DI32">
        <v>1089.6079999999999</v>
      </c>
      <c r="DJ32">
        <v>176.34200000000001</v>
      </c>
      <c r="DK32">
        <v>332.45</v>
      </c>
      <c r="DL32">
        <v>1.048</v>
      </c>
      <c r="DM32">
        <v>0.95399999999999996</v>
      </c>
      <c r="DN32">
        <v>1</v>
      </c>
      <c r="DO32">
        <f t="shared" si="15"/>
        <v>121847.770489</v>
      </c>
      <c r="DP32">
        <f t="shared" si="16"/>
        <v>42533035.701283768</v>
      </c>
      <c r="EB32">
        <f t="shared" si="17"/>
        <v>0.395953</v>
      </c>
      <c r="EE32" s="30">
        <v>0.3</v>
      </c>
      <c r="EF32" s="31">
        <v>3</v>
      </c>
      <c r="EG32" s="32">
        <f t="shared" si="18"/>
        <v>2.5641025641025639</v>
      </c>
    </row>
    <row r="33" spans="1:137">
      <c r="A33">
        <v>28</v>
      </c>
      <c r="B33">
        <v>275.07799999999997</v>
      </c>
      <c r="C33">
        <f t="shared" si="9"/>
        <v>20814576.269774545</v>
      </c>
      <c r="D33" s="40">
        <f t="shared" si="10"/>
        <v>75667.906083999987</v>
      </c>
      <c r="R33">
        <v>3</v>
      </c>
      <c r="S33">
        <v>52263.728000000003</v>
      </c>
      <c r="T33">
        <v>5.7000000000000002E-2</v>
      </c>
      <c r="U33">
        <v>3.8039999999999998</v>
      </c>
      <c r="V33">
        <v>0</v>
      </c>
      <c r="W33">
        <v>255</v>
      </c>
      <c r="X33">
        <v>854.15800000000002</v>
      </c>
      <c r="Y33">
        <v>0.9</v>
      </c>
      <c r="Z33">
        <v>260.03399999999999</v>
      </c>
      <c r="AA33">
        <v>0</v>
      </c>
      <c r="AB33">
        <v>2.1999999999999999E-2</v>
      </c>
      <c r="AC33">
        <v>804.66200000000003</v>
      </c>
      <c r="AD33">
        <v>781.35</v>
      </c>
      <c r="AE33">
        <v>97.102999999999994</v>
      </c>
      <c r="AF33">
        <v>257.94099999999997</v>
      </c>
      <c r="AG33">
        <v>1.0049999999999999</v>
      </c>
      <c r="AH33">
        <v>0.995</v>
      </c>
      <c r="AI33">
        <v>0.99399999999999999</v>
      </c>
      <c r="AV33">
        <v>16</v>
      </c>
      <c r="AW33">
        <v>37340.482000000004</v>
      </c>
      <c r="AX33">
        <v>1.8580000000000001</v>
      </c>
      <c r="AY33">
        <v>21.686</v>
      </c>
      <c r="AZ33">
        <v>0</v>
      </c>
      <c r="BA33">
        <v>255</v>
      </c>
      <c r="BB33">
        <v>725.01199999999994</v>
      </c>
      <c r="BC33">
        <v>0.89300000000000002</v>
      </c>
      <c r="BD33">
        <v>231.078</v>
      </c>
      <c r="BE33">
        <v>0.72899999999999998</v>
      </c>
      <c r="BF33">
        <v>970.81100000000004</v>
      </c>
      <c r="BG33">
        <v>727.30700000000002</v>
      </c>
      <c r="BH33">
        <v>27.452999999999999</v>
      </c>
      <c r="BI33">
        <v>208.077</v>
      </c>
      <c r="BJ33">
        <v>1.117</v>
      </c>
      <c r="BK33">
        <v>0.89500000000000002</v>
      </c>
      <c r="BL33">
        <v>0.99199999999999999</v>
      </c>
      <c r="BY33">
        <v>7</v>
      </c>
      <c r="BZ33">
        <v>82048.456999999995</v>
      </c>
      <c r="CA33">
        <v>1.4259999999999999</v>
      </c>
      <c r="CB33">
        <v>19.013999999999999</v>
      </c>
      <c r="CC33">
        <v>0</v>
      </c>
      <c r="CD33">
        <v>255</v>
      </c>
      <c r="CE33">
        <v>1566.8420000000001</v>
      </c>
      <c r="CF33">
        <v>0.42</v>
      </c>
      <c r="CG33">
        <v>351.97500000000002</v>
      </c>
      <c r="CH33">
        <v>0</v>
      </c>
      <c r="CI33">
        <v>0.55900000000000005</v>
      </c>
      <c r="CJ33">
        <v>1270.385</v>
      </c>
      <c r="CK33">
        <v>415.71899999999999</v>
      </c>
      <c r="CL33">
        <v>15.712999999999999</v>
      </c>
      <c r="CM33">
        <v>302.94</v>
      </c>
      <c r="CN33">
        <v>1.153</v>
      </c>
      <c r="CO33">
        <v>0.86799999999999999</v>
      </c>
      <c r="CP33">
        <v>0.98</v>
      </c>
      <c r="DB33">
        <v>12</v>
      </c>
      <c r="DC33">
        <v>83065.387000000002</v>
      </c>
      <c r="DD33">
        <v>6.36</v>
      </c>
      <c r="DE33">
        <v>1</v>
      </c>
      <c r="DF33">
        <v>333.93599999999998</v>
      </c>
      <c r="DG33">
        <v>123</v>
      </c>
      <c r="DH33">
        <v>225.08</v>
      </c>
      <c r="DI33">
        <v>336.42599999999999</v>
      </c>
      <c r="DJ33">
        <v>93.686999999999998</v>
      </c>
      <c r="DK33">
        <v>317.33800000000002</v>
      </c>
      <c r="DL33">
        <v>1.05</v>
      </c>
      <c r="DM33">
        <v>0.95199999999999996</v>
      </c>
      <c r="DN33">
        <v>1</v>
      </c>
      <c r="DO33">
        <f t="shared" si="15"/>
        <v>111513.25209599998</v>
      </c>
      <c r="DP33">
        <f t="shared" si="16"/>
        <v>37238289.351929851</v>
      </c>
      <c r="EB33">
        <f t="shared" si="17"/>
        <v>0.34420600000000001</v>
      </c>
      <c r="EE33" s="30">
        <v>0.34</v>
      </c>
      <c r="EF33" s="31">
        <v>22</v>
      </c>
      <c r="EG33" s="32">
        <f t="shared" si="18"/>
        <v>18.803418803418804</v>
      </c>
    </row>
    <row r="34" spans="1:137">
      <c r="A34">
        <v>29</v>
      </c>
      <c r="B34">
        <v>310.88799999999998</v>
      </c>
      <c r="C34">
        <f t="shared" si="9"/>
        <v>30047744.446147062</v>
      </c>
      <c r="D34" s="40">
        <f t="shared" si="10"/>
        <v>96651.348543999979</v>
      </c>
      <c r="R34">
        <v>4</v>
      </c>
      <c r="S34">
        <v>49351.356</v>
      </c>
      <c r="T34">
        <v>0</v>
      </c>
      <c r="U34">
        <v>0</v>
      </c>
      <c r="V34">
        <v>0</v>
      </c>
      <c r="W34">
        <v>0</v>
      </c>
      <c r="X34">
        <v>865.39800000000002</v>
      </c>
      <c r="Y34">
        <v>0.82799999999999996</v>
      </c>
      <c r="Z34">
        <v>256.13799999999998</v>
      </c>
      <c r="AA34">
        <v>0</v>
      </c>
      <c r="AB34">
        <v>0</v>
      </c>
      <c r="AC34">
        <v>846.46299999999997</v>
      </c>
      <c r="AD34">
        <v>573.95500000000004</v>
      </c>
      <c r="AE34">
        <v>127.733</v>
      </c>
      <c r="AF34">
        <v>249.441</v>
      </c>
      <c r="AG34">
        <v>1.0209999999999999</v>
      </c>
      <c r="AH34">
        <v>0.98</v>
      </c>
      <c r="AI34">
        <v>0.98899999999999999</v>
      </c>
      <c r="AV34">
        <v>17</v>
      </c>
      <c r="AW34">
        <v>48642.267</v>
      </c>
      <c r="AX34">
        <v>0.56499999999999995</v>
      </c>
      <c r="AY34">
        <v>11.991</v>
      </c>
      <c r="AZ34">
        <v>0</v>
      </c>
      <c r="BA34">
        <v>255</v>
      </c>
      <c r="BB34">
        <v>829.79200000000003</v>
      </c>
      <c r="BC34">
        <v>0.88800000000000001</v>
      </c>
      <c r="BD34">
        <v>255.6</v>
      </c>
      <c r="BE34">
        <v>0.222</v>
      </c>
      <c r="BF34">
        <v>814.61599999999999</v>
      </c>
      <c r="BG34">
        <v>796.19299999999998</v>
      </c>
      <c r="BH34">
        <v>80.802999999999997</v>
      </c>
      <c r="BI34">
        <v>240.3</v>
      </c>
      <c r="BJ34">
        <v>1.056</v>
      </c>
      <c r="BK34">
        <v>0.94699999999999995</v>
      </c>
      <c r="BL34">
        <v>0.99199999999999999</v>
      </c>
      <c r="BY34">
        <v>8</v>
      </c>
      <c r="BZ34">
        <v>63467.718999999997</v>
      </c>
      <c r="CA34">
        <v>1.7789999999999999</v>
      </c>
      <c r="CB34">
        <v>21.222999999999999</v>
      </c>
      <c r="CC34">
        <v>0</v>
      </c>
      <c r="CD34">
        <v>255</v>
      </c>
      <c r="CE34">
        <v>1265.7270000000001</v>
      </c>
      <c r="CF34">
        <v>0.498</v>
      </c>
      <c r="CG34">
        <v>295.14400000000001</v>
      </c>
      <c r="CH34">
        <v>0</v>
      </c>
      <c r="CI34">
        <v>0.69799999999999995</v>
      </c>
      <c r="CJ34">
        <v>1636.442</v>
      </c>
      <c r="CK34">
        <v>405.30599999999998</v>
      </c>
      <c r="CL34">
        <v>23.852</v>
      </c>
      <c r="CM34">
        <v>276.60199999999998</v>
      </c>
      <c r="CN34">
        <v>1.0740000000000001</v>
      </c>
      <c r="CO34">
        <v>0.93100000000000005</v>
      </c>
      <c r="CP34">
        <v>0.98399999999999999</v>
      </c>
      <c r="DB34">
        <v>13</v>
      </c>
      <c r="DC34">
        <v>103811.334</v>
      </c>
      <c r="DD34">
        <v>8.4640000000000004</v>
      </c>
      <c r="DE34">
        <v>0.998</v>
      </c>
      <c r="DF34">
        <v>380.02699999999999</v>
      </c>
      <c r="DG34">
        <v>126</v>
      </c>
      <c r="DH34">
        <v>800.10599999999999</v>
      </c>
      <c r="DI34">
        <v>263.25599999999997</v>
      </c>
      <c r="DJ34">
        <v>176.64099999999999</v>
      </c>
      <c r="DK34">
        <v>348.35599999999999</v>
      </c>
      <c r="DL34">
        <v>1.089</v>
      </c>
      <c r="DM34">
        <v>0.91800000000000004</v>
      </c>
      <c r="DN34">
        <v>1</v>
      </c>
      <c r="DO34">
        <f t="shared" si="15"/>
        <v>144420.52072899998</v>
      </c>
      <c r="DP34">
        <f t="shared" si="16"/>
        <v>54883697.231079675</v>
      </c>
      <c r="EB34">
        <f t="shared" si="17"/>
        <v>0.39286399999999999</v>
      </c>
      <c r="EE34" s="30">
        <v>0.38</v>
      </c>
      <c r="EF34" s="31">
        <v>54</v>
      </c>
      <c r="EG34" s="32">
        <f t="shared" si="18"/>
        <v>46.153846153846153</v>
      </c>
    </row>
    <row r="35" spans="1:137">
      <c r="A35">
        <v>30</v>
      </c>
      <c r="B35">
        <v>285.42399999999998</v>
      </c>
      <c r="C35">
        <f t="shared" si="9"/>
        <v>23252596.984705016</v>
      </c>
      <c r="D35" s="40">
        <f t="shared" si="10"/>
        <v>81466.859775999983</v>
      </c>
      <c r="R35">
        <v>5</v>
      </c>
      <c r="S35">
        <v>52123.504999999997</v>
      </c>
      <c r="T35">
        <v>4.1000000000000002E-2</v>
      </c>
      <c r="U35">
        <v>3.2370000000000001</v>
      </c>
      <c r="V35">
        <v>0</v>
      </c>
      <c r="W35">
        <v>255</v>
      </c>
      <c r="X35">
        <v>854.35299999999995</v>
      </c>
      <c r="Y35">
        <v>0.89700000000000002</v>
      </c>
      <c r="Z35">
        <v>261.84100000000001</v>
      </c>
      <c r="AA35">
        <v>0</v>
      </c>
      <c r="AB35">
        <v>1.6E-2</v>
      </c>
      <c r="AC35">
        <v>1134.2439999999999</v>
      </c>
      <c r="AD35">
        <v>425.24099999999999</v>
      </c>
      <c r="AE35">
        <v>125.251</v>
      </c>
      <c r="AF35">
        <v>255.733</v>
      </c>
      <c r="AG35">
        <v>1.0229999999999999</v>
      </c>
      <c r="AH35">
        <v>0.97699999999999998</v>
      </c>
      <c r="AI35">
        <v>0.99299999999999999</v>
      </c>
      <c r="AV35">
        <v>18</v>
      </c>
      <c r="AW35">
        <v>506.22199999999998</v>
      </c>
      <c r="AX35">
        <v>229.46799999999999</v>
      </c>
      <c r="AY35">
        <v>76.591999999999999</v>
      </c>
      <c r="AZ35">
        <v>0</v>
      </c>
      <c r="BA35">
        <v>255</v>
      </c>
      <c r="BB35">
        <v>351.64</v>
      </c>
      <c r="BC35">
        <v>5.0999999999999997E-2</v>
      </c>
      <c r="BD35">
        <v>49.823</v>
      </c>
      <c r="BE35">
        <v>89.986999999999995</v>
      </c>
      <c r="BF35">
        <v>916.34299999999996</v>
      </c>
      <c r="BG35">
        <v>28.835999999999999</v>
      </c>
      <c r="BH35">
        <v>143.499</v>
      </c>
      <c r="BI35">
        <v>38.938000000000002</v>
      </c>
      <c r="BJ35">
        <v>1.1759999999999999</v>
      </c>
      <c r="BK35">
        <v>0.85099999999999998</v>
      </c>
      <c r="BL35">
        <v>0.35099999999999998</v>
      </c>
      <c r="BY35">
        <v>9</v>
      </c>
      <c r="BZ35">
        <v>89841.331000000006</v>
      </c>
      <c r="CA35">
        <v>2.976</v>
      </c>
      <c r="CB35">
        <v>27.385000000000002</v>
      </c>
      <c r="CC35">
        <v>0</v>
      </c>
      <c r="CD35">
        <v>255</v>
      </c>
      <c r="CE35">
        <v>1377.123</v>
      </c>
      <c r="CF35">
        <v>0.59499999999999997</v>
      </c>
      <c r="CG35">
        <v>359.68099999999998</v>
      </c>
      <c r="CH35">
        <v>0</v>
      </c>
      <c r="CI35">
        <v>1.167</v>
      </c>
      <c r="CJ35">
        <v>315.59399999999999</v>
      </c>
      <c r="CK35">
        <v>531.86400000000003</v>
      </c>
      <c r="CL35">
        <v>16.295999999999999</v>
      </c>
      <c r="CM35">
        <v>326.36599999999999</v>
      </c>
      <c r="CN35">
        <v>1.0720000000000001</v>
      </c>
      <c r="CO35">
        <v>0.93300000000000005</v>
      </c>
      <c r="CP35">
        <v>0.98099999999999998</v>
      </c>
      <c r="DB35">
        <v>14</v>
      </c>
      <c r="DC35">
        <v>100818.07799999999</v>
      </c>
      <c r="DD35">
        <v>8.8219999999999992</v>
      </c>
      <c r="DE35">
        <v>1</v>
      </c>
      <c r="DF35">
        <v>361.846</v>
      </c>
      <c r="DG35">
        <v>119</v>
      </c>
      <c r="DH35">
        <v>300.63600000000002</v>
      </c>
      <c r="DI35">
        <v>1089.6079999999999</v>
      </c>
      <c r="DJ35">
        <v>98.468000000000004</v>
      </c>
      <c r="DK35">
        <v>355.51400000000001</v>
      </c>
      <c r="DL35">
        <v>1.016</v>
      </c>
      <c r="DM35">
        <v>0.98399999999999999</v>
      </c>
      <c r="DN35">
        <v>1</v>
      </c>
      <c r="DO35">
        <f t="shared" si="15"/>
        <v>130932.527716</v>
      </c>
      <c r="DP35">
        <f t="shared" si="16"/>
        <v>47377411.423923738</v>
      </c>
      <c r="EB35">
        <f t="shared" si="17"/>
        <v>0.37998200000000004</v>
      </c>
      <c r="EE35" s="30">
        <v>0.42</v>
      </c>
      <c r="EF35" s="31">
        <v>16</v>
      </c>
      <c r="EG35" s="32">
        <f t="shared" si="18"/>
        <v>13.675213675213676</v>
      </c>
    </row>
    <row r="36" spans="1:137">
      <c r="A36">
        <v>31</v>
      </c>
      <c r="B36">
        <v>271.39600000000002</v>
      </c>
      <c r="C36">
        <f t="shared" si="9"/>
        <v>19989886.461507142</v>
      </c>
      <c r="D36" s="40">
        <f t="shared" si="10"/>
        <v>73655.788816000015</v>
      </c>
      <c r="R36">
        <v>6</v>
      </c>
      <c r="S36">
        <v>38880.517</v>
      </c>
      <c r="T36">
        <v>0.03</v>
      </c>
      <c r="U36">
        <v>2.75</v>
      </c>
      <c r="V36">
        <v>0</v>
      </c>
      <c r="W36">
        <v>255</v>
      </c>
      <c r="X36">
        <v>749.98</v>
      </c>
      <c r="Y36">
        <v>0.86899999999999999</v>
      </c>
      <c r="Z36">
        <v>231.71899999999999</v>
      </c>
      <c r="AA36">
        <v>0</v>
      </c>
      <c r="AB36">
        <v>1.2E-2</v>
      </c>
      <c r="AC36">
        <v>816.72</v>
      </c>
      <c r="AD36">
        <v>481.51100000000002</v>
      </c>
      <c r="AE36">
        <v>24.164000000000001</v>
      </c>
      <c r="AF36">
        <v>215.078</v>
      </c>
      <c r="AG36">
        <v>1.07</v>
      </c>
      <c r="AH36">
        <v>0.93500000000000005</v>
      </c>
      <c r="AI36">
        <v>0.98899999999999999</v>
      </c>
      <c r="AV36">
        <v>19</v>
      </c>
      <c r="AW36">
        <v>6457.7049999999999</v>
      </c>
      <c r="AX36">
        <v>2.9140000000000001</v>
      </c>
      <c r="AY36">
        <v>27.102</v>
      </c>
      <c r="AZ36">
        <v>0</v>
      </c>
      <c r="BA36">
        <v>255</v>
      </c>
      <c r="BB36">
        <v>360.589</v>
      </c>
      <c r="BC36">
        <v>0.624</v>
      </c>
      <c r="BD36">
        <v>107.304</v>
      </c>
      <c r="BE36">
        <v>1.143</v>
      </c>
      <c r="BF36">
        <v>1938.4190000000001</v>
      </c>
      <c r="BG36">
        <v>342.82799999999997</v>
      </c>
      <c r="BH36">
        <v>34.045999999999999</v>
      </c>
      <c r="BI36">
        <v>83.754999999999995</v>
      </c>
      <c r="BJ36">
        <v>1.337</v>
      </c>
      <c r="BK36">
        <v>0.748</v>
      </c>
      <c r="BL36">
        <v>0.95799999999999996</v>
      </c>
      <c r="BY36">
        <v>10</v>
      </c>
      <c r="BZ36">
        <v>100424.524</v>
      </c>
      <c r="CA36">
        <v>1.978</v>
      </c>
      <c r="CB36">
        <v>22.37</v>
      </c>
      <c r="CC36">
        <v>0</v>
      </c>
      <c r="CD36">
        <v>255</v>
      </c>
      <c r="CE36">
        <v>1552.913</v>
      </c>
      <c r="CF36">
        <v>0.52300000000000002</v>
      </c>
      <c r="CG36">
        <v>377.39699999999999</v>
      </c>
      <c r="CH36">
        <v>0</v>
      </c>
      <c r="CI36">
        <v>0.77600000000000002</v>
      </c>
      <c r="CJ36">
        <v>565.50599999999997</v>
      </c>
      <c r="CK36">
        <v>632.79</v>
      </c>
      <c r="CL36">
        <v>94.016000000000005</v>
      </c>
      <c r="CM36">
        <v>356.79300000000001</v>
      </c>
      <c r="CN36">
        <v>1.0900000000000001</v>
      </c>
      <c r="CO36">
        <v>0.91700000000000004</v>
      </c>
      <c r="CP36">
        <v>0.95499999999999996</v>
      </c>
      <c r="DB36">
        <v>15</v>
      </c>
      <c r="DC36">
        <v>81131.663</v>
      </c>
      <c r="DD36">
        <v>10.032999999999999</v>
      </c>
      <c r="DE36">
        <v>0.99299999999999999</v>
      </c>
      <c r="DF36">
        <v>349.76299999999998</v>
      </c>
      <c r="DG36">
        <v>120</v>
      </c>
      <c r="DH36">
        <v>740.45600000000002</v>
      </c>
      <c r="DI36">
        <v>1246.288</v>
      </c>
      <c r="DJ36">
        <v>176.61099999999999</v>
      </c>
      <c r="DK36">
        <v>295.86399999999998</v>
      </c>
      <c r="DL36">
        <v>1.18</v>
      </c>
      <c r="DM36">
        <v>0.84699999999999998</v>
      </c>
      <c r="DN36">
        <v>1</v>
      </c>
      <c r="DO36">
        <f t="shared" si="15"/>
        <v>122334.15616899998</v>
      </c>
      <c r="DP36">
        <f t="shared" si="16"/>
        <v>42787961.464137934</v>
      </c>
      <c r="EB36">
        <f>DF41/1000</f>
        <v>0.34743000000000002</v>
      </c>
      <c r="EE36" s="30">
        <v>0.46</v>
      </c>
      <c r="EF36" s="31">
        <v>2</v>
      </c>
      <c r="EG36" s="32">
        <f t="shared" si="18"/>
        <v>1.7094017094017095</v>
      </c>
    </row>
    <row r="37" spans="1:137" ht="15.75" thickBot="1">
      <c r="A37">
        <v>32</v>
      </c>
      <c r="B37">
        <v>248.38300000000001</v>
      </c>
      <c r="C37">
        <f t="shared" si="9"/>
        <v>15323769.288797889</v>
      </c>
      <c r="D37" s="40">
        <f t="shared" si="10"/>
        <v>61694.114689000002</v>
      </c>
      <c r="R37">
        <v>7</v>
      </c>
      <c r="S37">
        <v>51103.173000000003</v>
      </c>
      <c r="T37">
        <v>6.8000000000000005E-2</v>
      </c>
      <c r="U37">
        <v>4.1550000000000002</v>
      </c>
      <c r="V37">
        <v>0</v>
      </c>
      <c r="W37">
        <v>255</v>
      </c>
      <c r="X37">
        <v>845.92499999999995</v>
      </c>
      <c r="Y37">
        <v>0.89700000000000002</v>
      </c>
      <c r="Z37">
        <v>258.56900000000002</v>
      </c>
      <c r="AA37">
        <v>0</v>
      </c>
      <c r="AB37">
        <v>2.7E-2</v>
      </c>
      <c r="AC37">
        <v>550.64300000000003</v>
      </c>
      <c r="AD37">
        <v>270.096</v>
      </c>
      <c r="AE37">
        <v>125.765</v>
      </c>
      <c r="AF37">
        <v>254.06100000000001</v>
      </c>
      <c r="AG37">
        <v>1.0169999999999999</v>
      </c>
      <c r="AH37">
        <v>0.98299999999999998</v>
      </c>
      <c r="AI37">
        <v>0.99299999999999999</v>
      </c>
      <c r="AV37">
        <v>20</v>
      </c>
      <c r="AW37">
        <v>10724.986999999999</v>
      </c>
      <c r="AX37">
        <v>0.38100000000000001</v>
      </c>
      <c r="AY37">
        <v>9.8539999999999992</v>
      </c>
      <c r="AZ37">
        <v>0</v>
      </c>
      <c r="BA37">
        <v>255</v>
      </c>
      <c r="BB37">
        <v>460.95100000000002</v>
      </c>
      <c r="BC37">
        <v>0.63400000000000001</v>
      </c>
      <c r="BD37">
        <v>159.27199999999999</v>
      </c>
      <c r="BE37">
        <v>0.15</v>
      </c>
      <c r="BF37">
        <v>1930.4090000000001</v>
      </c>
      <c r="BG37">
        <v>293.96699999999998</v>
      </c>
      <c r="BH37">
        <v>50.305</v>
      </c>
      <c r="BI37">
        <v>107.11</v>
      </c>
      <c r="BJ37">
        <v>1.518</v>
      </c>
      <c r="BK37">
        <v>0.65900000000000003</v>
      </c>
      <c r="BL37">
        <v>0.90700000000000003</v>
      </c>
      <c r="BY37">
        <v>11</v>
      </c>
      <c r="BZ37">
        <v>6394.8280000000004</v>
      </c>
      <c r="CA37">
        <v>0.76800000000000002</v>
      </c>
      <c r="CB37">
        <v>13.97</v>
      </c>
      <c r="CC37">
        <v>0</v>
      </c>
      <c r="CD37">
        <v>255</v>
      </c>
      <c r="CE37">
        <v>506.16300000000001</v>
      </c>
      <c r="CF37">
        <v>0.314</v>
      </c>
      <c r="CG37">
        <v>97.82</v>
      </c>
      <c r="CH37">
        <v>0</v>
      </c>
      <c r="CI37">
        <v>0.30099999999999999</v>
      </c>
      <c r="CJ37">
        <v>1248.758</v>
      </c>
      <c r="CK37">
        <v>156.99600000000001</v>
      </c>
      <c r="CL37">
        <v>163.346</v>
      </c>
      <c r="CM37">
        <v>89.561999999999998</v>
      </c>
      <c r="CN37">
        <v>1.0409999999999999</v>
      </c>
      <c r="CO37">
        <v>0.96</v>
      </c>
      <c r="CP37">
        <v>0.94199999999999995</v>
      </c>
      <c r="DB37">
        <v>16</v>
      </c>
      <c r="DC37">
        <v>112851.19500000001</v>
      </c>
      <c r="DD37">
        <v>8.9309999999999992</v>
      </c>
      <c r="DE37">
        <v>0.998</v>
      </c>
      <c r="DF37">
        <v>395.95299999999997</v>
      </c>
      <c r="DG37">
        <v>118</v>
      </c>
      <c r="DH37">
        <v>1290.827</v>
      </c>
      <c r="DI37">
        <v>1263.7860000000001</v>
      </c>
      <c r="DJ37">
        <v>176.661</v>
      </c>
      <c r="DK37">
        <v>363.46800000000002</v>
      </c>
      <c r="DL37">
        <v>1.087</v>
      </c>
      <c r="DM37">
        <v>0.92</v>
      </c>
      <c r="DN37">
        <v>1</v>
      </c>
      <c r="DO37">
        <f t="shared" si="15"/>
        <v>156778.77820899998</v>
      </c>
      <c r="DP37">
        <f t="shared" si="16"/>
        <v>62077027.568188168</v>
      </c>
      <c r="EB37">
        <f>DF42/1000</f>
        <v>0.33160800000000001</v>
      </c>
      <c r="EE37" s="33" t="s">
        <v>57</v>
      </c>
      <c r="EF37" s="33">
        <v>0</v>
      </c>
      <c r="EG37" s="32">
        <f t="shared" si="18"/>
        <v>0</v>
      </c>
    </row>
    <row r="38" spans="1:137">
      <c r="A38">
        <v>33</v>
      </c>
      <c r="B38">
        <v>256.83</v>
      </c>
      <c r="C38">
        <f t="shared" si="9"/>
        <v>16940930.286986995</v>
      </c>
      <c r="D38" s="40">
        <f t="shared" si="10"/>
        <v>65961.648899999986</v>
      </c>
      <c r="R38">
        <v>8</v>
      </c>
      <c r="S38">
        <v>44168.277999999998</v>
      </c>
      <c r="T38">
        <v>4.4999999999999998E-2</v>
      </c>
      <c r="U38">
        <v>3.3780000000000001</v>
      </c>
      <c r="V38">
        <v>0</v>
      </c>
      <c r="W38">
        <v>255</v>
      </c>
      <c r="X38">
        <v>810.00300000000004</v>
      </c>
      <c r="Y38">
        <v>0.84599999999999997</v>
      </c>
      <c r="Z38">
        <v>247.63499999999999</v>
      </c>
      <c r="AA38">
        <v>0</v>
      </c>
      <c r="AB38">
        <v>1.7999999999999999E-2</v>
      </c>
      <c r="AC38">
        <v>357.71699999999998</v>
      </c>
      <c r="AD38">
        <v>639.87099999999998</v>
      </c>
      <c r="AE38">
        <v>35.753999999999998</v>
      </c>
      <c r="AF38">
        <v>230.208</v>
      </c>
      <c r="AG38">
        <v>1.0720000000000001</v>
      </c>
      <c r="AH38">
        <v>0.93300000000000005</v>
      </c>
      <c r="AI38">
        <v>0.99</v>
      </c>
      <c r="AV38">
        <v>21</v>
      </c>
      <c r="AW38">
        <v>47002.978999999999</v>
      </c>
      <c r="AX38">
        <v>0.49099999999999999</v>
      </c>
      <c r="AY38">
        <v>11.176</v>
      </c>
      <c r="AZ38">
        <v>0</v>
      </c>
      <c r="BA38">
        <v>255</v>
      </c>
      <c r="BB38">
        <v>813.69100000000003</v>
      </c>
      <c r="BC38">
        <v>0.89200000000000002</v>
      </c>
      <c r="BD38">
        <v>251.142</v>
      </c>
      <c r="BE38">
        <v>0.192</v>
      </c>
      <c r="BF38">
        <v>1614.8150000000001</v>
      </c>
      <c r="BG38">
        <v>360.45</v>
      </c>
      <c r="BH38">
        <v>5.6740000000000004</v>
      </c>
      <c r="BI38">
        <v>240.3</v>
      </c>
      <c r="BJ38">
        <v>1.0409999999999999</v>
      </c>
      <c r="BK38">
        <v>0.96099999999999997</v>
      </c>
      <c r="BL38">
        <v>0.99299999999999999</v>
      </c>
      <c r="DB38">
        <v>17</v>
      </c>
      <c r="DC38">
        <v>84575.298999999999</v>
      </c>
      <c r="DD38">
        <v>8.9019999999999992</v>
      </c>
      <c r="DE38">
        <v>0.998</v>
      </c>
      <c r="DF38">
        <v>344.20600000000002</v>
      </c>
      <c r="DG38">
        <v>111</v>
      </c>
      <c r="DH38">
        <v>1649.5229999999999</v>
      </c>
      <c r="DI38">
        <v>1199.364</v>
      </c>
      <c r="DJ38">
        <v>176.55600000000001</v>
      </c>
      <c r="DK38">
        <v>313.36200000000002</v>
      </c>
      <c r="DL38">
        <v>1.0960000000000001</v>
      </c>
      <c r="DM38">
        <v>0.91200000000000003</v>
      </c>
      <c r="DN38">
        <v>1</v>
      </c>
      <c r="DO38">
        <f t="shared" si="15"/>
        <v>118477.77043600001</v>
      </c>
      <c r="DP38">
        <f t="shared" si="16"/>
        <v>40780759.450693823</v>
      </c>
      <c r="EB38">
        <f>DF43/1000</f>
        <v>0.36494299999999996</v>
      </c>
      <c r="EE38" t="s">
        <v>58</v>
      </c>
      <c r="EF38">
        <f>SUM(EF27:EF37)</f>
        <v>117</v>
      </c>
      <c r="EG38" s="6"/>
    </row>
    <row r="39" spans="1:137">
      <c r="A39">
        <v>34</v>
      </c>
      <c r="B39">
        <v>251.03899999999999</v>
      </c>
      <c r="C39">
        <f t="shared" si="9"/>
        <v>15820623.262372317</v>
      </c>
      <c r="D39" s="40">
        <f t="shared" si="10"/>
        <v>63020.579520999992</v>
      </c>
      <c r="R39">
        <v>9</v>
      </c>
      <c r="S39">
        <v>49406.928</v>
      </c>
      <c r="T39">
        <v>0</v>
      </c>
      <c r="U39">
        <v>0</v>
      </c>
      <c r="V39">
        <v>0</v>
      </c>
      <c r="W39">
        <v>0</v>
      </c>
      <c r="X39">
        <v>834.005</v>
      </c>
      <c r="Y39">
        <v>0.89300000000000002</v>
      </c>
      <c r="Z39">
        <v>254.81700000000001</v>
      </c>
      <c r="AA39">
        <v>0</v>
      </c>
      <c r="AB39">
        <v>0</v>
      </c>
      <c r="AC39">
        <v>158.36000000000001</v>
      </c>
      <c r="AD39">
        <v>408.36</v>
      </c>
      <c r="AE39">
        <v>23.815999999999999</v>
      </c>
      <c r="AF39">
        <v>248.82300000000001</v>
      </c>
      <c r="AG39">
        <v>1.022</v>
      </c>
      <c r="AH39">
        <v>0.97799999999999998</v>
      </c>
      <c r="AI39">
        <v>0.99299999999999999</v>
      </c>
      <c r="AV39">
        <v>22</v>
      </c>
      <c r="AW39">
        <v>36675.784</v>
      </c>
      <c r="AX39">
        <v>0.375</v>
      </c>
      <c r="AY39">
        <v>9.7680000000000007</v>
      </c>
      <c r="AZ39">
        <v>0</v>
      </c>
      <c r="BA39">
        <v>255</v>
      </c>
      <c r="BB39">
        <v>758.83399999999995</v>
      </c>
      <c r="BC39">
        <v>0.8</v>
      </c>
      <c r="BD39">
        <v>222.82900000000001</v>
      </c>
      <c r="BE39">
        <v>0.14699999999999999</v>
      </c>
      <c r="BF39">
        <v>982.02499999999998</v>
      </c>
      <c r="BG39">
        <v>1017.269</v>
      </c>
      <c r="BH39">
        <v>103.93600000000001</v>
      </c>
      <c r="BI39">
        <v>212.489</v>
      </c>
      <c r="BJ39">
        <v>1.0529999999999999</v>
      </c>
      <c r="BK39">
        <v>0.95</v>
      </c>
      <c r="BL39">
        <v>0.98</v>
      </c>
      <c r="DB39">
        <v>18</v>
      </c>
      <c r="DC39">
        <v>118543.569</v>
      </c>
      <c r="DD39">
        <v>9.31</v>
      </c>
      <c r="DE39">
        <v>1</v>
      </c>
      <c r="DF39">
        <v>392.86399999999998</v>
      </c>
      <c r="DG39">
        <v>131</v>
      </c>
      <c r="DH39">
        <v>1536.585</v>
      </c>
      <c r="DI39">
        <v>205.99199999999999</v>
      </c>
      <c r="DJ39">
        <v>173.72399999999999</v>
      </c>
      <c r="DK39">
        <v>384.94200000000001</v>
      </c>
      <c r="DL39">
        <v>1.0189999999999999</v>
      </c>
      <c r="DM39">
        <v>0.98199999999999998</v>
      </c>
      <c r="DN39">
        <v>1</v>
      </c>
      <c r="DO39">
        <f t="shared" si="15"/>
        <v>154342.12249599997</v>
      </c>
      <c r="DP39">
        <f t="shared" si="16"/>
        <v>60635463.61226853</v>
      </c>
      <c r="EB39">
        <f>DF44/1000</f>
        <v>0.37447000000000003</v>
      </c>
    </row>
    <row r="40" spans="1:137">
      <c r="A40">
        <v>35</v>
      </c>
      <c r="B40">
        <v>51.348999999999997</v>
      </c>
      <c r="C40">
        <f t="shared" si="9"/>
        <v>135392.92506154897</v>
      </c>
      <c r="D40" s="40">
        <f t="shared" si="10"/>
        <v>2636.7198009999997</v>
      </c>
      <c r="R40">
        <v>10</v>
      </c>
      <c r="S40">
        <v>42766.695</v>
      </c>
      <c r="T40">
        <v>0.28899999999999998</v>
      </c>
      <c r="U40">
        <v>8.5790000000000006</v>
      </c>
      <c r="V40">
        <v>0</v>
      </c>
      <c r="W40">
        <v>255</v>
      </c>
      <c r="X40">
        <v>793.77800000000002</v>
      </c>
      <c r="Y40">
        <v>0.85299999999999998</v>
      </c>
      <c r="Z40">
        <v>239.24299999999999</v>
      </c>
      <c r="AA40">
        <v>0</v>
      </c>
      <c r="AB40">
        <v>0.113</v>
      </c>
      <c r="AC40">
        <v>212.21899999999999</v>
      </c>
      <c r="AD40">
        <v>729.904</v>
      </c>
      <c r="AE40">
        <v>84.021000000000001</v>
      </c>
      <c r="AF40">
        <v>228.29599999999999</v>
      </c>
      <c r="AG40">
        <v>1.046</v>
      </c>
      <c r="AH40">
        <v>0.95599999999999996</v>
      </c>
      <c r="AI40">
        <v>0.99199999999999999</v>
      </c>
      <c r="AV40">
        <v>23</v>
      </c>
      <c r="AW40">
        <v>9713.1830000000009</v>
      </c>
      <c r="AX40">
        <v>5.0999999999999997E-2</v>
      </c>
      <c r="AY40">
        <v>3.589</v>
      </c>
      <c r="AZ40">
        <v>0</v>
      </c>
      <c r="BA40">
        <v>255</v>
      </c>
      <c r="BB40">
        <v>375.50900000000001</v>
      </c>
      <c r="BC40">
        <v>0.86599999999999999</v>
      </c>
      <c r="BD40">
        <v>116.916</v>
      </c>
      <c r="BE40">
        <v>0.02</v>
      </c>
      <c r="BF40">
        <v>515.04300000000001</v>
      </c>
      <c r="BG40">
        <v>896.31799999999998</v>
      </c>
      <c r="BH40">
        <v>111.291</v>
      </c>
      <c r="BI40">
        <v>106.98399999999999</v>
      </c>
      <c r="BJ40">
        <v>1.0629999999999999</v>
      </c>
      <c r="BK40">
        <v>0.94099999999999995</v>
      </c>
      <c r="BL40">
        <v>0.97499999999999998</v>
      </c>
      <c r="DB40">
        <v>19</v>
      </c>
      <c r="DC40">
        <v>99566.248999999996</v>
      </c>
      <c r="DD40">
        <v>8.343</v>
      </c>
      <c r="DE40">
        <v>0.99</v>
      </c>
      <c r="DF40">
        <v>379.98200000000003</v>
      </c>
      <c r="DG40">
        <v>130</v>
      </c>
      <c r="DH40">
        <v>1326.617</v>
      </c>
      <c r="DI40">
        <v>-9.5440000000000005</v>
      </c>
      <c r="DJ40">
        <v>93.24</v>
      </c>
      <c r="DK40">
        <v>336.42599999999999</v>
      </c>
      <c r="DL40">
        <v>1.1140000000000001</v>
      </c>
      <c r="DM40">
        <v>0.89800000000000002</v>
      </c>
      <c r="DN40">
        <v>0.99299999999999999</v>
      </c>
      <c r="DO40">
        <f t="shared" si="15"/>
        <v>144386.32032400003</v>
      </c>
      <c r="DP40">
        <f t="shared" si="16"/>
        <v>54864202.76935418</v>
      </c>
      <c r="EB40">
        <f>DF45/1000</f>
        <v>0.30624499999999999</v>
      </c>
    </row>
    <row r="41" spans="1:137">
      <c r="A41">
        <v>36</v>
      </c>
      <c r="B41">
        <v>158.57300000000001</v>
      </c>
      <c r="C41">
        <f t="shared" si="9"/>
        <v>3987380.9320785175</v>
      </c>
      <c r="D41" s="40">
        <f t="shared" si="10"/>
        <v>25145.396329000003</v>
      </c>
      <c r="R41">
        <v>11</v>
      </c>
      <c r="S41">
        <v>41211.319000000003</v>
      </c>
      <c r="T41">
        <v>1.1200000000000001</v>
      </c>
      <c r="U41">
        <v>16.859000000000002</v>
      </c>
      <c r="V41">
        <v>0</v>
      </c>
      <c r="W41">
        <v>255</v>
      </c>
      <c r="X41">
        <v>763.03599999999994</v>
      </c>
      <c r="Y41">
        <v>0.88900000000000001</v>
      </c>
      <c r="Z41">
        <v>236.452</v>
      </c>
      <c r="AA41">
        <v>0</v>
      </c>
      <c r="AB41">
        <v>0.439</v>
      </c>
      <c r="AC41">
        <v>346.46300000000002</v>
      </c>
      <c r="AD41">
        <v>992.76499999999999</v>
      </c>
      <c r="AE41">
        <v>66.135999999999996</v>
      </c>
      <c r="AF41">
        <v>223.435</v>
      </c>
      <c r="AG41">
        <v>1.0549999999999999</v>
      </c>
      <c r="AH41">
        <v>0.94799999999999995</v>
      </c>
      <c r="AI41">
        <v>0.99199999999999999</v>
      </c>
      <c r="AV41">
        <v>24</v>
      </c>
      <c r="AW41">
        <v>52122.305999999997</v>
      </c>
      <c r="AX41">
        <v>0.28899999999999998</v>
      </c>
      <c r="AY41">
        <v>8.577</v>
      </c>
      <c r="AZ41">
        <v>0</v>
      </c>
      <c r="BA41">
        <v>255</v>
      </c>
      <c r="BB41">
        <v>882.48299999999995</v>
      </c>
      <c r="BC41">
        <v>0.84099999999999997</v>
      </c>
      <c r="BD41">
        <v>267.476</v>
      </c>
      <c r="BE41">
        <v>0.113</v>
      </c>
      <c r="BF41">
        <v>321.20100000000002</v>
      </c>
      <c r="BG41">
        <v>968.40800000000002</v>
      </c>
      <c r="BH41">
        <v>60.978999999999999</v>
      </c>
      <c r="BI41">
        <v>248.24799999999999</v>
      </c>
      <c r="BJ41">
        <v>1.0880000000000001</v>
      </c>
      <c r="BK41">
        <v>0.91900000000000004</v>
      </c>
      <c r="BL41">
        <v>0.98199999999999998</v>
      </c>
      <c r="DB41">
        <v>1</v>
      </c>
      <c r="DC41">
        <v>85567.146999999997</v>
      </c>
      <c r="DD41">
        <v>20.876000000000001</v>
      </c>
      <c r="DE41">
        <v>0.998</v>
      </c>
      <c r="DF41">
        <v>347.43</v>
      </c>
      <c r="DG41">
        <v>119</v>
      </c>
      <c r="DH41">
        <v>950.42399999999998</v>
      </c>
      <c r="DI41">
        <v>412.77800000000002</v>
      </c>
      <c r="DJ41">
        <v>93.543999999999997</v>
      </c>
      <c r="DK41">
        <v>314.15699999999998</v>
      </c>
      <c r="DL41">
        <v>1.1040000000000001</v>
      </c>
      <c r="DM41">
        <v>0.90600000000000003</v>
      </c>
      <c r="DN41">
        <v>1</v>
      </c>
      <c r="DO41">
        <f t="shared" si="15"/>
        <v>120707.60490000001</v>
      </c>
      <c r="DP41">
        <f t="shared" si="16"/>
        <v>41937443.170407005</v>
      </c>
      <c r="EB41">
        <f t="shared" ref="EB41:EB62" si="19">DF50/1000</f>
        <v>0.35546800000000001</v>
      </c>
    </row>
    <row r="42" spans="1:137">
      <c r="A42">
        <v>37</v>
      </c>
      <c r="B42">
        <v>278.15600000000001</v>
      </c>
      <c r="C42">
        <f t="shared" si="9"/>
        <v>21521141.21202042</v>
      </c>
      <c r="D42" s="40">
        <f t="shared" si="10"/>
        <v>77370.760336000007</v>
      </c>
      <c r="R42">
        <v>12</v>
      </c>
      <c r="S42">
        <v>45531.089</v>
      </c>
      <c r="T42">
        <v>0.22800000000000001</v>
      </c>
      <c r="U42">
        <v>7.6219999999999999</v>
      </c>
      <c r="V42">
        <v>0</v>
      </c>
      <c r="W42">
        <v>255</v>
      </c>
      <c r="X42">
        <v>829.8</v>
      </c>
      <c r="Y42">
        <v>0.83099999999999996</v>
      </c>
      <c r="Z42">
        <v>246.51300000000001</v>
      </c>
      <c r="AA42">
        <v>0</v>
      </c>
      <c r="AB42">
        <v>8.8999999999999996E-2</v>
      </c>
      <c r="AC42">
        <v>270.096</v>
      </c>
      <c r="AD42">
        <v>1208.1990000000001</v>
      </c>
      <c r="AE42">
        <v>35.710999999999999</v>
      </c>
      <c r="AF42">
        <v>237.15899999999999</v>
      </c>
      <c r="AG42">
        <v>1.028</v>
      </c>
      <c r="AH42">
        <v>0.97299999999999998</v>
      </c>
      <c r="AI42">
        <v>0.98899999999999999</v>
      </c>
      <c r="AV42">
        <v>25</v>
      </c>
      <c r="AW42">
        <v>7085.8310000000001</v>
      </c>
      <c r="AX42">
        <v>1.2929999999999999</v>
      </c>
      <c r="AY42">
        <v>18.113</v>
      </c>
      <c r="AZ42">
        <v>0</v>
      </c>
      <c r="BA42">
        <v>255</v>
      </c>
      <c r="BB42">
        <v>314.64699999999999</v>
      </c>
      <c r="BC42">
        <v>0.89900000000000002</v>
      </c>
      <c r="BD42">
        <v>97.04</v>
      </c>
      <c r="BE42">
        <v>0.50700000000000001</v>
      </c>
      <c r="BF42">
        <v>1497.068</v>
      </c>
      <c r="BG42">
        <v>10.413</v>
      </c>
      <c r="BH42">
        <v>109.78100000000001</v>
      </c>
      <c r="BI42">
        <v>94.882000000000005</v>
      </c>
      <c r="BJ42">
        <v>1.008</v>
      </c>
      <c r="BK42">
        <v>0.99199999999999999</v>
      </c>
      <c r="BL42">
        <v>0.98499999999999999</v>
      </c>
      <c r="DB42">
        <v>2</v>
      </c>
      <c r="DC42">
        <v>82255.082999999999</v>
      </c>
      <c r="DD42">
        <v>21.879000000000001</v>
      </c>
      <c r="DE42">
        <v>1</v>
      </c>
      <c r="DF42">
        <v>331.608</v>
      </c>
      <c r="DG42">
        <v>122</v>
      </c>
      <c r="DH42">
        <v>1268.558</v>
      </c>
      <c r="DI42">
        <v>343.584</v>
      </c>
      <c r="DJ42">
        <v>93.850999999999999</v>
      </c>
      <c r="DK42">
        <v>316.54300000000001</v>
      </c>
      <c r="DL42">
        <v>1.0449999999999999</v>
      </c>
      <c r="DM42">
        <v>0.95699999999999996</v>
      </c>
      <c r="DN42">
        <v>1</v>
      </c>
      <c r="DO42">
        <f t="shared" si="15"/>
        <v>109963.865664</v>
      </c>
      <c r="DP42">
        <f t="shared" si="16"/>
        <v>36464897.565107711</v>
      </c>
      <c r="EB42">
        <f t="shared" si="19"/>
        <v>0.32843299999999997</v>
      </c>
    </row>
    <row r="43" spans="1:137">
      <c r="A43">
        <v>38</v>
      </c>
      <c r="B43">
        <v>275.08800000000002</v>
      </c>
      <c r="C43">
        <f t="shared" si="9"/>
        <v>20816846.389481477</v>
      </c>
      <c r="D43" s="40">
        <f t="shared" si="10"/>
        <v>75673.407744000011</v>
      </c>
      <c r="R43">
        <v>13</v>
      </c>
      <c r="S43">
        <v>47297.769</v>
      </c>
      <c r="T43">
        <v>7.2999999999999995E-2</v>
      </c>
      <c r="U43">
        <v>4.319</v>
      </c>
      <c r="V43">
        <v>0</v>
      </c>
      <c r="W43">
        <v>255</v>
      </c>
      <c r="X43">
        <v>814.40300000000002</v>
      </c>
      <c r="Y43">
        <v>0.89600000000000002</v>
      </c>
      <c r="Z43">
        <v>257.56599999999997</v>
      </c>
      <c r="AA43">
        <v>0</v>
      </c>
      <c r="AB43">
        <v>2.9000000000000001E-2</v>
      </c>
      <c r="AC43">
        <v>491.96100000000001</v>
      </c>
      <c r="AD43">
        <v>953.37599999999998</v>
      </c>
      <c r="AE43">
        <v>143.631</v>
      </c>
      <c r="AF43">
        <v>235.91800000000001</v>
      </c>
      <c r="AG43">
        <v>1.0920000000000001</v>
      </c>
      <c r="AH43">
        <v>0.91600000000000004</v>
      </c>
      <c r="AI43">
        <v>0.99299999999999999</v>
      </c>
      <c r="AV43">
        <v>26</v>
      </c>
      <c r="AW43">
        <v>48086.641000000003</v>
      </c>
      <c r="AX43">
        <v>0.36099999999999999</v>
      </c>
      <c r="AY43">
        <v>9.5830000000000002</v>
      </c>
      <c r="AZ43">
        <v>0</v>
      </c>
      <c r="BA43">
        <v>255</v>
      </c>
      <c r="BB43">
        <v>825.95699999999999</v>
      </c>
      <c r="BC43">
        <v>0.88600000000000001</v>
      </c>
      <c r="BD43">
        <v>254.82599999999999</v>
      </c>
      <c r="BE43">
        <v>0.14099999999999999</v>
      </c>
      <c r="BF43">
        <v>1558.7449999999999</v>
      </c>
      <c r="BG43">
        <v>1102.175</v>
      </c>
      <c r="BH43">
        <v>155.28800000000001</v>
      </c>
      <c r="BI43">
        <v>240.17400000000001</v>
      </c>
      <c r="BJ43">
        <v>1.0669999999999999</v>
      </c>
      <c r="BK43">
        <v>0.93799999999999994</v>
      </c>
      <c r="BL43">
        <v>0.98499999999999999</v>
      </c>
      <c r="DB43">
        <v>3</v>
      </c>
      <c r="DC43">
        <v>94212.926000000007</v>
      </c>
      <c r="DD43">
        <v>22.870999999999999</v>
      </c>
      <c r="DE43">
        <v>0.998</v>
      </c>
      <c r="DF43">
        <v>364.94299999999998</v>
      </c>
      <c r="DG43">
        <v>125</v>
      </c>
      <c r="DH43">
        <v>1583.51</v>
      </c>
      <c r="DI43">
        <v>217.922</v>
      </c>
      <c r="DJ43">
        <v>93.498000000000005</v>
      </c>
      <c r="DK43">
        <v>329.26799999999997</v>
      </c>
      <c r="DL43">
        <v>1.1060000000000001</v>
      </c>
      <c r="DM43">
        <v>0.90400000000000003</v>
      </c>
      <c r="DN43">
        <v>1</v>
      </c>
      <c r="DO43">
        <f t="shared" si="15"/>
        <v>133183.39324899999</v>
      </c>
      <c r="DP43">
        <f t="shared" si="16"/>
        <v>48604347.082469799</v>
      </c>
      <c r="EB43">
        <f t="shared" si="19"/>
        <v>0.29732500000000001</v>
      </c>
    </row>
    <row r="44" spans="1:137">
      <c r="A44">
        <v>39</v>
      </c>
      <c r="B44">
        <v>260.76</v>
      </c>
      <c r="C44">
        <f t="shared" si="9"/>
        <v>17730578.966975998</v>
      </c>
      <c r="D44" s="40">
        <f t="shared" si="10"/>
        <v>67995.777600000001</v>
      </c>
      <c r="R44">
        <v>14</v>
      </c>
      <c r="S44">
        <v>51832.074000000001</v>
      </c>
      <c r="T44">
        <v>2.9000000000000001E-2</v>
      </c>
      <c r="U44">
        <v>2.7010000000000001</v>
      </c>
      <c r="V44">
        <v>0</v>
      </c>
      <c r="W44">
        <v>255</v>
      </c>
      <c r="X44">
        <v>852.08</v>
      </c>
      <c r="Y44">
        <v>0.89700000000000002</v>
      </c>
      <c r="Z44">
        <v>261.87700000000001</v>
      </c>
      <c r="AA44">
        <v>0</v>
      </c>
      <c r="AB44">
        <v>1.0999999999999999E-2</v>
      </c>
      <c r="AC44">
        <v>864.952</v>
      </c>
      <c r="AD44">
        <v>1036.9770000000001</v>
      </c>
      <c r="AE44">
        <v>112.94499999999999</v>
      </c>
      <c r="AF44">
        <v>253.96</v>
      </c>
      <c r="AG44">
        <v>1.0309999999999999</v>
      </c>
      <c r="AH44">
        <v>0.97</v>
      </c>
      <c r="AI44">
        <v>0.99299999999999999</v>
      </c>
      <c r="AV44">
        <v>1</v>
      </c>
      <c r="AW44">
        <v>38557.597000000002</v>
      </c>
      <c r="AX44">
        <v>1.0269999999999999</v>
      </c>
      <c r="AY44">
        <v>16.149000000000001</v>
      </c>
      <c r="AZ44">
        <v>0</v>
      </c>
      <c r="BA44">
        <v>255</v>
      </c>
      <c r="BB44">
        <v>746.06600000000003</v>
      </c>
      <c r="BC44">
        <v>0.87</v>
      </c>
      <c r="BD44">
        <v>239.29900000000001</v>
      </c>
      <c r="BE44">
        <v>0</v>
      </c>
      <c r="BF44">
        <v>0.40300000000000002</v>
      </c>
      <c r="BG44">
        <v>1294.415</v>
      </c>
      <c r="BH44">
        <v>631.18799999999999</v>
      </c>
      <c r="BI44">
        <v>58.97</v>
      </c>
      <c r="BJ44">
        <v>210.512</v>
      </c>
      <c r="BK44">
        <v>1.139</v>
      </c>
      <c r="BL44">
        <v>0.878</v>
      </c>
      <c r="BM44">
        <v>0.99</v>
      </c>
      <c r="DB44">
        <v>4</v>
      </c>
      <c r="DC44">
        <v>102289.40399999999</v>
      </c>
      <c r="DD44">
        <v>20.943000000000001</v>
      </c>
      <c r="DE44">
        <v>0.999</v>
      </c>
      <c r="DF44">
        <v>374.47</v>
      </c>
      <c r="DG44">
        <v>128</v>
      </c>
      <c r="DH44">
        <v>1332.98</v>
      </c>
      <c r="DI44">
        <v>748.40899999999999</v>
      </c>
      <c r="DJ44">
        <v>176.59100000000001</v>
      </c>
      <c r="DK44">
        <v>348.35599999999999</v>
      </c>
      <c r="DL44">
        <v>1.073</v>
      </c>
      <c r="DM44">
        <v>0.93200000000000005</v>
      </c>
      <c r="DN44">
        <v>1</v>
      </c>
      <c r="DO44">
        <f t="shared" si="15"/>
        <v>140227.78090000001</v>
      </c>
      <c r="DP44">
        <f t="shared" si="16"/>
        <v>52511097.113623008</v>
      </c>
      <c r="EB44">
        <f t="shared" si="19"/>
        <v>0.34118300000000001</v>
      </c>
    </row>
    <row r="45" spans="1:137">
      <c r="A45">
        <v>40</v>
      </c>
      <c r="B45">
        <v>241.69499999999999</v>
      </c>
      <c r="C45">
        <f t="shared" si="9"/>
        <v>14118969.447777374</v>
      </c>
      <c r="D45" s="40">
        <f t="shared" si="10"/>
        <v>58416.473024999999</v>
      </c>
      <c r="R45">
        <v>15</v>
      </c>
      <c r="S45">
        <v>48108.735000000001</v>
      </c>
      <c r="T45">
        <v>4.4999999999999998E-2</v>
      </c>
      <c r="U45">
        <v>3.3690000000000002</v>
      </c>
      <c r="V45">
        <v>0</v>
      </c>
      <c r="W45">
        <v>255</v>
      </c>
      <c r="X45">
        <v>824.82899999999995</v>
      </c>
      <c r="Y45">
        <v>0.88900000000000001</v>
      </c>
      <c r="Z45">
        <v>260.49200000000002</v>
      </c>
      <c r="AA45">
        <v>0</v>
      </c>
      <c r="AB45">
        <v>1.7000000000000001E-2</v>
      </c>
      <c r="AC45">
        <v>987.94200000000001</v>
      </c>
      <c r="AD45">
        <v>870.57899999999995</v>
      </c>
      <c r="AE45">
        <v>132.999</v>
      </c>
      <c r="AF45">
        <v>237.423</v>
      </c>
      <c r="AG45">
        <v>1.1000000000000001</v>
      </c>
      <c r="AH45">
        <v>0.90900000000000003</v>
      </c>
      <c r="AI45">
        <v>0.99299999999999999</v>
      </c>
      <c r="AV45">
        <v>2</v>
      </c>
      <c r="AW45">
        <v>45290.548000000003</v>
      </c>
      <c r="AX45">
        <v>0.68300000000000005</v>
      </c>
      <c r="AY45">
        <v>13.177</v>
      </c>
      <c r="AZ45">
        <v>0</v>
      </c>
      <c r="BA45">
        <v>255</v>
      </c>
      <c r="BB45">
        <v>798.49599999999998</v>
      </c>
      <c r="BC45">
        <v>0.89300000000000002</v>
      </c>
      <c r="BD45">
        <v>247.089</v>
      </c>
      <c r="BE45">
        <v>0</v>
      </c>
      <c r="BF45">
        <v>0.26800000000000002</v>
      </c>
      <c r="BG45">
        <v>1247.9570000000001</v>
      </c>
      <c r="BH45">
        <v>186.63300000000001</v>
      </c>
      <c r="BI45">
        <v>130.66200000000001</v>
      </c>
      <c r="BJ45">
        <v>236.35499999999999</v>
      </c>
      <c r="BK45">
        <v>1.0429999999999999</v>
      </c>
      <c r="BL45">
        <v>0.95899999999999996</v>
      </c>
      <c r="BM45">
        <v>0.99299999999999999</v>
      </c>
      <c r="DB45">
        <v>5</v>
      </c>
      <c r="DC45">
        <v>72688.301999999996</v>
      </c>
      <c r="DD45">
        <v>21.838999999999999</v>
      </c>
      <c r="DE45">
        <v>1</v>
      </c>
      <c r="DF45">
        <v>306.245</v>
      </c>
      <c r="DG45">
        <v>123</v>
      </c>
      <c r="DH45">
        <v>1145.2809999999999</v>
      </c>
      <c r="DI45">
        <v>668.08100000000002</v>
      </c>
      <c r="DJ45">
        <v>102.44799999999999</v>
      </c>
      <c r="DK45">
        <v>303.02199999999999</v>
      </c>
      <c r="DL45">
        <v>1.008</v>
      </c>
      <c r="DM45">
        <v>0.99199999999999999</v>
      </c>
      <c r="DN45">
        <v>1</v>
      </c>
      <c r="DO45">
        <f t="shared" si="15"/>
        <v>93786.000025000001</v>
      </c>
      <c r="DP45">
        <f t="shared" si="16"/>
        <v>28721493.577656128</v>
      </c>
      <c r="EB45">
        <f t="shared" si="19"/>
        <v>0.34271800000000002</v>
      </c>
    </row>
    <row r="46" spans="1:137">
      <c r="A46">
        <v>41</v>
      </c>
      <c r="B46">
        <v>202.09899999999999</v>
      </c>
      <c r="C46">
        <f t="shared" si="9"/>
        <v>8254532.7283762982</v>
      </c>
      <c r="D46" s="40">
        <f t="shared" si="10"/>
        <v>40844.005800999999</v>
      </c>
      <c r="R46">
        <v>16</v>
      </c>
      <c r="S46">
        <v>49678.326999999997</v>
      </c>
      <c r="T46">
        <v>6.3E-2</v>
      </c>
      <c r="U46">
        <v>4.008</v>
      </c>
      <c r="V46">
        <v>0</v>
      </c>
      <c r="W46">
        <v>255</v>
      </c>
      <c r="X46">
        <v>833.61400000000003</v>
      </c>
      <c r="Y46">
        <v>0.89800000000000002</v>
      </c>
      <c r="Z46">
        <v>259.76600000000002</v>
      </c>
      <c r="AA46">
        <v>0</v>
      </c>
      <c r="AB46">
        <v>2.5000000000000001E-2</v>
      </c>
      <c r="AC46">
        <v>1311.8969999999999</v>
      </c>
      <c r="AD46">
        <v>1096.463</v>
      </c>
      <c r="AE46">
        <v>81.995000000000005</v>
      </c>
      <c r="AF46">
        <v>244.37299999999999</v>
      </c>
      <c r="AG46">
        <v>1.0589999999999999</v>
      </c>
      <c r="AH46">
        <v>0.94499999999999995</v>
      </c>
      <c r="AI46">
        <v>0.99299999999999999</v>
      </c>
      <c r="AV46">
        <v>3</v>
      </c>
      <c r="AW46">
        <v>42846.692999999999</v>
      </c>
      <c r="AX46">
        <v>0.76400000000000001</v>
      </c>
      <c r="AY46">
        <v>13.933999999999999</v>
      </c>
      <c r="AZ46">
        <v>0</v>
      </c>
      <c r="BA46">
        <v>255</v>
      </c>
      <c r="BB46">
        <v>782.00599999999997</v>
      </c>
      <c r="BC46">
        <v>0.88</v>
      </c>
      <c r="BD46">
        <v>253.95099999999999</v>
      </c>
      <c r="BE46">
        <v>0</v>
      </c>
      <c r="BF46">
        <v>0.29899999999999999</v>
      </c>
      <c r="BG46">
        <v>1527.5060000000001</v>
      </c>
      <c r="BH46">
        <v>438.14699999999999</v>
      </c>
      <c r="BI46">
        <v>73.507999999999996</v>
      </c>
      <c r="BJ46">
        <v>215.98699999999999</v>
      </c>
      <c r="BK46">
        <v>1.1759999999999999</v>
      </c>
      <c r="BL46">
        <v>0.85</v>
      </c>
      <c r="BM46">
        <v>0.99299999999999999</v>
      </c>
      <c r="DB46">
        <v>6</v>
      </c>
      <c r="DC46">
        <v>11780.727000000001</v>
      </c>
      <c r="DD46">
        <v>19.715</v>
      </c>
      <c r="DE46">
        <v>1</v>
      </c>
      <c r="DF46">
        <v>124.895</v>
      </c>
      <c r="DG46">
        <v>118</v>
      </c>
      <c r="DH46">
        <v>969.51199999999994</v>
      </c>
      <c r="DI46">
        <v>725.34500000000003</v>
      </c>
      <c r="DJ46">
        <v>96.581999999999994</v>
      </c>
      <c r="DK46">
        <v>120.89100000000001</v>
      </c>
      <c r="DL46">
        <v>1.0269999999999999</v>
      </c>
      <c r="DM46">
        <v>0.97399999999999998</v>
      </c>
      <c r="DN46">
        <v>1</v>
      </c>
      <c r="DO46">
        <f t="shared" si="15"/>
        <v>15598.761025</v>
      </c>
      <c r="DP46">
        <f t="shared" si="16"/>
        <v>1948207.258217375</v>
      </c>
      <c r="EB46">
        <f t="shared" si="19"/>
        <v>0.38876100000000002</v>
      </c>
    </row>
    <row r="47" spans="1:137">
      <c r="A47">
        <v>42</v>
      </c>
      <c r="B47">
        <v>273.09199999999998</v>
      </c>
      <c r="C47">
        <f t="shared" si="9"/>
        <v>20366993.936794683</v>
      </c>
      <c r="D47" s="40">
        <f t="shared" si="10"/>
        <v>74579.240463999988</v>
      </c>
      <c r="R47">
        <v>17</v>
      </c>
      <c r="S47">
        <v>51373.925999999999</v>
      </c>
      <c r="T47">
        <v>1.2999999999999999E-2</v>
      </c>
      <c r="U47">
        <v>1.8089999999999999</v>
      </c>
      <c r="V47">
        <v>0</v>
      </c>
      <c r="W47">
        <v>255</v>
      </c>
      <c r="X47">
        <v>849.72500000000002</v>
      </c>
      <c r="Y47">
        <v>0.89400000000000002</v>
      </c>
      <c r="Z47">
        <v>258.404</v>
      </c>
      <c r="AA47">
        <v>0</v>
      </c>
      <c r="AB47">
        <v>5.0000000000000001E-3</v>
      </c>
      <c r="AC47">
        <v>1378.617</v>
      </c>
      <c r="AD47">
        <v>839.22799999999995</v>
      </c>
      <c r="AE47">
        <v>81.593000000000004</v>
      </c>
      <c r="AF47">
        <v>254.82300000000001</v>
      </c>
      <c r="AG47">
        <v>1.01</v>
      </c>
      <c r="AH47">
        <v>0.99</v>
      </c>
      <c r="AI47">
        <v>0.99299999999999999</v>
      </c>
      <c r="AV47">
        <v>4</v>
      </c>
      <c r="AW47">
        <v>46330.582000000002</v>
      </c>
      <c r="AX47">
        <v>0.32800000000000001</v>
      </c>
      <c r="AY47">
        <v>9.1449999999999996</v>
      </c>
      <c r="AZ47">
        <v>0</v>
      </c>
      <c r="BA47">
        <v>255</v>
      </c>
      <c r="BB47">
        <v>805.84199999999998</v>
      </c>
      <c r="BC47">
        <v>0.89700000000000002</v>
      </c>
      <c r="BD47">
        <v>248.98699999999999</v>
      </c>
      <c r="BE47">
        <v>0</v>
      </c>
      <c r="BF47">
        <v>0.129</v>
      </c>
      <c r="BG47">
        <v>1660.472</v>
      </c>
      <c r="BH47">
        <v>574.31700000000001</v>
      </c>
      <c r="BI47">
        <v>47.999000000000002</v>
      </c>
      <c r="BJ47">
        <v>239.49</v>
      </c>
      <c r="BK47">
        <v>1.036</v>
      </c>
      <c r="BL47">
        <v>0.96499999999999997</v>
      </c>
      <c r="BM47">
        <v>0.99299999999999999</v>
      </c>
      <c r="DB47">
        <v>7</v>
      </c>
      <c r="DC47">
        <v>7150.4160000000002</v>
      </c>
      <c r="DD47">
        <v>22.163</v>
      </c>
      <c r="DE47">
        <v>0.999</v>
      </c>
      <c r="DF47">
        <v>96.403000000000006</v>
      </c>
      <c r="DG47">
        <v>125</v>
      </c>
      <c r="DH47">
        <v>777.83699999999999</v>
      </c>
      <c r="DI47">
        <v>673.64800000000002</v>
      </c>
      <c r="DJ47">
        <v>142.374</v>
      </c>
      <c r="DK47">
        <v>95.44</v>
      </c>
      <c r="DL47">
        <v>1</v>
      </c>
      <c r="DM47">
        <v>1</v>
      </c>
      <c r="DN47">
        <v>1</v>
      </c>
      <c r="DO47">
        <f t="shared" si="15"/>
        <v>9293.5384090000007</v>
      </c>
      <c r="DP47">
        <f t="shared" si="16"/>
        <v>895924.98324282712</v>
      </c>
      <c r="EB47">
        <f t="shared" si="19"/>
        <v>0.36181799999999997</v>
      </c>
    </row>
    <row r="48" spans="1:137">
      <c r="A48">
        <v>43</v>
      </c>
      <c r="B48">
        <v>244.559</v>
      </c>
      <c r="C48">
        <f t="shared" si="9"/>
        <v>14626854.782768879</v>
      </c>
      <c r="D48" s="40">
        <f t="shared" si="10"/>
        <v>59809.104481000002</v>
      </c>
      <c r="R48">
        <v>18</v>
      </c>
      <c r="S48">
        <v>52797.478999999999</v>
      </c>
      <c r="T48">
        <v>3.4000000000000002E-2</v>
      </c>
      <c r="U48">
        <v>2.9590000000000001</v>
      </c>
      <c r="V48">
        <v>0</v>
      </c>
      <c r="W48">
        <v>255</v>
      </c>
      <c r="X48">
        <v>861.84</v>
      </c>
      <c r="Y48">
        <v>0.89300000000000002</v>
      </c>
      <c r="Z48">
        <v>261.57499999999999</v>
      </c>
      <c r="AA48">
        <v>0</v>
      </c>
      <c r="AB48">
        <v>1.2999999999999999E-2</v>
      </c>
      <c r="AC48">
        <v>1419.614</v>
      </c>
      <c r="AD48">
        <v>327.97399999999999</v>
      </c>
      <c r="AE48">
        <v>108.268</v>
      </c>
      <c r="AF48">
        <v>258.38799999999998</v>
      </c>
      <c r="AG48">
        <v>1.01</v>
      </c>
      <c r="AH48">
        <v>0.99</v>
      </c>
      <c r="AI48">
        <v>0.99299999999999999</v>
      </c>
      <c r="AV48">
        <v>5</v>
      </c>
      <c r="AW48">
        <v>45523.449000000001</v>
      </c>
      <c r="AX48">
        <v>0.34100000000000003</v>
      </c>
      <c r="AY48">
        <v>9.3249999999999993</v>
      </c>
      <c r="AZ48">
        <v>0</v>
      </c>
      <c r="BA48">
        <v>255</v>
      </c>
      <c r="BB48">
        <v>806.81399999999996</v>
      </c>
      <c r="BC48">
        <v>0.879</v>
      </c>
      <c r="BD48">
        <v>257.68299999999999</v>
      </c>
      <c r="BE48">
        <v>0</v>
      </c>
      <c r="BF48">
        <v>0.13400000000000001</v>
      </c>
      <c r="BG48">
        <v>1608.4069999999999</v>
      </c>
      <c r="BH48">
        <v>773.76499999999999</v>
      </c>
      <c r="BI48">
        <v>23.058</v>
      </c>
      <c r="BJ48">
        <v>227.97399999999999</v>
      </c>
      <c r="BK48">
        <v>1.131</v>
      </c>
      <c r="BL48">
        <v>0.88400000000000001</v>
      </c>
      <c r="BM48">
        <v>0.99199999999999999</v>
      </c>
      <c r="DB48">
        <v>8</v>
      </c>
      <c r="DC48">
        <v>6115.5540000000001</v>
      </c>
      <c r="DD48">
        <v>25.992000000000001</v>
      </c>
      <c r="DE48">
        <v>0.999</v>
      </c>
      <c r="DF48">
        <v>92.927999999999997</v>
      </c>
      <c r="DG48">
        <v>121</v>
      </c>
      <c r="DH48">
        <v>1068.9290000000001</v>
      </c>
      <c r="DI48">
        <v>361.08199999999999</v>
      </c>
      <c r="DJ48">
        <v>173.11799999999999</v>
      </c>
      <c r="DK48">
        <v>84.305000000000007</v>
      </c>
      <c r="DL48">
        <v>1.093</v>
      </c>
      <c r="DM48">
        <v>0.91500000000000004</v>
      </c>
      <c r="DN48">
        <v>1</v>
      </c>
      <c r="DO48">
        <f t="shared" si="15"/>
        <v>8635.6131839999998</v>
      </c>
      <c r="DP48">
        <f t="shared" si="16"/>
        <v>802490.26196275197</v>
      </c>
      <c r="EB48">
        <f t="shared" si="19"/>
        <v>0.35080299999999998</v>
      </c>
    </row>
    <row r="49" spans="1:132">
      <c r="A49">
        <v>44</v>
      </c>
      <c r="B49">
        <v>200.49199999999999</v>
      </c>
      <c r="C49">
        <f t="shared" si="9"/>
        <v>8059185.3574954867</v>
      </c>
      <c r="D49" s="40">
        <f t="shared" si="10"/>
        <v>40197.042063999994</v>
      </c>
      <c r="R49">
        <v>19</v>
      </c>
      <c r="S49">
        <v>40264.652999999998</v>
      </c>
      <c r="T49">
        <v>0.17199999999999999</v>
      </c>
      <c r="U49">
        <v>6.6180000000000003</v>
      </c>
      <c r="V49">
        <v>0</v>
      </c>
      <c r="W49">
        <v>255</v>
      </c>
      <c r="X49">
        <v>756.02</v>
      </c>
      <c r="Y49">
        <v>0.88500000000000001</v>
      </c>
      <c r="Z49">
        <v>231.82599999999999</v>
      </c>
      <c r="AA49">
        <v>0</v>
      </c>
      <c r="AB49">
        <v>6.7000000000000004E-2</v>
      </c>
      <c r="AC49">
        <v>1195.338</v>
      </c>
      <c r="AD49">
        <v>395.49799999999999</v>
      </c>
      <c r="AE49">
        <v>75.337000000000003</v>
      </c>
      <c r="AF49">
        <v>222.66900000000001</v>
      </c>
      <c r="AG49">
        <v>1.036</v>
      </c>
      <c r="AH49">
        <v>0.96499999999999997</v>
      </c>
      <c r="AI49">
        <v>0.99199999999999999</v>
      </c>
      <c r="AV49">
        <v>6</v>
      </c>
      <c r="AW49">
        <v>35642.165999999997</v>
      </c>
      <c r="AX49">
        <v>0.84499999999999997</v>
      </c>
      <c r="AY49">
        <v>14.651999999999999</v>
      </c>
      <c r="AZ49">
        <v>0</v>
      </c>
      <c r="BA49">
        <v>255</v>
      </c>
      <c r="BB49">
        <v>711.29100000000005</v>
      </c>
      <c r="BC49">
        <v>0.88500000000000001</v>
      </c>
      <c r="BD49">
        <v>229.26599999999999</v>
      </c>
      <c r="BE49">
        <v>0</v>
      </c>
      <c r="BF49">
        <v>0.33100000000000002</v>
      </c>
      <c r="BG49">
        <v>1351.2860000000001</v>
      </c>
      <c r="BH49">
        <v>679.24800000000005</v>
      </c>
      <c r="BI49">
        <v>109.38500000000001</v>
      </c>
      <c r="BJ49">
        <v>201.32300000000001</v>
      </c>
      <c r="BK49">
        <v>1.1180000000000001</v>
      </c>
      <c r="BL49">
        <v>0.89400000000000002</v>
      </c>
      <c r="BM49">
        <v>0.99099999999999999</v>
      </c>
      <c r="DB49">
        <v>9</v>
      </c>
      <c r="DC49">
        <v>12246.289000000001</v>
      </c>
      <c r="DD49">
        <v>22.111000000000001</v>
      </c>
      <c r="DE49">
        <v>1</v>
      </c>
      <c r="DF49">
        <v>126.476</v>
      </c>
      <c r="DG49">
        <v>119</v>
      </c>
      <c r="DH49">
        <v>1414.8989999999999</v>
      </c>
      <c r="DI49">
        <v>216.33099999999999</v>
      </c>
      <c r="DJ49">
        <v>96.498999999999995</v>
      </c>
      <c r="DK49">
        <v>124.072</v>
      </c>
      <c r="DL49">
        <v>1.0129999999999999</v>
      </c>
      <c r="DM49">
        <v>0.98699999999999999</v>
      </c>
      <c r="DN49">
        <v>1</v>
      </c>
      <c r="DO49">
        <f t="shared" si="15"/>
        <v>15996.178576</v>
      </c>
      <c r="DP49">
        <f t="shared" si="16"/>
        <v>2023132.6815781761</v>
      </c>
      <c r="EB49">
        <f t="shared" si="19"/>
        <v>0.33478199999999997</v>
      </c>
    </row>
    <row r="50" spans="1:132">
      <c r="A50">
        <v>45</v>
      </c>
      <c r="B50">
        <v>273.86</v>
      </c>
      <c r="C50">
        <f t="shared" si="9"/>
        <v>20539308.188456006</v>
      </c>
      <c r="D50" s="40">
        <f t="shared" si="10"/>
        <v>74999.299600000013</v>
      </c>
      <c r="R50">
        <v>20</v>
      </c>
      <c r="S50">
        <v>49390.127</v>
      </c>
      <c r="T50">
        <v>0.06</v>
      </c>
      <c r="U50">
        <v>3.9129999999999998</v>
      </c>
      <c r="V50">
        <v>0</v>
      </c>
      <c r="W50">
        <v>255</v>
      </c>
      <c r="X50">
        <v>836.00199999999995</v>
      </c>
      <c r="Y50">
        <v>0.88800000000000001</v>
      </c>
      <c r="Z50">
        <v>256.42099999999999</v>
      </c>
      <c r="AA50">
        <v>0</v>
      </c>
      <c r="AB50">
        <v>2.4E-2</v>
      </c>
      <c r="AC50">
        <v>1635.8520000000001</v>
      </c>
      <c r="AD50">
        <v>166.399</v>
      </c>
      <c r="AE50">
        <v>105.08199999999999</v>
      </c>
      <c r="AF50">
        <v>245.98099999999999</v>
      </c>
      <c r="AG50">
        <v>1.0369999999999999</v>
      </c>
      <c r="AH50">
        <v>0.96399999999999997</v>
      </c>
      <c r="AI50">
        <v>0.99199999999999999</v>
      </c>
      <c r="AV50">
        <v>7</v>
      </c>
      <c r="AW50">
        <v>50758.904999999999</v>
      </c>
      <c r="AX50">
        <v>0.371</v>
      </c>
      <c r="AY50">
        <v>9.7149999999999999</v>
      </c>
      <c r="AZ50">
        <v>0</v>
      </c>
      <c r="BA50">
        <v>255</v>
      </c>
      <c r="BB50">
        <v>857.36699999999996</v>
      </c>
      <c r="BC50">
        <v>0.86799999999999999</v>
      </c>
      <c r="BD50">
        <v>262.59300000000002</v>
      </c>
      <c r="BE50">
        <v>0</v>
      </c>
      <c r="BF50">
        <v>0.14499999999999999</v>
      </c>
      <c r="BG50">
        <v>1057.319</v>
      </c>
      <c r="BH50">
        <v>782.57600000000002</v>
      </c>
      <c r="BI50">
        <v>143.934</v>
      </c>
      <c r="BJ50">
        <v>248.553</v>
      </c>
      <c r="BK50">
        <v>1.054</v>
      </c>
      <c r="BL50">
        <v>0.94899999999999995</v>
      </c>
      <c r="BM50">
        <v>0.99199999999999999</v>
      </c>
      <c r="DB50">
        <v>10</v>
      </c>
      <c r="DC50">
        <v>95033.983999999997</v>
      </c>
      <c r="DD50">
        <v>24.696000000000002</v>
      </c>
      <c r="DE50">
        <v>0.999</v>
      </c>
      <c r="DF50">
        <v>355.46800000000002</v>
      </c>
      <c r="DG50">
        <v>116</v>
      </c>
      <c r="DH50">
        <v>987.01</v>
      </c>
      <c r="DI50">
        <v>188.494</v>
      </c>
      <c r="DJ50">
        <v>176.28</v>
      </c>
      <c r="DK50">
        <v>341.19799999999998</v>
      </c>
      <c r="DL50">
        <v>1.04</v>
      </c>
      <c r="DM50">
        <v>0.96199999999999997</v>
      </c>
      <c r="DN50">
        <v>1</v>
      </c>
      <c r="DO50">
        <f t="shared" si="15"/>
        <v>126357.49902400002</v>
      </c>
      <c r="DP50">
        <f t="shared" si="16"/>
        <v>44916047.46306324</v>
      </c>
      <c r="EB50">
        <f t="shared" si="19"/>
        <v>0.32991699999999996</v>
      </c>
    </row>
    <row r="51" spans="1:132">
      <c r="A51">
        <v>46</v>
      </c>
      <c r="B51">
        <v>290.815</v>
      </c>
      <c r="C51">
        <f t="shared" si="9"/>
        <v>24595202.917093374</v>
      </c>
      <c r="D51" s="40">
        <f t="shared" si="10"/>
        <v>84573.364224999998</v>
      </c>
      <c r="R51">
        <v>21</v>
      </c>
      <c r="S51">
        <v>48194.031999999999</v>
      </c>
      <c r="T51">
        <v>1.6140000000000001</v>
      </c>
      <c r="U51">
        <v>20.222000000000001</v>
      </c>
      <c r="V51">
        <v>0</v>
      </c>
      <c r="W51">
        <v>255</v>
      </c>
      <c r="X51">
        <v>828.71100000000001</v>
      </c>
      <c r="Y51">
        <v>0.88200000000000001</v>
      </c>
      <c r="Z51">
        <v>260.45499999999998</v>
      </c>
      <c r="AA51">
        <v>0</v>
      </c>
      <c r="AB51">
        <v>0.63300000000000001</v>
      </c>
      <c r="AC51">
        <v>1898.7139999999999</v>
      </c>
      <c r="AD51">
        <v>195.33799999999999</v>
      </c>
      <c r="AE51">
        <v>96.379000000000005</v>
      </c>
      <c r="AF51">
        <v>237.66800000000001</v>
      </c>
      <c r="AG51">
        <v>1.095</v>
      </c>
      <c r="AH51">
        <v>0.91300000000000003</v>
      </c>
      <c r="AI51">
        <v>0.99199999999999999</v>
      </c>
      <c r="AV51">
        <v>8</v>
      </c>
      <c r="AW51">
        <v>53682.035000000003</v>
      </c>
      <c r="AX51">
        <v>1.1000000000000001</v>
      </c>
      <c r="AY51">
        <v>16.713999999999999</v>
      </c>
      <c r="AZ51">
        <v>0</v>
      </c>
      <c r="BA51">
        <v>255</v>
      </c>
      <c r="BB51">
        <v>874.245</v>
      </c>
      <c r="BC51">
        <v>0.88300000000000001</v>
      </c>
      <c r="BD51">
        <v>265.95699999999999</v>
      </c>
      <c r="BE51">
        <v>0</v>
      </c>
      <c r="BF51">
        <v>0.43099999999999999</v>
      </c>
      <c r="BG51">
        <v>466.983</v>
      </c>
      <c r="BH51">
        <v>1070.9359999999999</v>
      </c>
      <c r="BI51">
        <v>39.01</v>
      </c>
      <c r="BJ51">
        <v>259.87099999999998</v>
      </c>
      <c r="BK51">
        <v>1.0129999999999999</v>
      </c>
      <c r="BL51">
        <v>0.98699999999999999</v>
      </c>
      <c r="BM51">
        <v>0.99199999999999999</v>
      </c>
      <c r="DB51">
        <v>11</v>
      </c>
      <c r="DC51">
        <v>81890.73</v>
      </c>
      <c r="DD51">
        <v>23.036000000000001</v>
      </c>
      <c r="DE51">
        <v>1</v>
      </c>
      <c r="DF51">
        <v>328.43299999999999</v>
      </c>
      <c r="DG51">
        <v>111</v>
      </c>
      <c r="DH51">
        <v>637.85799999999995</v>
      </c>
      <c r="DI51">
        <v>276.77600000000001</v>
      </c>
      <c r="DJ51">
        <v>176.11199999999999</v>
      </c>
      <c r="DK51">
        <v>318.13400000000001</v>
      </c>
      <c r="DL51">
        <v>1.03</v>
      </c>
      <c r="DM51">
        <v>0.97099999999999997</v>
      </c>
      <c r="DN51">
        <v>1</v>
      </c>
      <c r="DO51">
        <f t="shared" si="15"/>
        <v>107868.235489</v>
      </c>
      <c r="DP51">
        <f t="shared" si="16"/>
        <v>35427488.186358735</v>
      </c>
      <c r="EB51">
        <f t="shared" si="19"/>
        <v>0.33160800000000001</v>
      </c>
    </row>
    <row r="52" spans="1:132">
      <c r="A52">
        <v>47</v>
      </c>
      <c r="B52">
        <v>257.17399999999998</v>
      </c>
      <c r="C52">
        <f t="shared" si="9"/>
        <v>17009093.926064022</v>
      </c>
      <c r="D52" s="40">
        <f t="shared" si="10"/>
        <v>66138.466275999992</v>
      </c>
      <c r="R52">
        <v>22</v>
      </c>
      <c r="S52">
        <v>53364.832999999999</v>
      </c>
      <c r="T52">
        <v>0.98799999999999999</v>
      </c>
      <c r="U52">
        <v>15.843</v>
      </c>
      <c r="V52">
        <v>0</v>
      </c>
      <c r="W52">
        <v>255</v>
      </c>
      <c r="X52">
        <v>875.28700000000003</v>
      </c>
      <c r="Y52">
        <v>0.875</v>
      </c>
      <c r="Z52">
        <v>263.06200000000001</v>
      </c>
      <c r="AA52">
        <v>0</v>
      </c>
      <c r="AB52">
        <v>0.38700000000000001</v>
      </c>
      <c r="AC52">
        <v>1897.106</v>
      </c>
      <c r="AD52">
        <v>706.59199999999998</v>
      </c>
      <c r="AE52">
        <v>110.761</v>
      </c>
      <c r="AF52">
        <v>259.64600000000002</v>
      </c>
      <c r="AG52">
        <v>1.0049999999999999</v>
      </c>
      <c r="AH52">
        <v>0.995</v>
      </c>
      <c r="AI52">
        <v>0.99199999999999999</v>
      </c>
      <c r="AV52">
        <v>9</v>
      </c>
      <c r="AW52">
        <v>51770.067000000003</v>
      </c>
      <c r="AX52">
        <v>1.8360000000000001</v>
      </c>
      <c r="AY52">
        <v>21.56</v>
      </c>
      <c r="AZ52">
        <v>0</v>
      </c>
      <c r="BA52">
        <v>255</v>
      </c>
      <c r="BB52">
        <v>904.68299999999999</v>
      </c>
      <c r="BC52">
        <v>0.79500000000000004</v>
      </c>
      <c r="BD52">
        <v>262.38099999999997</v>
      </c>
      <c r="BE52">
        <v>0</v>
      </c>
      <c r="BF52">
        <v>0.72</v>
      </c>
      <c r="BG52">
        <v>169.81200000000001</v>
      </c>
      <c r="BH52">
        <v>398.89800000000002</v>
      </c>
      <c r="BI52">
        <v>12.339</v>
      </c>
      <c r="BJ52">
        <v>251.26599999999999</v>
      </c>
      <c r="BK52">
        <v>1.036</v>
      </c>
      <c r="BL52">
        <v>0.96599999999999997</v>
      </c>
      <c r="BM52">
        <v>0.99199999999999999</v>
      </c>
      <c r="DB52">
        <v>12</v>
      </c>
      <c r="DC52">
        <v>65061.572</v>
      </c>
      <c r="DD52">
        <v>24.393999999999998</v>
      </c>
      <c r="DE52">
        <v>0.999</v>
      </c>
      <c r="DF52">
        <v>297.32499999999999</v>
      </c>
      <c r="DG52">
        <v>109</v>
      </c>
      <c r="DH52">
        <v>485.154</v>
      </c>
      <c r="DI52">
        <v>144.751</v>
      </c>
      <c r="DJ52">
        <v>93.834000000000003</v>
      </c>
      <c r="DK52">
        <v>279.16199999999998</v>
      </c>
      <c r="DL52">
        <v>1.0629999999999999</v>
      </c>
      <c r="DM52">
        <v>0.94099999999999995</v>
      </c>
      <c r="DN52">
        <v>1</v>
      </c>
      <c r="DO52">
        <f t="shared" si="15"/>
        <v>88402.155624999999</v>
      </c>
      <c r="DP52">
        <f t="shared" si="16"/>
        <v>26284170.921203125</v>
      </c>
      <c r="EB52">
        <f t="shared" si="19"/>
        <v>0.36643799999999999</v>
      </c>
    </row>
    <row r="53" spans="1:132">
      <c r="A53">
        <v>48</v>
      </c>
      <c r="B53">
        <v>324.97899999999998</v>
      </c>
      <c r="C53">
        <f t="shared" si="9"/>
        <v>34321471.054965734</v>
      </c>
      <c r="D53" s="40">
        <f t="shared" si="10"/>
        <v>105611.35044099999</v>
      </c>
      <c r="R53">
        <v>23</v>
      </c>
      <c r="S53">
        <v>45360.495999999999</v>
      </c>
      <c r="T53">
        <v>2.9000000000000001E-2</v>
      </c>
      <c r="U53">
        <v>2.722</v>
      </c>
      <c r="V53">
        <v>0</v>
      </c>
      <c r="W53">
        <v>255</v>
      </c>
      <c r="X53">
        <v>807.22500000000002</v>
      </c>
      <c r="Y53">
        <v>0.875</v>
      </c>
      <c r="Z53">
        <v>250.083</v>
      </c>
      <c r="AA53">
        <v>0</v>
      </c>
      <c r="AB53">
        <v>1.0999999999999999E-2</v>
      </c>
      <c r="AC53">
        <v>1645.498</v>
      </c>
      <c r="AD53">
        <v>930.06399999999996</v>
      </c>
      <c r="AE53">
        <v>65.906999999999996</v>
      </c>
      <c r="AF53">
        <v>233.61699999999999</v>
      </c>
      <c r="AG53">
        <v>1.0649999999999999</v>
      </c>
      <c r="AH53">
        <v>0.93899999999999995</v>
      </c>
      <c r="AI53">
        <v>0.99199999999999999</v>
      </c>
      <c r="AV53">
        <v>10</v>
      </c>
      <c r="AW53">
        <v>5195.6769999999997</v>
      </c>
      <c r="AX53">
        <v>0.252</v>
      </c>
      <c r="AY53">
        <v>8.0109999999999992</v>
      </c>
      <c r="AZ53">
        <v>0</v>
      </c>
      <c r="BA53">
        <v>255</v>
      </c>
      <c r="BB53">
        <v>270.22699999999998</v>
      </c>
      <c r="BC53">
        <v>0.89400000000000002</v>
      </c>
      <c r="BD53">
        <v>82.998999999999995</v>
      </c>
      <c r="BE53">
        <v>0</v>
      </c>
      <c r="BF53">
        <v>9.9000000000000005E-2</v>
      </c>
      <c r="BG53">
        <v>503.02800000000002</v>
      </c>
      <c r="BH53">
        <v>312.39</v>
      </c>
      <c r="BI53">
        <v>22.109000000000002</v>
      </c>
      <c r="BJ53">
        <v>81.099999999999994</v>
      </c>
      <c r="BK53">
        <v>1.0209999999999999</v>
      </c>
      <c r="BL53">
        <v>0.98</v>
      </c>
      <c r="BM53">
        <v>0.98299999999999998</v>
      </c>
      <c r="DB53">
        <v>13</v>
      </c>
      <c r="DC53">
        <v>89972.269</v>
      </c>
      <c r="DD53">
        <v>22.401</v>
      </c>
      <c r="DE53">
        <v>1</v>
      </c>
      <c r="DF53">
        <v>341.18299999999999</v>
      </c>
      <c r="DG53">
        <v>112</v>
      </c>
      <c r="DH53">
        <v>120.89100000000001</v>
      </c>
      <c r="DI53">
        <v>551.16600000000005</v>
      </c>
      <c r="DJ53">
        <v>176.124</v>
      </c>
      <c r="DK53">
        <v>336.42599999999999</v>
      </c>
      <c r="DL53">
        <v>1.012</v>
      </c>
      <c r="DM53">
        <v>0.98799999999999999</v>
      </c>
      <c r="DN53">
        <v>1</v>
      </c>
      <c r="DO53">
        <f t="shared" si="15"/>
        <v>116405.83948899999</v>
      </c>
      <c r="DP53">
        <f t="shared" si="16"/>
        <v>39715693.534375481</v>
      </c>
      <c r="EB53">
        <f t="shared" si="19"/>
        <v>0.33197399999999999</v>
      </c>
    </row>
    <row r="54" spans="1:132">
      <c r="A54">
        <v>49</v>
      </c>
      <c r="B54">
        <v>301.02300000000002</v>
      </c>
      <c r="C54">
        <f t="shared" si="9"/>
        <v>27277152.946699176</v>
      </c>
      <c r="D54" s="40">
        <f t="shared" si="10"/>
        <v>90614.846529000017</v>
      </c>
      <c r="R54">
        <v>24</v>
      </c>
      <c r="S54">
        <v>45421.883999999998</v>
      </c>
      <c r="T54">
        <v>0</v>
      </c>
      <c r="U54">
        <v>0</v>
      </c>
      <c r="V54">
        <v>0</v>
      </c>
      <c r="W54">
        <v>0</v>
      </c>
      <c r="X54">
        <v>801.346</v>
      </c>
      <c r="Y54">
        <v>0.88900000000000001</v>
      </c>
      <c r="Z54">
        <v>248.21700000000001</v>
      </c>
      <c r="AA54">
        <v>0</v>
      </c>
      <c r="AB54">
        <v>0</v>
      </c>
      <c r="AC54">
        <v>1506.431</v>
      </c>
      <c r="AD54">
        <v>1087.6210000000001</v>
      </c>
      <c r="AE54">
        <v>147.69999999999999</v>
      </c>
      <c r="AF54">
        <v>236.44399999999999</v>
      </c>
      <c r="AG54">
        <v>1.0409999999999999</v>
      </c>
      <c r="AH54">
        <v>0.96099999999999997</v>
      </c>
      <c r="AI54">
        <v>0.99099999999999999</v>
      </c>
      <c r="AV54">
        <v>11</v>
      </c>
      <c r="AW54">
        <v>5895.0209999999997</v>
      </c>
      <c r="AX54">
        <v>3.6909999999999998</v>
      </c>
      <c r="AY54">
        <v>30.459</v>
      </c>
      <c r="AZ54">
        <v>0</v>
      </c>
      <c r="BA54">
        <v>255</v>
      </c>
      <c r="BB54">
        <v>286.63600000000002</v>
      </c>
      <c r="BC54">
        <v>0.90200000000000002</v>
      </c>
      <c r="BD54">
        <v>88.593000000000004</v>
      </c>
      <c r="BE54">
        <v>0</v>
      </c>
      <c r="BF54">
        <v>1.448</v>
      </c>
      <c r="BG54">
        <v>854.66600000000005</v>
      </c>
      <c r="BH54">
        <v>142.578</v>
      </c>
      <c r="BI54">
        <v>104.664</v>
      </c>
      <c r="BJ54">
        <v>85.706999999999994</v>
      </c>
      <c r="BK54">
        <v>1.0269999999999999</v>
      </c>
      <c r="BL54">
        <v>0.97399999999999998</v>
      </c>
      <c r="BM54">
        <v>0.98399999999999999</v>
      </c>
      <c r="DB54">
        <v>14</v>
      </c>
      <c r="DC54">
        <v>88866.559999999998</v>
      </c>
      <c r="DD54">
        <v>22.204000000000001</v>
      </c>
      <c r="DE54">
        <v>1</v>
      </c>
      <c r="DF54">
        <v>342.71800000000002</v>
      </c>
      <c r="DG54">
        <v>113</v>
      </c>
      <c r="DH54">
        <v>610.02099999999996</v>
      </c>
      <c r="DI54">
        <v>415.96</v>
      </c>
      <c r="DJ54">
        <v>96.662999999999997</v>
      </c>
      <c r="DK54">
        <v>330.85899999999998</v>
      </c>
      <c r="DL54">
        <v>1.034</v>
      </c>
      <c r="DM54">
        <v>0.96699999999999997</v>
      </c>
      <c r="DN54">
        <v>1</v>
      </c>
      <c r="DO54">
        <f t="shared" si="15"/>
        <v>117455.62752400001</v>
      </c>
      <c r="DP54">
        <f t="shared" si="16"/>
        <v>40254157.75377024</v>
      </c>
      <c r="EB54">
        <f t="shared" si="19"/>
        <v>0.30372699999999997</v>
      </c>
    </row>
    <row r="55" spans="1:132">
      <c r="A55">
        <v>50</v>
      </c>
      <c r="B55">
        <v>262.91300000000001</v>
      </c>
      <c r="C55">
        <f t="shared" si="9"/>
        <v>18173399.8622825</v>
      </c>
      <c r="D55" s="40">
        <f t="shared" si="10"/>
        <v>69123.245569000006</v>
      </c>
      <c r="R55">
        <v>25</v>
      </c>
      <c r="S55">
        <v>52820.095999999998</v>
      </c>
      <c r="T55">
        <v>0.18099999999999999</v>
      </c>
      <c r="U55">
        <v>6.79</v>
      </c>
      <c r="V55">
        <v>0</v>
      </c>
      <c r="W55">
        <v>255</v>
      </c>
      <c r="X55">
        <v>863.64300000000003</v>
      </c>
      <c r="Y55">
        <v>0.89</v>
      </c>
      <c r="Z55">
        <v>262.07499999999999</v>
      </c>
      <c r="AA55">
        <v>0</v>
      </c>
      <c r="AB55">
        <v>7.0999999999999994E-2</v>
      </c>
      <c r="AC55">
        <v>1891.479</v>
      </c>
      <c r="AD55">
        <v>979.1</v>
      </c>
      <c r="AE55">
        <v>116.801</v>
      </c>
      <c r="AF55">
        <v>258.65100000000001</v>
      </c>
      <c r="AG55">
        <v>1.01</v>
      </c>
      <c r="AH55">
        <v>0.99</v>
      </c>
      <c r="AI55">
        <v>0.99299999999999999</v>
      </c>
      <c r="AV55">
        <v>12</v>
      </c>
      <c r="AW55">
        <v>9268.5540000000001</v>
      </c>
      <c r="AX55">
        <v>5.2999999999999999E-2</v>
      </c>
      <c r="AY55">
        <v>3.6739999999999999</v>
      </c>
      <c r="AZ55">
        <v>0</v>
      </c>
      <c r="BA55">
        <v>255</v>
      </c>
      <c r="BB55">
        <v>361.52699999999999</v>
      </c>
      <c r="BC55">
        <v>0.89100000000000001</v>
      </c>
      <c r="BD55">
        <v>114.85299999999999</v>
      </c>
      <c r="BE55">
        <v>0</v>
      </c>
      <c r="BF55">
        <v>2.1000000000000001E-2</v>
      </c>
      <c r="BG55">
        <v>245.10599999999999</v>
      </c>
      <c r="BH55">
        <v>85.706999999999994</v>
      </c>
      <c r="BI55">
        <v>157.011</v>
      </c>
      <c r="BJ55">
        <v>104.01</v>
      </c>
      <c r="BK55">
        <v>1.1000000000000001</v>
      </c>
      <c r="BL55">
        <v>0.90900000000000003</v>
      </c>
      <c r="BM55">
        <v>0.98599999999999999</v>
      </c>
      <c r="DB55">
        <v>15</v>
      </c>
      <c r="DC55">
        <v>104262.97900000001</v>
      </c>
      <c r="DD55">
        <v>22.093</v>
      </c>
      <c r="DE55">
        <v>0.996</v>
      </c>
      <c r="DF55">
        <v>388.76100000000002</v>
      </c>
      <c r="DG55">
        <v>116</v>
      </c>
      <c r="DH55">
        <v>238.6</v>
      </c>
      <c r="DI55">
        <v>869.3</v>
      </c>
      <c r="DJ55">
        <v>176.71600000000001</v>
      </c>
      <c r="DK55">
        <v>341.99400000000003</v>
      </c>
      <c r="DL55">
        <v>1.135</v>
      </c>
      <c r="DM55">
        <v>0.88100000000000001</v>
      </c>
      <c r="DN55">
        <v>1</v>
      </c>
      <c r="DO55">
        <f t="shared" si="15"/>
        <v>151135.11512100001</v>
      </c>
      <c r="DP55">
        <f t="shared" si="16"/>
        <v>58755438.489555091</v>
      </c>
      <c r="EB55">
        <f t="shared" si="19"/>
        <v>0.37124699999999999</v>
      </c>
    </row>
    <row r="56" spans="1:132">
      <c r="A56">
        <v>51</v>
      </c>
      <c r="B56">
        <v>301.17</v>
      </c>
      <c r="C56">
        <f t="shared" si="9"/>
        <v>27317133.611613005</v>
      </c>
      <c r="D56" s="40">
        <f t="shared" si="10"/>
        <v>90703.368900000016</v>
      </c>
      <c r="R56">
        <v>26</v>
      </c>
      <c r="S56">
        <v>42941.811999999998</v>
      </c>
      <c r="T56">
        <v>5.875</v>
      </c>
      <c r="U56">
        <v>38.256999999999998</v>
      </c>
      <c r="V56">
        <v>0</v>
      </c>
      <c r="W56">
        <v>255</v>
      </c>
      <c r="X56">
        <v>786.68100000000004</v>
      </c>
      <c r="Y56">
        <v>0.872</v>
      </c>
      <c r="Z56">
        <v>244.291</v>
      </c>
      <c r="AA56">
        <v>0</v>
      </c>
      <c r="AB56">
        <v>2.3039999999999998</v>
      </c>
      <c r="AC56">
        <v>1306.27</v>
      </c>
      <c r="AD56">
        <v>1331.9939999999999</v>
      </c>
      <c r="AE56">
        <v>65.712000000000003</v>
      </c>
      <c r="AF56">
        <v>225.74100000000001</v>
      </c>
      <c r="AG56">
        <v>1.083</v>
      </c>
      <c r="AH56">
        <v>0.92300000000000004</v>
      </c>
      <c r="AI56">
        <v>0.99099999999999999</v>
      </c>
      <c r="AV56">
        <v>13</v>
      </c>
      <c r="AW56">
        <v>10624.254999999999</v>
      </c>
      <c r="AX56">
        <v>0.185</v>
      </c>
      <c r="AY56">
        <v>6.8620000000000001</v>
      </c>
      <c r="AZ56">
        <v>0</v>
      </c>
      <c r="BA56">
        <v>255</v>
      </c>
      <c r="BB56">
        <v>389.53899999999999</v>
      </c>
      <c r="BC56">
        <v>0.88</v>
      </c>
      <c r="BD56">
        <v>120.345</v>
      </c>
      <c r="BE56">
        <v>0</v>
      </c>
      <c r="BF56">
        <v>7.1999999999999995E-2</v>
      </c>
      <c r="BG56">
        <v>62.478000000000002</v>
      </c>
      <c r="BH56">
        <v>1192.6880000000001</v>
      </c>
      <c r="BI56">
        <v>38.243000000000002</v>
      </c>
      <c r="BJ56">
        <v>113.792</v>
      </c>
      <c r="BK56">
        <v>1.048</v>
      </c>
      <c r="BL56">
        <v>0.95399999999999996</v>
      </c>
      <c r="BM56">
        <v>0.98399999999999999</v>
      </c>
      <c r="DB56">
        <v>16</v>
      </c>
      <c r="DC56">
        <v>99029.209000000003</v>
      </c>
      <c r="DD56">
        <v>19.616</v>
      </c>
      <c r="DE56">
        <v>1</v>
      </c>
      <c r="DF56">
        <v>361.81799999999998</v>
      </c>
      <c r="DG56">
        <v>117</v>
      </c>
      <c r="DH56">
        <v>168.61099999999999</v>
      </c>
      <c r="DI56">
        <v>1216.8610000000001</v>
      </c>
      <c r="DJ56">
        <v>176.345</v>
      </c>
      <c r="DK56">
        <v>349.15199999999999</v>
      </c>
      <c r="DL56">
        <v>1.034</v>
      </c>
      <c r="DM56">
        <v>0.96699999999999997</v>
      </c>
      <c r="DN56">
        <v>1</v>
      </c>
      <c r="DO56">
        <f t="shared" si="15"/>
        <v>130912.26512399998</v>
      </c>
      <c r="DP56">
        <f t="shared" si="16"/>
        <v>47366413.942635424</v>
      </c>
      <c r="EB56">
        <f t="shared" si="19"/>
        <v>0.33955799999999997</v>
      </c>
    </row>
    <row r="57" spans="1:132">
      <c r="A57">
        <v>52</v>
      </c>
      <c r="B57">
        <v>264.17200000000003</v>
      </c>
      <c r="C57">
        <f t="shared" si="9"/>
        <v>18435730.571616452</v>
      </c>
      <c r="D57" s="40">
        <f t="shared" si="10"/>
        <v>69786.84558400001</v>
      </c>
      <c r="R57">
        <v>27</v>
      </c>
      <c r="S57">
        <v>43489.78</v>
      </c>
      <c r="T57">
        <v>0.13300000000000001</v>
      </c>
      <c r="U57">
        <v>5.8140000000000001</v>
      </c>
      <c r="V57">
        <v>0</v>
      </c>
      <c r="W57">
        <v>255</v>
      </c>
      <c r="X57">
        <v>804.79</v>
      </c>
      <c r="Y57">
        <v>0.84399999999999997</v>
      </c>
      <c r="Z57">
        <v>245.46700000000001</v>
      </c>
      <c r="AA57">
        <v>0</v>
      </c>
      <c r="AB57">
        <v>5.1999999999999998E-2</v>
      </c>
      <c r="AC57">
        <v>1079.5820000000001</v>
      </c>
      <c r="AD57">
        <v>1401.9290000000001</v>
      </c>
      <c r="AE57">
        <v>69.488</v>
      </c>
      <c r="AF57">
        <v>226.85599999999999</v>
      </c>
      <c r="AG57">
        <v>1.0780000000000001</v>
      </c>
      <c r="AH57">
        <v>0.92700000000000005</v>
      </c>
      <c r="AI57">
        <v>0.99099999999999999</v>
      </c>
      <c r="AV57">
        <v>14</v>
      </c>
      <c r="AW57">
        <v>7445.7690000000002</v>
      </c>
      <c r="AX57">
        <v>0</v>
      </c>
      <c r="AY57">
        <v>0</v>
      </c>
      <c r="AZ57">
        <v>0</v>
      </c>
      <c r="BA57">
        <v>0</v>
      </c>
      <c r="BB57">
        <v>324.84199999999998</v>
      </c>
      <c r="BC57">
        <v>0.88700000000000001</v>
      </c>
      <c r="BD57">
        <v>99.584999999999994</v>
      </c>
      <c r="BE57">
        <v>0</v>
      </c>
      <c r="BF57">
        <v>0</v>
      </c>
      <c r="BG57">
        <v>1652.462</v>
      </c>
      <c r="BH57">
        <v>1056.518</v>
      </c>
      <c r="BI57">
        <v>140.548</v>
      </c>
      <c r="BJ57">
        <v>96.096999999999994</v>
      </c>
      <c r="BK57">
        <v>1.03</v>
      </c>
      <c r="BL57">
        <v>0.97099999999999997</v>
      </c>
      <c r="BM57">
        <v>0.98399999999999999</v>
      </c>
      <c r="DB57">
        <v>17</v>
      </c>
      <c r="DC57">
        <v>95758.892999999996</v>
      </c>
      <c r="DD57">
        <v>20.574000000000002</v>
      </c>
      <c r="DE57">
        <v>1</v>
      </c>
      <c r="DF57">
        <v>350.803</v>
      </c>
      <c r="DG57">
        <v>131</v>
      </c>
      <c r="DH57">
        <v>1398.9929999999999</v>
      </c>
      <c r="DI57">
        <v>923.38300000000004</v>
      </c>
      <c r="DJ57">
        <v>96.771000000000001</v>
      </c>
      <c r="DK57">
        <v>348.35599999999999</v>
      </c>
      <c r="DL57">
        <v>1.0049999999999999</v>
      </c>
      <c r="DM57">
        <v>0.995</v>
      </c>
      <c r="DN57">
        <v>1</v>
      </c>
      <c r="DO57">
        <f t="shared" si="15"/>
        <v>123062.744809</v>
      </c>
      <c r="DP57">
        <f t="shared" si="16"/>
        <v>43170780.067231625</v>
      </c>
      <c r="EB57">
        <f t="shared" si="19"/>
        <v>0.31658900000000001</v>
      </c>
    </row>
    <row r="58" spans="1:132">
      <c r="A58">
        <v>53</v>
      </c>
      <c r="B58">
        <v>296.471</v>
      </c>
      <c r="C58">
        <f t="shared" si="9"/>
        <v>26058334.507295113</v>
      </c>
      <c r="D58" s="40">
        <f t="shared" si="10"/>
        <v>87895.053841000001</v>
      </c>
      <c r="R58">
        <v>28</v>
      </c>
      <c r="S58">
        <v>33815.044999999998</v>
      </c>
      <c r="T58">
        <v>0.40400000000000003</v>
      </c>
      <c r="U58">
        <v>10.148</v>
      </c>
      <c r="V58">
        <v>0</v>
      </c>
      <c r="W58">
        <v>255</v>
      </c>
      <c r="X58">
        <v>1127.4280000000001</v>
      </c>
      <c r="Y58">
        <v>0.33400000000000002</v>
      </c>
      <c r="Z58">
        <v>361.96499999999997</v>
      </c>
      <c r="AA58">
        <v>0</v>
      </c>
      <c r="AB58">
        <v>0.159</v>
      </c>
      <c r="AC58">
        <v>120.57899999999999</v>
      </c>
      <c r="AD58">
        <v>962.21900000000005</v>
      </c>
      <c r="AE58">
        <v>164.54400000000001</v>
      </c>
      <c r="AF58">
        <v>195.98500000000001</v>
      </c>
      <c r="AG58">
        <v>1.7569999999999999</v>
      </c>
      <c r="AH58">
        <v>0.56899999999999995</v>
      </c>
      <c r="AI58">
        <v>0.65300000000000002</v>
      </c>
      <c r="AV58">
        <v>15</v>
      </c>
      <c r="AW58">
        <v>34419.277000000002</v>
      </c>
      <c r="AX58">
        <v>1.198</v>
      </c>
      <c r="AY58">
        <v>17.436</v>
      </c>
      <c r="AZ58">
        <v>0</v>
      </c>
      <c r="BA58">
        <v>255</v>
      </c>
      <c r="BB58">
        <v>740.04600000000005</v>
      </c>
      <c r="BC58">
        <v>0.79</v>
      </c>
      <c r="BD58">
        <v>220.38499999999999</v>
      </c>
      <c r="BE58">
        <v>0</v>
      </c>
      <c r="BF58">
        <v>0.47</v>
      </c>
      <c r="BG58">
        <v>1542.7249999999999</v>
      </c>
      <c r="BH58">
        <v>1069.3340000000001</v>
      </c>
      <c r="BI58">
        <v>74.397999999999996</v>
      </c>
      <c r="BJ58">
        <v>200.405</v>
      </c>
      <c r="BK58">
        <v>1.105</v>
      </c>
      <c r="BL58">
        <v>0.90500000000000003</v>
      </c>
      <c r="BM58">
        <v>0.97899999999999998</v>
      </c>
      <c r="DB58">
        <v>18</v>
      </c>
      <c r="DC58">
        <v>85559.555999999997</v>
      </c>
      <c r="DD58">
        <v>20.356000000000002</v>
      </c>
      <c r="DE58">
        <v>1</v>
      </c>
      <c r="DF58">
        <v>334.78199999999998</v>
      </c>
      <c r="DG58">
        <v>123</v>
      </c>
      <c r="DH58">
        <v>857.37</v>
      </c>
      <c r="DI58">
        <v>1088.8119999999999</v>
      </c>
      <c r="DJ58">
        <v>176.18600000000001</v>
      </c>
      <c r="DK58">
        <v>326.08699999999999</v>
      </c>
      <c r="DL58">
        <v>1.024</v>
      </c>
      <c r="DM58">
        <v>0.97599999999999998</v>
      </c>
      <c r="DN58">
        <v>1</v>
      </c>
      <c r="DO58">
        <f t="shared" si="15"/>
        <v>112078.98752399998</v>
      </c>
      <c r="DP58">
        <f t="shared" si="16"/>
        <v>37522027.601259761</v>
      </c>
      <c r="EB58">
        <f t="shared" si="19"/>
        <v>0.10723999999999999</v>
      </c>
    </row>
    <row r="59" spans="1:132">
      <c r="A59">
        <v>54</v>
      </c>
      <c r="B59">
        <v>258.88799999999998</v>
      </c>
      <c r="C59">
        <f t="shared" si="9"/>
        <v>17351449.529283069</v>
      </c>
      <c r="D59" s="40">
        <f t="shared" si="10"/>
        <v>67022.996543999994</v>
      </c>
      <c r="R59">
        <v>29</v>
      </c>
      <c r="S59">
        <v>45984.714</v>
      </c>
      <c r="T59">
        <v>0.14000000000000001</v>
      </c>
      <c r="U59">
        <v>5.968</v>
      </c>
      <c r="V59">
        <v>0</v>
      </c>
      <c r="W59">
        <v>255</v>
      </c>
      <c r="X59">
        <v>824.11599999999999</v>
      </c>
      <c r="Y59">
        <v>0.85099999999999998</v>
      </c>
      <c r="Z59">
        <v>248.803</v>
      </c>
      <c r="AA59">
        <v>0</v>
      </c>
      <c r="AB59">
        <v>5.5E-2</v>
      </c>
      <c r="AC59">
        <v>153.53700000000001</v>
      </c>
      <c r="AD59">
        <v>1210.6110000000001</v>
      </c>
      <c r="AE59">
        <v>115.654</v>
      </c>
      <c r="AF59">
        <v>240.26400000000001</v>
      </c>
      <c r="AG59">
        <v>1.0269999999999999</v>
      </c>
      <c r="AH59">
        <v>0.97299999999999998</v>
      </c>
      <c r="AI59">
        <v>0.98799999999999999</v>
      </c>
      <c r="AV59">
        <v>16</v>
      </c>
      <c r="AW59">
        <v>52219.186999999998</v>
      </c>
      <c r="AX59">
        <v>0.63</v>
      </c>
      <c r="AY59">
        <v>12.657</v>
      </c>
      <c r="AZ59">
        <v>0</v>
      </c>
      <c r="BA59">
        <v>255</v>
      </c>
      <c r="BB59">
        <v>867.20699999999999</v>
      </c>
      <c r="BC59">
        <v>0.873</v>
      </c>
      <c r="BD59">
        <v>268.66500000000002</v>
      </c>
      <c r="BE59">
        <v>0</v>
      </c>
      <c r="BF59">
        <v>0.247</v>
      </c>
      <c r="BG59">
        <v>1759.796</v>
      </c>
      <c r="BH59">
        <v>852.26300000000003</v>
      </c>
      <c r="BI59">
        <v>126.392</v>
      </c>
      <c r="BJ59">
        <v>247.74100000000001</v>
      </c>
      <c r="BK59">
        <v>1.083</v>
      </c>
      <c r="BL59">
        <v>0.92300000000000004</v>
      </c>
      <c r="BM59">
        <v>0.99099999999999999</v>
      </c>
      <c r="DB59">
        <v>19</v>
      </c>
      <c r="DC59">
        <v>76531.714000000007</v>
      </c>
      <c r="DD59">
        <v>20.942</v>
      </c>
      <c r="DE59">
        <v>0.997</v>
      </c>
      <c r="DF59">
        <v>329.91699999999997</v>
      </c>
      <c r="DG59">
        <v>118</v>
      </c>
      <c r="DH59">
        <v>636.26700000000005</v>
      </c>
      <c r="DI59">
        <v>851.803</v>
      </c>
      <c r="DJ59">
        <v>176.40600000000001</v>
      </c>
      <c r="DK59">
        <v>295.86399999999998</v>
      </c>
      <c r="DL59">
        <v>1.113</v>
      </c>
      <c r="DM59">
        <v>0.89800000000000002</v>
      </c>
      <c r="DN59">
        <v>1</v>
      </c>
      <c r="DO59">
        <f t="shared" si="15"/>
        <v>108845.22688899998</v>
      </c>
      <c r="DP59">
        <f t="shared" si="16"/>
        <v>35909890.719538204</v>
      </c>
      <c r="EB59">
        <f t="shared" si="19"/>
        <v>0.126305</v>
      </c>
    </row>
    <row r="60" spans="1:132">
      <c r="A60">
        <v>55</v>
      </c>
      <c r="B60">
        <v>218.96799999999999</v>
      </c>
      <c r="C60">
        <f t="shared" si="9"/>
        <v>10498855.41673523</v>
      </c>
      <c r="D60" s="40">
        <f t="shared" si="10"/>
        <v>47946.985023999994</v>
      </c>
      <c r="R60">
        <v>30</v>
      </c>
      <c r="S60">
        <v>51870.199000000001</v>
      </c>
      <c r="T60">
        <v>3.0000000000000001E-3</v>
      </c>
      <c r="U60">
        <v>0.9</v>
      </c>
      <c r="V60">
        <v>0</v>
      </c>
      <c r="W60">
        <v>255</v>
      </c>
      <c r="X60">
        <v>850.74800000000005</v>
      </c>
      <c r="Y60">
        <v>0.90100000000000002</v>
      </c>
      <c r="Z60">
        <v>262.26100000000002</v>
      </c>
      <c r="AA60">
        <v>0</v>
      </c>
      <c r="AB60">
        <v>1E-3</v>
      </c>
      <c r="AC60">
        <v>592.44399999999996</v>
      </c>
      <c r="AD60">
        <v>1179.26</v>
      </c>
      <c r="AE60">
        <v>132.63999999999999</v>
      </c>
      <c r="AF60">
        <v>253.51300000000001</v>
      </c>
      <c r="AG60">
        <v>1.0309999999999999</v>
      </c>
      <c r="AH60">
        <v>0.97</v>
      </c>
      <c r="AI60">
        <v>0.99399999999999999</v>
      </c>
      <c r="AV60">
        <v>17</v>
      </c>
      <c r="AW60">
        <v>32008.144</v>
      </c>
      <c r="AX60">
        <v>0.20399999999999999</v>
      </c>
      <c r="AY60">
        <v>7.218</v>
      </c>
      <c r="AZ60">
        <v>0</v>
      </c>
      <c r="BA60">
        <v>255</v>
      </c>
      <c r="BB60">
        <v>881.77200000000005</v>
      </c>
      <c r="BC60">
        <v>0.51700000000000002</v>
      </c>
      <c r="BD60">
        <v>209.38</v>
      </c>
      <c r="BE60">
        <v>0</v>
      </c>
      <c r="BF60">
        <v>0.08</v>
      </c>
      <c r="BG60">
        <v>1419.3710000000001</v>
      </c>
      <c r="BH60">
        <v>1184.6780000000001</v>
      </c>
      <c r="BI60">
        <v>5.9290000000000003</v>
      </c>
      <c r="BJ60">
        <v>203.66399999999999</v>
      </c>
      <c r="BK60">
        <v>1.022</v>
      </c>
      <c r="BL60">
        <v>0.97799999999999998</v>
      </c>
      <c r="BM60">
        <v>0.95899999999999996</v>
      </c>
      <c r="DB60">
        <v>20</v>
      </c>
      <c r="DC60">
        <v>81857.837</v>
      </c>
      <c r="DD60">
        <v>19.712</v>
      </c>
      <c r="DE60">
        <v>1</v>
      </c>
      <c r="DF60">
        <v>331.608</v>
      </c>
      <c r="DG60">
        <v>118</v>
      </c>
      <c r="DH60">
        <v>526.51099999999997</v>
      </c>
      <c r="DI60">
        <v>1148.462</v>
      </c>
      <c r="DJ60">
        <v>176.149</v>
      </c>
      <c r="DK60">
        <v>314.952</v>
      </c>
      <c r="DL60">
        <v>1.0509999999999999</v>
      </c>
      <c r="DM60">
        <v>0.95199999999999996</v>
      </c>
      <c r="DN60">
        <v>1</v>
      </c>
      <c r="DO60">
        <f t="shared" si="15"/>
        <v>109963.865664</v>
      </c>
      <c r="DP60">
        <f t="shared" si="16"/>
        <v>36464897.565107711</v>
      </c>
      <c r="EB60">
        <f t="shared" si="19"/>
        <v>0.107332</v>
      </c>
    </row>
    <row r="61" spans="1:132">
      <c r="A61">
        <v>56</v>
      </c>
      <c r="B61">
        <v>258.08600000000001</v>
      </c>
      <c r="C61">
        <f t="shared" si="9"/>
        <v>17190691.237140059</v>
      </c>
      <c r="D61" s="40">
        <f t="shared" si="10"/>
        <v>66608.383396000005</v>
      </c>
      <c r="R61">
        <v>31</v>
      </c>
      <c r="S61">
        <v>52282.466999999997</v>
      </c>
      <c r="T61">
        <v>0.126</v>
      </c>
      <c r="U61">
        <v>5.6680000000000001</v>
      </c>
      <c r="V61">
        <v>0</v>
      </c>
      <c r="W61">
        <v>255</v>
      </c>
      <c r="X61">
        <v>857.48800000000006</v>
      </c>
      <c r="Y61">
        <v>0.89400000000000002</v>
      </c>
      <c r="Z61">
        <v>260.89100000000002</v>
      </c>
      <c r="AA61">
        <v>0</v>
      </c>
      <c r="AB61">
        <v>4.9000000000000002E-2</v>
      </c>
      <c r="AC61">
        <v>775.72299999999996</v>
      </c>
      <c r="AD61">
        <v>1394.6949999999999</v>
      </c>
      <c r="AE61">
        <v>166.82</v>
      </c>
      <c r="AF61">
        <v>257.79300000000001</v>
      </c>
      <c r="AG61">
        <v>1.0069999999999999</v>
      </c>
      <c r="AH61">
        <v>0.99299999999999999</v>
      </c>
      <c r="AI61">
        <v>0.99299999999999999</v>
      </c>
      <c r="AV61">
        <v>18</v>
      </c>
      <c r="AW61">
        <v>42744.036999999997</v>
      </c>
      <c r="AX61">
        <v>2.5190000000000001</v>
      </c>
      <c r="AY61">
        <v>25.216999999999999</v>
      </c>
      <c r="AZ61">
        <v>0</v>
      </c>
      <c r="BA61">
        <v>255</v>
      </c>
      <c r="BB61">
        <v>777.94500000000005</v>
      </c>
      <c r="BC61">
        <v>0.88800000000000001</v>
      </c>
      <c r="BD61">
        <v>244.75</v>
      </c>
      <c r="BE61">
        <v>0</v>
      </c>
      <c r="BF61">
        <v>0.98799999999999999</v>
      </c>
      <c r="BG61">
        <v>1047.7070000000001</v>
      </c>
      <c r="BH61">
        <v>1033.289</v>
      </c>
      <c r="BI61">
        <v>107.13</v>
      </c>
      <c r="BJ61">
        <v>223.15</v>
      </c>
      <c r="BK61">
        <v>1.095</v>
      </c>
      <c r="BL61">
        <v>0.91400000000000003</v>
      </c>
      <c r="BM61">
        <v>0.99199999999999999</v>
      </c>
      <c r="DB61">
        <v>21</v>
      </c>
      <c r="DC61">
        <v>90146.854000000007</v>
      </c>
      <c r="DD61">
        <v>18.87</v>
      </c>
      <c r="DE61">
        <v>0.99099999999999999</v>
      </c>
      <c r="DF61">
        <v>366.43799999999999</v>
      </c>
      <c r="DG61">
        <v>134</v>
      </c>
      <c r="DH61">
        <v>1702.0150000000001</v>
      </c>
      <c r="DI61">
        <v>606.84</v>
      </c>
      <c r="DJ61">
        <v>176.76499999999999</v>
      </c>
      <c r="DK61">
        <v>314.952</v>
      </c>
      <c r="DL61">
        <v>1.153</v>
      </c>
      <c r="DM61">
        <v>0.86699999999999999</v>
      </c>
      <c r="DN61">
        <v>0.996</v>
      </c>
      <c r="DO61">
        <f t="shared" si="15"/>
        <v>134276.807844</v>
      </c>
      <c r="DP61">
        <f t="shared" si="16"/>
        <v>49204124.912739672</v>
      </c>
      <c r="EB61">
        <f t="shared" si="19"/>
        <v>8.7305999999999995E-2</v>
      </c>
    </row>
    <row r="62" spans="1:132">
      <c r="A62">
        <v>57</v>
      </c>
      <c r="B62">
        <v>263.49099999999999</v>
      </c>
      <c r="C62">
        <f t="shared" si="9"/>
        <v>18293523.268279769</v>
      </c>
      <c r="D62" s="40">
        <f t="shared" si="10"/>
        <v>69427.507080999989</v>
      </c>
      <c r="R62">
        <v>32</v>
      </c>
      <c r="S62">
        <v>31836.416000000001</v>
      </c>
      <c r="T62">
        <v>2.5999999999999999E-2</v>
      </c>
      <c r="U62">
        <v>2.569</v>
      </c>
      <c r="V62">
        <v>0</v>
      </c>
      <c r="W62">
        <v>255</v>
      </c>
      <c r="X62">
        <v>669.02300000000002</v>
      </c>
      <c r="Y62">
        <v>0.89400000000000002</v>
      </c>
      <c r="Z62">
        <v>208.41499999999999</v>
      </c>
      <c r="AA62">
        <v>0</v>
      </c>
      <c r="AB62">
        <v>0.01</v>
      </c>
      <c r="AC62">
        <v>247.58799999999999</v>
      </c>
      <c r="AD62">
        <v>200.965</v>
      </c>
      <c r="AE62">
        <v>41.56</v>
      </c>
      <c r="AF62">
        <v>196.44900000000001</v>
      </c>
      <c r="AG62">
        <v>1.0589999999999999</v>
      </c>
      <c r="AH62">
        <v>0.94399999999999995</v>
      </c>
      <c r="AI62">
        <v>0.99099999999999999</v>
      </c>
      <c r="AV62">
        <v>19</v>
      </c>
      <c r="AW62">
        <v>47289.131999999998</v>
      </c>
      <c r="AX62">
        <v>0.53600000000000003</v>
      </c>
      <c r="AY62">
        <v>11.682</v>
      </c>
      <c r="AZ62">
        <v>0</v>
      </c>
      <c r="BA62">
        <v>255</v>
      </c>
      <c r="BB62">
        <v>815.95699999999999</v>
      </c>
      <c r="BC62">
        <v>0.89300000000000002</v>
      </c>
      <c r="BD62">
        <v>254.10400000000001</v>
      </c>
      <c r="BE62">
        <v>0</v>
      </c>
      <c r="BF62">
        <v>0.21</v>
      </c>
      <c r="BG62">
        <v>1082.951</v>
      </c>
      <c r="BH62">
        <v>1302.425</v>
      </c>
      <c r="BI62">
        <v>127.70099999999999</v>
      </c>
      <c r="BJ62">
        <v>238.45099999999999</v>
      </c>
      <c r="BK62">
        <v>1.0629999999999999</v>
      </c>
      <c r="BL62">
        <v>0.94099999999999995</v>
      </c>
      <c r="BM62">
        <v>0.99199999999999999</v>
      </c>
      <c r="DB62">
        <v>22</v>
      </c>
      <c r="DC62">
        <v>85994.755000000005</v>
      </c>
      <c r="DD62">
        <v>20.012</v>
      </c>
      <c r="DE62">
        <v>1</v>
      </c>
      <c r="DF62">
        <v>331.97399999999999</v>
      </c>
      <c r="DG62">
        <v>136</v>
      </c>
      <c r="DH62">
        <v>1641.569</v>
      </c>
      <c r="DI62">
        <v>893.95500000000004</v>
      </c>
      <c r="DJ62">
        <v>140.054</v>
      </c>
      <c r="DK62">
        <v>330.85899999999998</v>
      </c>
      <c r="DL62">
        <v>1</v>
      </c>
      <c r="DM62">
        <v>1</v>
      </c>
      <c r="DN62">
        <v>1</v>
      </c>
      <c r="DO62">
        <f t="shared" si="15"/>
        <v>110206.73667599999</v>
      </c>
      <c r="DP62">
        <f t="shared" si="16"/>
        <v>36585771.201278418</v>
      </c>
      <c r="EB62">
        <f t="shared" si="19"/>
        <v>9.6971999999999989E-2</v>
      </c>
    </row>
    <row r="63" spans="1:132">
      <c r="A63">
        <v>58</v>
      </c>
      <c r="B63">
        <v>301.98599999999999</v>
      </c>
      <c r="C63">
        <f t="shared" si="9"/>
        <v>27539777.609573252</v>
      </c>
      <c r="D63" s="40">
        <f t="shared" si="10"/>
        <v>91195.544195999988</v>
      </c>
      <c r="R63">
        <v>1</v>
      </c>
      <c r="S63">
        <v>52639.809000000001</v>
      </c>
      <c r="T63">
        <v>171.17400000000001</v>
      </c>
      <c r="U63">
        <v>23.73</v>
      </c>
      <c r="V63">
        <v>50</v>
      </c>
      <c r="W63">
        <v>255</v>
      </c>
      <c r="X63">
        <v>860.70299999999997</v>
      </c>
      <c r="Y63">
        <v>0.89300000000000002</v>
      </c>
      <c r="Z63">
        <v>260.73399999999998</v>
      </c>
      <c r="AA63">
        <v>175</v>
      </c>
      <c r="AB63">
        <v>0</v>
      </c>
      <c r="AC63">
        <v>1553.0550000000001</v>
      </c>
      <c r="AD63">
        <v>229.904</v>
      </c>
      <c r="AE63">
        <v>6.9059999999999997</v>
      </c>
      <c r="AF63">
        <v>258.03899999999999</v>
      </c>
      <c r="AG63">
        <v>1.0049999999999999</v>
      </c>
      <c r="AH63">
        <v>0.995</v>
      </c>
      <c r="AI63">
        <v>0.99299999999999999</v>
      </c>
      <c r="AV63">
        <v>20</v>
      </c>
      <c r="AW63">
        <v>36080.379000000001</v>
      </c>
      <c r="AX63">
        <v>7.2999999999999995E-2</v>
      </c>
      <c r="AY63">
        <v>4.3010000000000002</v>
      </c>
      <c r="AZ63">
        <v>0</v>
      </c>
      <c r="BA63">
        <v>255</v>
      </c>
      <c r="BB63">
        <v>719.96400000000006</v>
      </c>
      <c r="BC63">
        <v>0.875</v>
      </c>
      <c r="BD63">
        <v>219.67400000000001</v>
      </c>
      <c r="BE63">
        <v>0</v>
      </c>
      <c r="BF63">
        <v>2.8000000000000001E-2</v>
      </c>
      <c r="BG63">
        <v>205.857</v>
      </c>
      <c r="BH63">
        <v>1300.8230000000001</v>
      </c>
      <c r="BI63">
        <v>160.178</v>
      </c>
      <c r="BJ63">
        <v>211.464</v>
      </c>
      <c r="BK63">
        <v>1.034</v>
      </c>
      <c r="BL63">
        <v>0.96699999999999997</v>
      </c>
      <c r="BM63">
        <v>0.99</v>
      </c>
      <c r="DB63">
        <v>23</v>
      </c>
      <c r="DC63">
        <v>69440.758000000002</v>
      </c>
      <c r="DD63">
        <v>19.23</v>
      </c>
      <c r="DE63">
        <v>0.997</v>
      </c>
      <c r="DF63">
        <v>303.72699999999998</v>
      </c>
      <c r="DG63">
        <v>138</v>
      </c>
      <c r="DH63">
        <v>1532.6089999999999</v>
      </c>
      <c r="DI63">
        <v>1247.8789999999999</v>
      </c>
      <c r="DJ63">
        <v>93.903999999999996</v>
      </c>
      <c r="DK63">
        <v>292.68299999999999</v>
      </c>
      <c r="DL63">
        <v>1.0289999999999999</v>
      </c>
      <c r="DM63">
        <v>0.97199999999999998</v>
      </c>
      <c r="DN63">
        <v>0.997</v>
      </c>
      <c r="DO63">
        <f t="shared" si="15"/>
        <v>92250.090528999979</v>
      </c>
      <c r="DP63">
        <f t="shared" si="16"/>
        <v>28018843.246101573</v>
      </c>
      <c r="EB63">
        <f t="shared" ref="EB63:EB71" si="20">DF72/1000</f>
        <v>0.373724</v>
      </c>
    </row>
    <row r="64" spans="1:132">
      <c r="A64">
        <v>59</v>
      </c>
      <c r="B64">
        <v>253.679</v>
      </c>
      <c r="C64">
        <f t="shared" si="9"/>
        <v>16325013.57616584</v>
      </c>
      <c r="D64" s="40">
        <f t="shared" si="10"/>
        <v>64353.035041000003</v>
      </c>
      <c r="R64">
        <v>2</v>
      </c>
      <c r="S64">
        <v>52226.894999999997</v>
      </c>
      <c r="T64">
        <v>187.15</v>
      </c>
      <c r="U64">
        <v>25.263999999999999</v>
      </c>
      <c r="V64">
        <v>57</v>
      </c>
      <c r="W64">
        <v>255</v>
      </c>
      <c r="X64">
        <v>881.86599999999999</v>
      </c>
      <c r="Y64">
        <v>0.84399999999999997</v>
      </c>
      <c r="Z64">
        <v>259.73500000000001</v>
      </c>
      <c r="AA64">
        <v>193</v>
      </c>
      <c r="AB64">
        <v>0</v>
      </c>
      <c r="AC64">
        <v>1384.2439999999999</v>
      </c>
      <c r="AD64">
        <v>389.87099999999998</v>
      </c>
      <c r="AE64">
        <v>164.93199999999999</v>
      </c>
      <c r="AF64">
        <v>258.03899999999999</v>
      </c>
      <c r="AG64">
        <v>1.004</v>
      </c>
      <c r="AH64">
        <v>0.996</v>
      </c>
      <c r="AI64">
        <v>0.99099999999999999</v>
      </c>
      <c r="AV64">
        <v>21</v>
      </c>
      <c r="AW64">
        <v>45250.127</v>
      </c>
      <c r="AX64">
        <v>0.871</v>
      </c>
      <c r="AY64">
        <v>14.881</v>
      </c>
      <c r="AZ64">
        <v>0</v>
      </c>
      <c r="BA64">
        <v>255</v>
      </c>
      <c r="BB64">
        <v>806.73299999999995</v>
      </c>
      <c r="BC64">
        <v>0.874</v>
      </c>
      <c r="BD64">
        <v>242.571</v>
      </c>
      <c r="BE64">
        <v>0</v>
      </c>
      <c r="BF64">
        <v>0.34200000000000003</v>
      </c>
      <c r="BG64">
        <v>244.30500000000001</v>
      </c>
      <c r="BH64">
        <v>1012.463</v>
      </c>
      <c r="BI64">
        <v>130.58099999999999</v>
      </c>
      <c r="BJ64">
        <v>238.648</v>
      </c>
      <c r="BK64">
        <v>1.004</v>
      </c>
      <c r="BL64">
        <v>0.996</v>
      </c>
      <c r="BM64">
        <v>0.99199999999999999</v>
      </c>
      <c r="DB64">
        <v>24</v>
      </c>
      <c r="DC64">
        <v>95183.267000000007</v>
      </c>
      <c r="DD64">
        <v>16.308</v>
      </c>
      <c r="DE64">
        <v>0.96499999999999997</v>
      </c>
      <c r="DF64">
        <v>371.24700000000001</v>
      </c>
      <c r="DG64">
        <v>132</v>
      </c>
      <c r="DH64">
        <v>1213.68</v>
      </c>
      <c r="DI64">
        <v>1202.5450000000001</v>
      </c>
      <c r="DJ64">
        <v>93.316000000000003</v>
      </c>
      <c r="DK64">
        <v>338.017</v>
      </c>
      <c r="DL64">
        <v>1.036</v>
      </c>
      <c r="DM64">
        <v>0.96499999999999997</v>
      </c>
      <c r="DN64">
        <v>0.96699999999999997</v>
      </c>
      <c r="DO64">
        <f t="shared" si="15"/>
        <v>137824.335009</v>
      </c>
      <c r="DP64">
        <f t="shared" si="16"/>
        <v>51166870.899086222</v>
      </c>
      <c r="EB64">
        <f t="shared" si="20"/>
        <v>0.38245600000000002</v>
      </c>
    </row>
    <row r="65" spans="1:132">
      <c r="A65">
        <v>60</v>
      </c>
      <c r="B65">
        <v>263.459</v>
      </c>
      <c r="C65">
        <f t="shared" si="9"/>
        <v>18286859.037011582</v>
      </c>
      <c r="D65" s="40">
        <f t="shared" si="10"/>
        <v>69410.644681000005</v>
      </c>
      <c r="R65">
        <v>3</v>
      </c>
      <c r="S65">
        <v>52264.374000000003</v>
      </c>
      <c r="T65">
        <v>197.59700000000001</v>
      </c>
      <c r="U65">
        <v>21.120999999999999</v>
      </c>
      <c r="V65">
        <v>60</v>
      </c>
      <c r="W65">
        <v>255</v>
      </c>
      <c r="X65">
        <v>889.64200000000005</v>
      </c>
      <c r="Y65">
        <v>0.83</v>
      </c>
      <c r="Z65">
        <v>262.173</v>
      </c>
      <c r="AA65">
        <v>202</v>
      </c>
      <c r="AB65">
        <v>0</v>
      </c>
      <c r="AC65">
        <v>1516.077</v>
      </c>
      <c r="AD65">
        <v>754.82299999999998</v>
      </c>
      <c r="AE65">
        <v>168.86199999999999</v>
      </c>
      <c r="AF65">
        <v>255.62700000000001</v>
      </c>
      <c r="AG65">
        <v>1.0229999999999999</v>
      </c>
      <c r="AH65">
        <v>0.97699999999999998</v>
      </c>
      <c r="AI65">
        <v>0.99199999999999999</v>
      </c>
      <c r="AV65">
        <v>22</v>
      </c>
      <c r="AW65">
        <v>2661.9989999999998</v>
      </c>
      <c r="AX65">
        <v>255</v>
      </c>
      <c r="AY65">
        <v>0</v>
      </c>
      <c r="AZ65">
        <v>255</v>
      </c>
      <c r="BA65">
        <v>255</v>
      </c>
      <c r="BB65">
        <v>1425.1220000000001</v>
      </c>
      <c r="BC65">
        <v>1.6E-2</v>
      </c>
      <c r="BD65">
        <v>265.85599999999999</v>
      </c>
      <c r="BE65">
        <v>255</v>
      </c>
      <c r="BF65">
        <v>100</v>
      </c>
      <c r="BG65">
        <v>1038.896</v>
      </c>
      <c r="BH65">
        <v>202.65299999999999</v>
      </c>
      <c r="BI65">
        <v>42.68</v>
      </c>
      <c r="BJ65">
        <v>237.096</v>
      </c>
      <c r="BK65">
        <v>1.256</v>
      </c>
      <c r="BL65">
        <v>0.79600000000000004</v>
      </c>
      <c r="BM65">
        <v>5.2999999999999999E-2</v>
      </c>
      <c r="DB65">
        <v>25</v>
      </c>
      <c r="DC65">
        <v>89306.82</v>
      </c>
      <c r="DD65">
        <v>23.327000000000002</v>
      </c>
      <c r="DE65">
        <v>1</v>
      </c>
      <c r="DF65">
        <v>339.55799999999999</v>
      </c>
      <c r="DG65">
        <v>108</v>
      </c>
      <c r="DH65">
        <v>170.99700000000001</v>
      </c>
      <c r="DI65">
        <v>75.557000000000002</v>
      </c>
      <c r="DJ65">
        <v>96.725999999999999</v>
      </c>
      <c r="DK65">
        <v>335.63099999999997</v>
      </c>
      <c r="DL65">
        <v>1.0089999999999999</v>
      </c>
      <c r="DM65">
        <v>0.99099999999999999</v>
      </c>
      <c r="DN65">
        <v>1</v>
      </c>
      <c r="DO65">
        <f t="shared" si="15"/>
        <v>115299.635364</v>
      </c>
      <c r="DP65">
        <f t="shared" si="16"/>
        <v>39150913.584929109</v>
      </c>
      <c r="EB65">
        <f t="shared" si="20"/>
        <v>0.356211</v>
      </c>
    </row>
    <row r="66" spans="1:132">
      <c r="A66">
        <v>61</v>
      </c>
      <c r="B66">
        <v>265.88200000000001</v>
      </c>
      <c r="C66">
        <f t="shared" si="9"/>
        <v>18796059.485708967</v>
      </c>
      <c r="D66" s="40">
        <f t="shared" si="10"/>
        <v>70693.237924000001</v>
      </c>
      <c r="R66">
        <v>4</v>
      </c>
      <c r="S66">
        <v>39401.345000000001</v>
      </c>
      <c r="T66">
        <v>196.34200000000001</v>
      </c>
      <c r="U66">
        <v>25.663</v>
      </c>
      <c r="V66">
        <v>60</v>
      </c>
      <c r="W66">
        <v>255</v>
      </c>
      <c r="X66">
        <v>745.822</v>
      </c>
      <c r="Y66">
        <v>0.89</v>
      </c>
      <c r="Z66">
        <v>231.261</v>
      </c>
      <c r="AA66">
        <v>203</v>
      </c>
      <c r="AB66">
        <v>0</v>
      </c>
      <c r="AC66">
        <v>1167.203</v>
      </c>
      <c r="AD66">
        <v>601.28599999999994</v>
      </c>
      <c r="AE66">
        <v>20.765999999999998</v>
      </c>
      <c r="AF66">
        <v>219.976</v>
      </c>
      <c r="AG66">
        <v>1.0449999999999999</v>
      </c>
      <c r="AH66">
        <v>0.95699999999999996</v>
      </c>
      <c r="AI66">
        <v>0.99199999999999999</v>
      </c>
      <c r="AV66">
        <v>23</v>
      </c>
      <c r="AW66">
        <v>47966.02</v>
      </c>
      <c r="AX66">
        <v>0.89</v>
      </c>
      <c r="AY66">
        <v>15.041</v>
      </c>
      <c r="AZ66">
        <v>0</v>
      </c>
      <c r="BA66">
        <v>255</v>
      </c>
      <c r="BB66">
        <v>823.96699999999998</v>
      </c>
      <c r="BC66">
        <v>0.88800000000000001</v>
      </c>
      <c r="BD66">
        <v>255.47399999999999</v>
      </c>
      <c r="BE66">
        <v>0</v>
      </c>
      <c r="BF66">
        <v>0.34899999999999998</v>
      </c>
      <c r="BG66">
        <v>1690.1089999999999</v>
      </c>
      <c r="BH66">
        <v>217.071</v>
      </c>
      <c r="BI66">
        <v>170.98099999999999</v>
      </c>
      <c r="BJ66">
        <v>241.101</v>
      </c>
      <c r="BK66">
        <v>1.0569999999999999</v>
      </c>
      <c r="BL66">
        <v>0.94599999999999995</v>
      </c>
      <c r="BM66">
        <v>0.99199999999999999</v>
      </c>
      <c r="DB66">
        <v>26</v>
      </c>
      <c r="DC66">
        <v>77228.157999999996</v>
      </c>
      <c r="DD66">
        <v>21.638000000000002</v>
      </c>
      <c r="DE66">
        <v>0.99099999999999999</v>
      </c>
      <c r="DF66">
        <v>316.589</v>
      </c>
      <c r="DG66">
        <v>130</v>
      </c>
      <c r="DH66">
        <v>1755.3019999999999</v>
      </c>
      <c r="DI66">
        <v>275.98099999999999</v>
      </c>
      <c r="DJ66">
        <v>175.822</v>
      </c>
      <c r="DK66">
        <v>314.15699999999998</v>
      </c>
      <c r="DL66">
        <v>1.012</v>
      </c>
      <c r="DM66">
        <v>0.98899999999999999</v>
      </c>
      <c r="DN66">
        <v>0.99099999999999999</v>
      </c>
      <c r="DO66">
        <f t="shared" si="15"/>
        <v>100228.594921</v>
      </c>
      <c r="DP66">
        <f t="shared" si="16"/>
        <v>31731270.637444466</v>
      </c>
      <c r="EB66">
        <f t="shared" si="20"/>
        <v>0.34509899999999999</v>
      </c>
    </row>
    <row r="67" spans="1:132">
      <c r="A67">
        <v>62</v>
      </c>
      <c r="B67">
        <v>266.16199999999998</v>
      </c>
      <c r="C67">
        <f t="shared" si="9"/>
        <v>18855504.362963524</v>
      </c>
      <c r="D67" s="40">
        <f t="shared" si="10"/>
        <v>70842.210243999987</v>
      </c>
      <c r="R67">
        <v>5</v>
      </c>
      <c r="S67">
        <v>49595.614999999998</v>
      </c>
      <c r="T67">
        <v>203.20400000000001</v>
      </c>
      <c r="U67">
        <v>23.577999999999999</v>
      </c>
      <c r="V67">
        <v>82</v>
      </c>
      <c r="W67">
        <v>255</v>
      </c>
      <c r="X67">
        <v>837.22</v>
      </c>
      <c r="Y67">
        <v>0.88900000000000001</v>
      </c>
      <c r="Z67">
        <v>260.09899999999999</v>
      </c>
      <c r="AA67">
        <v>210</v>
      </c>
      <c r="AB67">
        <v>0</v>
      </c>
      <c r="AC67">
        <v>1050.643</v>
      </c>
      <c r="AD67">
        <v>614.14800000000002</v>
      </c>
      <c r="AE67">
        <v>104.68</v>
      </c>
      <c r="AF67">
        <v>245.17699999999999</v>
      </c>
      <c r="AG67">
        <v>1.0589999999999999</v>
      </c>
      <c r="AH67">
        <v>0.94399999999999995</v>
      </c>
      <c r="AI67">
        <v>0.99299999999999999</v>
      </c>
      <c r="AV67">
        <v>1</v>
      </c>
      <c r="AW67">
        <v>46586.58</v>
      </c>
      <c r="AX67">
        <v>0.80100000000000005</v>
      </c>
      <c r="AY67">
        <v>14.266999999999999</v>
      </c>
      <c r="AZ67">
        <v>0</v>
      </c>
      <c r="BA67">
        <v>255</v>
      </c>
      <c r="BB67">
        <v>807.16899999999998</v>
      </c>
      <c r="BC67">
        <v>0.89900000000000002</v>
      </c>
      <c r="BD67">
        <v>249.62</v>
      </c>
      <c r="BE67">
        <v>0</v>
      </c>
      <c r="BF67">
        <v>0.314</v>
      </c>
      <c r="BG67">
        <v>682.45100000000002</v>
      </c>
      <c r="BH67">
        <v>399.69900000000001</v>
      </c>
      <c r="BI67">
        <v>169.08699999999999</v>
      </c>
      <c r="BJ67">
        <v>239.499</v>
      </c>
      <c r="BK67">
        <v>1.038</v>
      </c>
      <c r="BL67">
        <v>0.96299999999999997</v>
      </c>
      <c r="BM67">
        <v>0.99299999999999999</v>
      </c>
      <c r="DB67">
        <v>27</v>
      </c>
      <c r="DC67">
        <v>8054.9709999999995</v>
      </c>
      <c r="DD67">
        <v>22.181999999999999</v>
      </c>
      <c r="DE67">
        <v>0.997</v>
      </c>
      <c r="DF67">
        <v>107.24</v>
      </c>
      <c r="DG67">
        <v>139</v>
      </c>
      <c r="DH67">
        <v>1242.3119999999999</v>
      </c>
      <c r="DI67">
        <v>1024.3900000000001</v>
      </c>
      <c r="DJ67">
        <v>96.387</v>
      </c>
      <c r="DK67">
        <v>96.234999999999999</v>
      </c>
      <c r="DL67">
        <v>1.1080000000000001</v>
      </c>
      <c r="DM67">
        <v>0.90300000000000002</v>
      </c>
      <c r="DN67">
        <v>1</v>
      </c>
      <c r="DO67">
        <f t="shared" si="15"/>
        <v>11500.417599999999</v>
      </c>
      <c r="DP67">
        <f t="shared" si="16"/>
        <v>1233304.7834239998</v>
      </c>
      <c r="EB67">
        <f t="shared" si="20"/>
        <v>0.35214499999999999</v>
      </c>
    </row>
    <row r="68" spans="1:132">
      <c r="A68">
        <v>63</v>
      </c>
      <c r="B68">
        <v>257.42099999999999</v>
      </c>
      <c r="C68">
        <f t="shared" si="9"/>
        <v>17058149.614429459</v>
      </c>
      <c r="D68" s="40">
        <f t="shared" si="10"/>
        <v>66265.571240999998</v>
      </c>
      <c r="R68">
        <v>6</v>
      </c>
      <c r="S68">
        <v>42742.786</v>
      </c>
      <c r="T68">
        <v>195.09100000000001</v>
      </c>
      <c r="U68">
        <v>24.135999999999999</v>
      </c>
      <c r="V68">
        <v>63</v>
      </c>
      <c r="W68">
        <v>255</v>
      </c>
      <c r="X68">
        <v>793.03099999999995</v>
      </c>
      <c r="Y68">
        <v>0.85399999999999998</v>
      </c>
      <c r="Z68">
        <v>243.679</v>
      </c>
      <c r="AA68">
        <v>202</v>
      </c>
      <c r="AB68">
        <v>0</v>
      </c>
      <c r="AC68">
        <v>976.68799999999999</v>
      </c>
      <c r="AD68">
        <v>278.13499999999999</v>
      </c>
      <c r="AE68">
        <v>110.468</v>
      </c>
      <c r="AF68">
        <v>224.99199999999999</v>
      </c>
      <c r="AG68">
        <v>1.083</v>
      </c>
      <c r="AH68">
        <v>0.92300000000000004</v>
      </c>
      <c r="AI68">
        <v>0.99099999999999999</v>
      </c>
      <c r="AV68">
        <v>2</v>
      </c>
      <c r="AW68">
        <v>46450.561000000002</v>
      </c>
      <c r="AX68">
        <v>0.29599999999999999</v>
      </c>
      <c r="AY68">
        <v>8.6809999999999992</v>
      </c>
      <c r="AZ68">
        <v>0</v>
      </c>
      <c r="BA68">
        <v>255</v>
      </c>
      <c r="BB68">
        <v>818.41700000000003</v>
      </c>
      <c r="BC68">
        <v>0.871</v>
      </c>
      <c r="BD68">
        <v>250.61600000000001</v>
      </c>
      <c r="BE68">
        <v>0</v>
      </c>
      <c r="BF68">
        <v>0.11600000000000001</v>
      </c>
      <c r="BG68">
        <v>1034.8910000000001</v>
      </c>
      <c r="BH68">
        <v>1240.748</v>
      </c>
      <c r="BI68">
        <v>75.563999999999993</v>
      </c>
      <c r="BJ68">
        <v>237.60599999999999</v>
      </c>
      <c r="BK68">
        <v>1.0569999999999999</v>
      </c>
      <c r="BL68">
        <v>0.94599999999999995</v>
      </c>
      <c r="BM68">
        <v>0.99199999999999999</v>
      </c>
      <c r="DB68">
        <v>28</v>
      </c>
      <c r="DC68">
        <v>11461.919</v>
      </c>
      <c r="DD68">
        <v>19.228999999999999</v>
      </c>
      <c r="DE68">
        <v>0.999</v>
      </c>
      <c r="DF68">
        <v>126.30500000000001</v>
      </c>
      <c r="DG68">
        <v>131</v>
      </c>
      <c r="DH68">
        <v>1576.3520000000001</v>
      </c>
      <c r="DI68">
        <v>914.63400000000001</v>
      </c>
      <c r="DJ68">
        <v>95.781999999999996</v>
      </c>
      <c r="DK68">
        <v>116.119</v>
      </c>
      <c r="DL68">
        <v>1.0820000000000001</v>
      </c>
      <c r="DM68">
        <v>0.92400000000000004</v>
      </c>
      <c r="DN68">
        <v>1</v>
      </c>
      <c r="DO68">
        <f t="shared" si="15"/>
        <v>15952.953025000003</v>
      </c>
      <c r="DP68">
        <f t="shared" si="16"/>
        <v>2014937.7318226255</v>
      </c>
      <c r="EB68">
        <f t="shared" si="20"/>
        <v>0.38801400000000003</v>
      </c>
    </row>
    <row r="69" spans="1:132">
      <c r="A69">
        <v>64</v>
      </c>
      <c r="B69">
        <v>280.44200000000001</v>
      </c>
      <c r="C69">
        <f t="shared" si="9"/>
        <v>22056122.592110891</v>
      </c>
      <c r="D69" s="40">
        <f t="shared" si="10"/>
        <v>78647.715364000003</v>
      </c>
      <c r="R69">
        <v>7</v>
      </c>
      <c r="S69">
        <v>44670.366000000002</v>
      </c>
      <c r="T69">
        <v>202.09399999999999</v>
      </c>
      <c r="U69">
        <v>23.72</v>
      </c>
      <c r="V69">
        <v>84</v>
      </c>
      <c r="W69">
        <v>255</v>
      </c>
      <c r="X69">
        <v>950.30399999999997</v>
      </c>
      <c r="Y69">
        <v>0.622</v>
      </c>
      <c r="Z69">
        <v>252.34100000000001</v>
      </c>
      <c r="AA69">
        <v>208</v>
      </c>
      <c r="AB69">
        <v>0</v>
      </c>
      <c r="AC69">
        <v>733.923</v>
      </c>
      <c r="AD69">
        <v>400.322</v>
      </c>
      <c r="AE69">
        <v>128.40299999999999</v>
      </c>
      <c r="AF69">
        <v>228.99799999999999</v>
      </c>
      <c r="AG69">
        <v>1.1080000000000001</v>
      </c>
      <c r="AH69">
        <v>0.90300000000000002</v>
      </c>
      <c r="AI69">
        <v>0.98199999999999998</v>
      </c>
      <c r="AV69">
        <v>3</v>
      </c>
      <c r="AW69">
        <v>50001.817000000003</v>
      </c>
      <c r="AX69">
        <v>8.5000000000000006E-2</v>
      </c>
      <c r="AY69">
        <v>4.657</v>
      </c>
      <c r="AZ69">
        <v>0</v>
      </c>
      <c r="BA69">
        <v>255</v>
      </c>
      <c r="BB69">
        <v>846.23400000000004</v>
      </c>
      <c r="BC69">
        <v>0.877</v>
      </c>
      <c r="BD69">
        <v>257.05200000000002</v>
      </c>
      <c r="BE69">
        <v>0</v>
      </c>
      <c r="BF69">
        <v>3.3000000000000002E-2</v>
      </c>
      <c r="BG69">
        <v>1296.0170000000001</v>
      </c>
      <c r="BH69">
        <v>659.22299999999996</v>
      </c>
      <c r="BI69">
        <v>55.665999999999997</v>
      </c>
      <c r="BJ69">
        <v>249.77799999999999</v>
      </c>
      <c r="BK69">
        <v>1.018</v>
      </c>
      <c r="BL69">
        <v>0.98199999999999998</v>
      </c>
      <c r="BM69">
        <v>0.99099999999999999</v>
      </c>
      <c r="DB69">
        <v>29</v>
      </c>
      <c r="DC69">
        <v>8268.7749999999996</v>
      </c>
      <c r="DD69">
        <v>20.323</v>
      </c>
      <c r="DE69">
        <v>1</v>
      </c>
      <c r="DF69">
        <v>107.33199999999999</v>
      </c>
      <c r="DG69">
        <v>134</v>
      </c>
      <c r="DH69">
        <v>1624.867</v>
      </c>
      <c r="DI69">
        <v>1170.732</v>
      </c>
      <c r="DJ69">
        <v>173.191</v>
      </c>
      <c r="DK69">
        <v>98.620999999999995</v>
      </c>
      <c r="DL69">
        <v>1.081</v>
      </c>
      <c r="DM69">
        <v>0.92500000000000004</v>
      </c>
      <c r="DN69">
        <v>1</v>
      </c>
      <c r="DO69">
        <f t="shared" si="15"/>
        <v>11520.158223999999</v>
      </c>
      <c r="DP69">
        <f t="shared" si="16"/>
        <v>1236481.6224983679</v>
      </c>
      <c r="EB69">
        <f t="shared" si="20"/>
        <v>0.36821800000000005</v>
      </c>
    </row>
    <row r="70" spans="1:132">
      <c r="A70">
        <v>65</v>
      </c>
      <c r="B70">
        <v>252.839</v>
      </c>
      <c r="C70">
        <f t="shared" si="9"/>
        <v>16163380.322865719</v>
      </c>
      <c r="D70" s="40">
        <f t="shared" si="10"/>
        <v>63927.559921</v>
      </c>
      <c r="R70">
        <v>8</v>
      </c>
      <c r="S70">
        <v>37409.146000000001</v>
      </c>
      <c r="T70">
        <v>191.25399999999999</v>
      </c>
      <c r="U70">
        <v>21.638999999999999</v>
      </c>
      <c r="V70">
        <v>73</v>
      </c>
      <c r="W70">
        <v>255</v>
      </c>
      <c r="X70">
        <v>739.63400000000001</v>
      </c>
      <c r="Y70">
        <v>0.85899999999999999</v>
      </c>
      <c r="Z70">
        <v>228.01300000000001</v>
      </c>
      <c r="AA70">
        <v>194</v>
      </c>
      <c r="AB70">
        <v>0</v>
      </c>
      <c r="AC70">
        <v>1065.9159999999999</v>
      </c>
      <c r="AD70">
        <v>86.013000000000005</v>
      </c>
      <c r="AE70">
        <v>118.191</v>
      </c>
      <c r="AF70">
        <v>211.78200000000001</v>
      </c>
      <c r="AG70">
        <v>1.0780000000000001</v>
      </c>
      <c r="AH70">
        <v>0.92800000000000005</v>
      </c>
      <c r="AI70">
        <v>0.99</v>
      </c>
      <c r="AV70">
        <v>4</v>
      </c>
      <c r="AW70">
        <v>52664.457999999999</v>
      </c>
      <c r="AX70">
        <v>0.67100000000000004</v>
      </c>
      <c r="AY70">
        <v>13.064</v>
      </c>
      <c r="AZ70">
        <v>0</v>
      </c>
      <c r="BA70">
        <v>255</v>
      </c>
      <c r="BB70">
        <v>862.72299999999996</v>
      </c>
      <c r="BC70">
        <v>0.88900000000000001</v>
      </c>
      <c r="BD70">
        <v>266.87200000000001</v>
      </c>
      <c r="BE70">
        <v>0</v>
      </c>
      <c r="BF70">
        <v>0.26300000000000001</v>
      </c>
      <c r="BG70">
        <v>1589.183</v>
      </c>
      <c r="BH70">
        <v>676.04399999999998</v>
      </c>
      <c r="BI70">
        <v>133.41900000000001</v>
      </c>
      <c r="BJ70">
        <v>255.44300000000001</v>
      </c>
      <c r="BK70">
        <v>1.0409999999999999</v>
      </c>
      <c r="BL70">
        <v>0.96099999999999997</v>
      </c>
      <c r="BM70">
        <v>0.99299999999999999</v>
      </c>
      <c r="DB70">
        <v>30</v>
      </c>
      <c r="DC70">
        <v>5573.4530000000004</v>
      </c>
      <c r="DD70">
        <v>20.937000000000001</v>
      </c>
      <c r="DE70">
        <v>0.998</v>
      </c>
      <c r="DF70">
        <v>87.305999999999997</v>
      </c>
      <c r="DG70">
        <v>129</v>
      </c>
      <c r="DH70">
        <v>1144.4860000000001</v>
      </c>
      <c r="DI70">
        <v>1133.3510000000001</v>
      </c>
      <c r="DJ70">
        <v>173.19900000000001</v>
      </c>
      <c r="DK70">
        <v>81.918999999999997</v>
      </c>
      <c r="DL70">
        <v>1.0580000000000001</v>
      </c>
      <c r="DM70">
        <v>0.94499999999999995</v>
      </c>
      <c r="DN70">
        <v>1</v>
      </c>
      <c r="DO70">
        <f t="shared" si="15"/>
        <v>7622.3376359999993</v>
      </c>
      <c r="DP70">
        <f t="shared" si="16"/>
        <v>665475.80964861589</v>
      </c>
      <c r="EB70">
        <f t="shared" si="20"/>
        <v>0.34597</v>
      </c>
    </row>
    <row r="71" spans="1:132">
      <c r="A71">
        <v>66</v>
      </c>
      <c r="B71">
        <v>271.79300000000001</v>
      </c>
      <c r="C71">
        <f t="shared" ref="C71:C105" si="21">B71^3</f>
        <v>20077738.891914256</v>
      </c>
      <c r="D71" s="40">
        <f t="shared" ref="D71:D105" si="22">B71^2</f>
        <v>73871.434848999997</v>
      </c>
      <c r="R71">
        <v>9</v>
      </c>
      <c r="S71">
        <v>46830.574999999997</v>
      </c>
      <c r="T71">
        <v>190.71199999999999</v>
      </c>
      <c r="U71">
        <v>25.061</v>
      </c>
      <c r="V71">
        <v>56</v>
      </c>
      <c r="W71">
        <v>255</v>
      </c>
      <c r="X71">
        <v>878.77800000000002</v>
      </c>
      <c r="Y71">
        <v>0.76200000000000001</v>
      </c>
      <c r="Z71">
        <v>249.565</v>
      </c>
      <c r="AA71">
        <v>198</v>
      </c>
      <c r="AB71">
        <v>0</v>
      </c>
      <c r="AC71">
        <v>762.05799999999999</v>
      </c>
      <c r="AD71">
        <v>241.96100000000001</v>
      </c>
      <c r="AE71">
        <v>25.161999999999999</v>
      </c>
      <c r="AF71">
        <v>241.15799999999999</v>
      </c>
      <c r="AG71">
        <v>1.024</v>
      </c>
      <c r="AH71">
        <v>0.97699999999999998</v>
      </c>
      <c r="AI71">
        <v>0.98899999999999999</v>
      </c>
      <c r="AV71">
        <v>5</v>
      </c>
      <c r="AW71">
        <v>51713.606</v>
      </c>
      <c r="AX71">
        <v>0.14199999999999999</v>
      </c>
      <c r="AY71">
        <v>6.024</v>
      </c>
      <c r="AZ71">
        <v>0</v>
      </c>
      <c r="BA71">
        <v>255</v>
      </c>
      <c r="BB71">
        <v>852.91600000000005</v>
      </c>
      <c r="BC71">
        <v>0.89300000000000002</v>
      </c>
      <c r="BD71">
        <v>261.22000000000003</v>
      </c>
      <c r="BE71">
        <v>0</v>
      </c>
      <c r="BF71">
        <v>5.6000000000000001E-2</v>
      </c>
      <c r="BG71">
        <v>1815.0650000000001</v>
      </c>
      <c r="BH71">
        <v>693.66499999999996</v>
      </c>
      <c r="BI71">
        <v>50.598999999999997</v>
      </c>
      <c r="BJ71">
        <v>254.12200000000001</v>
      </c>
      <c r="BK71">
        <v>1.0269999999999999</v>
      </c>
      <c r="BL71">
        <v>0.97299999999999998</v>
      </c>
      <c r="BM71">
        <v>0.99199999999999999</v>
      </c>
      <c r="DB71">
        <v>31</v>
      </c>
      <c r="DC71">
        <v>6909.4120000000003</v>
      </c>
      <c r="DD71">
        <v>18.460999999999999</v>
      </c>
      <c r="DE71">
        <v>0.999</v>
      </c>
      <c r="DF71">
        <v>96.971999999999994</v>
      </c>
      <c r="DG71">
        <v>119</v>
      </c>
      <c r="DH71">
        <v>563.89200000000005</v>
      </c>
      <c r="DI71">
        <v>1286.8499999999999</v>
      </c>
      <c r="DJ71">
        <v>97.066999999999993</v>
      </c>
      <c r="DK71">
        <v>91.462999999999994</v>
      </c>
      <c r="DL71">
        <v>1.0529999999999999</v>
      </c>
      <c r="DM71">
        <v>0.95</v>
      </c>
      <c r="DN71">
        <v>1</v>
      </c>
      <c r="DO71">
        <f t="shared" si="15"/>
        <v>9403.5687839999991</v>
      </c>
      <c r="DP71">
        <f t="shared" si="16"/>
        <v>911882.87212204782</v>
      </c>
      <c r="EB71">
        <f t="shared" si="20"/>
        <v>0.352242</v>
      </c>
    </row>
    <row r="72" spans="1:132">
      <c r="A72">
        <v>67</v>
      </c>
      <c r="B72">
        <v>232.80600000000001</v>
      </c>
      <c r="C72">
        <f t="shared" si="21"/>
        <v>12617767.102262618</v>
      </c>
      <c r="D72" s="40">
        <f t="shared" si="22"/>
        <v>54198.633636000006</v>
      </c>
      <c r="R72">
        <v>10</v>
      </c>
      <c r="S72">
        <v>42457.171000000002</v>
      </c>
      <c r="T72">
        <v>207.73099999999999</v>
      </c>
      <c r="U72">
        <v>19.675999999999998</v>
      </c>
      <c r="V72">
        <v>86</v>
      </c>
      <c r="W72">
        <v>255</v>
      </c>
      <c r="X72">
        <v>782.24800000000005</v>
      </c>
      <c r="Y72">
        <v>0.872</v>
      </c>
      <c r="Z72">
        <v>236.81100000000001</v>
      </c>
      <c r="AA72">
        <v>212</v>
      </c>
      <c r="AB72">
        <v>0</v>
      </c>
      <c r="AC72">
        <v>254.01900000000001</v>
      </c>
      <c r="AD72">
        <v>471.86500000000001</v>
      </c>
      <c r="AE72">
        <v>60.738</v>
      </c>
      <c r="AF72">
        <v>230.77600000000001</v>
      </c>
      <c r="AG72">
        <v>1.0209999999999999</v>
      </c>
      <c r="AH72">
        <v>0.97899999999999998</v>
      </c>
      <c r="AI72">
        <v>0.99099999999999999</v>
      </c>
      <c r="AV72">
        <v>6</v>
      </c>
      <c r="AW72">
        <v>46397.95</v>
      </c>
      <c r="AX72">
        <v>0.53600000000000003</v>
      </c>
      <c r="AY72">
        <v>11.679</v>
      </c>
      <c r="AZ72">
        <v>0</v>
      </c>
      <c r="BA72">
        <v>255</v>
      </c>
      <c r="BB72">
        <v>820.92399999999998</v>
      </c>
      <c r="BC72">
        <v>0.86499999999999999</v>
      </c>
      <c r="BD72">
        <v>254.39</v>
      </c>
      <c r="BE72">
        <v>0</v>
      </c>
      <c r="BF72">
        <v>0.21</v>
      </c>
      <c r="BG72">
        <v>1657.268</v>
      </c>
      <c r="BH72">
        <v>267.53399999999999</v>
      </c>
      <c r="BI72">
        <v>130.91399999999999</v>
      </c>
      <c r="BJ72">
        <v>235.238</v>
      </c>
      <c r="BK72">
        <v>1.085</v>
      </c>
      <c r="BL72">
        <v>0.92100000000000004</v>
      </c>
      <c r="BM72">
        <v>0.98299999999999998</v>
      </c>
      <c r="DB72">
        <v>1</v>
      </c>
      <c r="DC72">
        <v>104156.077</v>
      </c>
      <c r="DD72">
        <v>9.3260000000000005</v>
      </c>
      <c r="DE72">
        <v>0.999</v>
      </c>
      <c r="DF72">
        <v>373.72399999999999</v>
      </c>
      <c r="DG72">
        <v>134</v>
      </c>
      <c r="DH72">
        <v>1262.1949999999999</v>
      </c>
      <c r="DI72">
        <v>506.62799999999999</v>
      </c>
      <c r="DJ72">
        <v>93.537999999999997</v>
      </c>
      <c r="DK72">
        <v>355.51400000000001</v>
      </c>
      <c r="DL72">
        <v>1.0489999999999999</v>
      </c>
      <c r="DM72">
        <v>0.95299999999999996</v>
      </c>
      <c r="DN72">
        <v>1</v>
      </c>
      <c r="DO72">
        <f t="shared" si="15"/>
        <v>139669.628176</v>
      </c>
      <c r="DP72">
        <f t="shared" si="16"/>
        <v>52197892.12044742</v>
      </c>
      <c r="EB72">
        <f t="shared" ref="EB72:EB81" si="23">DF84/1000</f>
        <v>0.33860099999999999</v>
      </c>
    </row>
    <row r="73" spans="1:132">
      <c r="A73">
        <v>68</v>
      </c>
      <c r="B73">
        <v>268.06599999999997</v>
      </c>
      <c r="C73">
        <f t="shared" si="21"/>
        <v>19263056.654511489</v>
      </c>
      <c r="D73" s="40">
        <f t="shared" si="22"/>
        <v>71859.38035599998</v>
      </c>
      <c r="R73">
        <v>11</v>
      </c>
      <c r="S73">
        <v>43914.972000000002</v>
      </c>
      <c r="T73">
        <v>205.64599999999999</v>
      </c>
      <c r="U73">
        <v>20.984999999999999</v>
      </c>
      <c r="V73">
        <v>83</v>
      </c>
      <c r="W73">
        <v>255</v>
      </c>
      <c r="X73">
        <v>816.596</v>
      </c>
      <c r="Y73">
        <v>0.82799999999999996</v>
      </c>
      <c r="Z73">
        <v>248.42500000000001</v>
      </c>
      <c r="AA73">
        <v>210</v>
      </c>
      <c r="AB73">
        <v>0</v>
      </c>
      <c r="AC73">
        <v>463.02300000000002</v>
      </c>
      <c r="AD73">
        <v>495.98099999999999</v>
      </c>
      <c r="AE73">
        <v>27.145</v>
      </c>
      <c r="AF73">
        <v>227.697</v>
      </c>
      <c r="AG73">
        <v>1.0900000000000001</v>
      </c>
      <c r="AH73">
        <v>0.91700000000000004</v>
      </c>
      <c r="AI73">
        <v>0.99099999999999999</v>
      </c>
      <c r="AV73">
        <v>7</v>
      </c>
      <c r="AW73">
        <v>47894.803</v>
      </c>
      <c r="AX73">
        <v>0.02</v>
      </c>
      <c r="AY73">
        <v>2.286</v>
      </c>
      <c r="AZ73">
        <v>0</v>
      </c>
      <c r="BA73">
        <v>255</v>
      </c>
      <c r="BB73">
        <v>824.74400000000003</v>
      </c>
      <c r="BC73">
        <v>0.88500000000000001</v>
      </c>
      <c r="BD73">
        <v>258.24099999999999</v>
      </c>
      <c r="BE73">
        <v>0</v>
      </c>
      <c r="BF73">
        <v>8.0000000000000002E-3</v>
      </c>
      <c r="BG73">
        <v>1489.058</v>
      </c>
      <c r="BH73">
        <v>153.792</v>
      </c>
      <c r="BI73">
        <v>95.338999999999999</v>
      </c>
      <c r="BJ73">
        <v>241.011</v>
      </c>
      <c r="BK73">
        <v>1.0640000000000001</v>
      </c>
      <c r="BL73">
        <v>0.94</v>
      </c>
      <c r="BM73">
        <v>0.99099999999999999</v>
      </c>
      <c r="DB73">
        <v>2</v>
      </c>
      <c r="DC73">
        <v>103739.223</v>
      </c>
      <c r="DD73">
        <v>10.798</v>
      </c>
      <c r="DE73">
        <v>0.998</v>
      </c>
      <c r="DF73">
        <v>382.45600000000002</v>
      </c>
      <c r="DG73">
        <v>137</v>
      </c>
      <c r="DH73">
        <v>1455.461</v>
      </c>
      <c r="DI73">
        <v>638.65300000000002</v>
      </c>
      <c r="DJ73">
        <v>176.54300000000001</v>
      </c>
      <c r="DK73">
        <v>345.97</v>
      </c>
      <c r="DL73">
        <v>1.103</v>
      </c>
      <c r="DM73">
        <v>0.90600000000000003</v>
      </c>
      <c r="DN73">
        <v>1</v>
      </c>
      <c r="DO73">
        <f t="shared" si="15"/>
        <v>146272.59193600001</v>
      </c>
      <c r="DP73">
        <f t="shared" si="16"/>
        <v>55942830.421474822</v>
      </c>
      <c r="EB73">
        <f t="shared" si="23"/>
        <v>0.35308699999999998</v>
      </c>
    </row>
    <row r="74" spans="1:132">
      <c r="A74">
        <v>69</v>
      </c>
      <c r="B74">
        <v>200.85</v>
      </c>
      <c r="C74">
        <f t="shared" si="21"/>
        <v>8102434.1141249994</v>
      </c>
      <c r="D74" s="40">
        <f t="shared" si="22"/>
        <v>40340.722499999996</v>
      </c>
      <c r="R74">
        <v>12</v>
      </c>
      <c r="S74">
        <v>46393.750999999997</v>
      </c>
      <c r="T74">
        <v>205.476</v>
      </c>
      <c r="U74">
        <v>28.727</v>
      </c>
      <c r="V74">
        <v>66</v>
      </c>
      <c r="W74">
        <v>255</v>
      </c>
      <c r="X74">
        <v>1025.22</v>
      </c>
      <c r="Y74">
        <v>0.55500000000000005</v>
      </c>
      <c r="Z74">
        <v>248.94300000000001</v>
      </c>
      <c r="AA74">
        <v>214</v>
      </c>
      <c r="AB74">
        <v>0</v>
      </c>
      <c r="AC74">
        <v>476.68799999999999</v>
      </c>
      <c r="AD74">
        <v>773.31200000000001</v>
      </c>
      <c r="AE74">
        <v>11.927</v>
      </c>
      <c r="AF74">
        <v>242.14400000000001</v>
      </c>
      <c r="AG74">
        <v>1.024</v>
      </c>
      <c r="AH74">
        <v>0.97599999999999998</v>
      </c>
      <c r="AI74">
        <v>0.98299999999999998</v>
      </c>
      <c r="AV74">
        <v>8</v>
      </c>
      <c r="AW74">
        <v>50455.428999999996</v>
      </c>
      <c r="AX74">
        <v>0.752</v>
      </c>
      <c r="AY74">
        <v>13.83</v>
      </c>
      <c r="AZ74">
        <v>0</v>
      </c>
      <c r="BA74">
        <v>255</v>
      </c>
      <c r="BB74">
        <v>852.83600000000001</v>
      </c>
      <c r="BC74">
        <v>0.872</v>
      </c>
      <c r="BD74">
        <v>264.72399999999999</v>
      </c>
      <c r="BE74">
        <v>0</v>
      </c>
      <c r="BF74">
        <v>0.29499999999999998</v>
      </c>
      <c r="BG74">
        <v>1166.2550000000001</v>
      </c>
      <c r="BH74">
        <v>153.792</v>
      </c>
      <c r="BI74">
        <v>125.518</v>
      </c>
      <c r="BJ74">
        <v>246.03200000000001</v>
      </c>
      <c r="BK74">
        <v>1.073</v>
      </c>
      <c r="BL74">
        <v>0.93200000000000005</v>
      </c>
      <c r="BM74">
        <v>0.99</v>
      </c>
      <c r="DB74">
        <v>3</v>
      </c>
      <c r="DC74">
        <v>89721.775999999998</v>
      </c>
      <c r="DD74">
        <v>9.9870000000000001</v>
      </c>
      <c r="DE74">
        <v>0.997</v>
      </c>
      <c r="DF74">
        <v>356.21100000000001</v>
      </c>
      <c r="DG74">
        <v>137</v>
      </c>
      <c r="DH74">
        <v>1245.4929999999999</v>
      </c>
      <c r="DI74">
        <v>347.56099999999998</v>
      </c>
      <c r="DJ74">
        <v>176.416</v>
      </c>
      <c r="DK74">
        <v>321.315</v>
      </c>
      <c r="DL74">
        <v>1.1060000000000001</v>
      </c>
      <c r="DM74">
        <v>0.90400000000000003</v>
      </c>
      <c r="DN74">
        <v>1</v>
      </c>
      <c r="DO74">
        <f t="shared" si="15"/>
        <v>126886.27652100001</v>
      </c>
      <c r="DP74">
        <f t="shared" si="16"/>
        <v>45198287.445821933</v>
      </c>
      <c r="EB74">
        <f t="shared" si="23"/>
        <v>0.35478100000000001</v>
      </c>
    </row>
    <row r="75" spans="1:132">
      <c r="A75">
        <v>70</v>
      </c>
      <c r="B75">
        <v>255.01499999999999</v>
      </c>
      <c r="C75">
        <f t="shared" si="21"/>
        <v>16584301.297128372</v>
      </c>
      <c r="D75" s="40">
        <f t="shared" si="22"/>
        <v>65032.65022499999</v>
      </c>
      <c r="R75">
        <v>13</v>
      </c>
      <c r="S75">
        <v>52266.311999999998</v>
      </c>
      <c r="T75">
        <v>205.86799999999999</v>
      </c>
      <c r="U75">
        <v>26.577999999999999</v>
      </c>
      <c r="V75">
        <v>67</v>
      </c>
      <c r="W75">
        <v>255</v>
      </c>
      <c r="X75">
        <v>860.03700000000003</v>
      </c>
      <c r="Y75">
        <v>0.88800000000000001</v>
      </c>
      <c r="Z75">
        <v>261.166</v>
      </c>
      <c r="AA75">
        <v>212</v>
      </c>
      <c r="AB75">
        <v>0</v>
      </c>
      <c r="AC75">
        <v>993.56899999999996</v>
      </c>
      <c r="AD75">
        <v>1111.7360000000001</v>
      </c>
      <c r="AE75">
        <v>6.1840000000000002</v>
      </c>
      <c r="AF75">
        <v>256.43099999999998</v>
      </c>
      <c r="AG75">
        <v>1.0129999999999999</v>
      </c>
      <c r="AH75">
        <v>0.98699999999999999</v>
      </c>
      <c r="AI75">
        <v>0.99299999999999999</v>
      </c>
      <c r="AV75">
        <v>9</v>
      </c>
      <c r="AW75">
        <v>46107.947</v>
      </c>
      <c r="AX75">
        <v>0.316</v>
      </c>
      <c r="AY75">
        <v>8.968</v>
      </c>
      <c r="AZ75">
        <v>0</v>
      </c>
      <c r="BA75">
        <v>255</v>
      </c>
      <c r="BB75">
        <v>863.35299999999995</v>
      </c>
      <c r="BC75">
        <v>0.77700000000000002</v>
      </c>
      <c r="BD75">
        <v>248.50700000000001</v>
      </c>
      <c r="BE75">
        <v>0</v>
      </c>
      <c r="BF75">
        <v>0.124</v>
      </c>
      <c r="BG75">
        <v>674.44200000000001</v>
      </c>
      <c r="BH75">
        <v>285.95699999999999</v>
      </c>
      <c r="BI75">
        <v>59.384999999999998</v>
      </c>
      <c r="BJ75">
        <v>236.672</v>
      </c>
      <c r="BK75">
        <v>1.0449999999999999</v>
      </c>
      <c r="BL75">
        <v>0.95699999999999996</v>
      </c>
      <c r="BM75">
        <v>0.99099999999999999</v>
      </c>
      <c r="DB75">
        <v>4</v>
      </c>
      <c r="DC75">
        <v>90790.797000000006</v>
      </c>
      <c r="DD75">
        <v>10.084</v>
      </c>
      <c r="DE75">
        <v>1</v>
      </c>
      <c r="DF75">
        <v>345.09899999999999</v>
      </c>
      <c r="DG75">
        <v>131</v>
      </c>
      <c r="DH75">
        <v>742.04700000000003</v>
      </c>
      <c r="DI75">
        <v>435.048</v>
      </c>
      <c r="DJ75">
        <v>176.3</v>
      </c>
      <c r="DK75">
        <v>335.63099999999997</v>
      </c>
      <c r="DL75">
        <v>1.026</v>
      </c>
      <c r="DM75">
        <v>0.97499999999999998</v>
      </c>
      <c r="DN75">
        <v>1</v>
      </c>
      <c r="DO75">
        <f t="shared" si="15"/>
        <v>119093.31980099999</v>
      </c>
      <c r="DP75">
        <f t="shared" si="16"/>
        <v>41098985.570005298</v>
      </c>
      <c r="EB75">
        <f t="shared" si="23"/>
        <v>0.377</v>
      </c>
    </row>
    <row r="76" spans="1:132">
      <c r="A76">
        <v>71</v>
      </c>
      <c r="B76">
        <v>253.04599999999999</v>
      </c>
      <c r="C76">
        <f t="shared" si="21"/>
        <v>16203111.848141333</v>
      </c>
      <c r="D76" s="40">
        <f t="shared" si="22"/>
        <v>64032.278115999994</v>
      </c>
      <c r="R76">
        <v>14</v>
      </c>
      <c r="S76">
        <v>4087.1419999999998</v>
      </c>
      <c r="T76">
        <v>191.17500000000001</v>
      </c>
      <c r="U76">
        <v>8.8360000000000003</v>
      </c>
      <c r="V76">
        <v>82</v>
      </c>
      <c r="W76">
        <v>202</v>
      </c>
      <c r="X76">
        <v>247.042</v>
      </c>
      <c r="Y76">
        <v>0.84199999999999997</v>
      </c>
      <c r="Z76">
        <v>82.86</v>
      </c>
      <c r="AA76">
        <v>192</v>
      </c>
      <c r="AB76">
        <v>0</v>
      </c>
      <c r="AC76">
        <v>1859.325</v>
      </c>
      <c r="AD76">
        <v>565.91600000000005</v>
      </c>
      <c r="AE76">
        <v>165.964</v>
      </c>
      <c r="AF76">
        <v>66.352999999999994</v>
      </c>
      <c r="AG76">
        <v>1.2669999999999999</v>
      </c>
      <c r="AH76">
        <v>0.78900000000000003</v>
      </c>
      <c r="AI76">
        <v>0.97</v>
      </c>
      <c r="AV76">
        <v>10</v>
      </c>
      <c r="AW76">
        <v>39781.769999999997</v>
      </c>
      <c r="AX76">
        <v>1.0860000000000001</v>
      </c>
      <c r="AY76">
        <v>16.603999999999999</v>
      </c>
      <c r="AZ76">
        <v>0</v>
      </c>
      <c r="BA76">
        <v>255</v>
      </c>
      <c r="BB76">
        <v>756.89099999999996</v>
      </c>
      <c r="BC76">
        <v>0.873</v>
      </c>
      <c r="BD76">
        <v>232.048</v>
      </c>
      <c r="BE76">
        <v>0</v>
      </c>
      <c r="BF76">
        <v>0.42599999999999999</v>
      </c>
      <c r="BG76">
        <v>239.499</v>
      </c>
      <c r="BH76">
        <v>227.48400000000001</v>
      </c>
      <c r="BI76">
        <v>121.88</v>
      </c>
      <c r="BJ76">
        <v>222.672</v>
      </c>
      <c r="BK76">
        <v>1.028</v>
      </c>
      <c r="BL76">
        <v>0.97199999999999998</v>
      </c>
      <c r="BM76">
        <v>0.99</v>
      </c>
      <c r="DB76">
        <v>5</v>
      </c>
      <c r="DC76">
        <v>87841.819000000003</v>
      </c>
      <c r="DD76">
        <v>9.2910000000000004</v>
      </c>
      <c r="DE76">
        <v>0.998</v>
      </c>
      <c r="DF76">
        <v>352.14499999999998</v>
      </c>
      <c r="DG76">
        <v>129</v>
      </c>
      <c r="DH76">
        <v>752.38599999999997</v>
      </c>
      <c r="DI76">
        <v>769.08799999999997</v>
      </c>
      <c r="DJ76">
        <v>176.63399999999999</v>
      </c>
      <c r="DK76">
        <v>318.13400000000001</v>
      </c>
      <c r="DL76">
        <v>1.105</v>
      </c>
      <c r="DM76">
        <v>0.90500000000000003</v>
      </c>
      <c r="DN76">
        <v>1</v>
      </c>
      <c r="DO76">
        <f t="shared" si="15"/>
        <v>124006.10102499998</v>
      </c>
      <c r="DP76">
        <f t="shared" si="16"/>
        <v>43668128.445448615</v>
      </c>
      <c r="EB76">
        <f t="shared" si="23"/>
        <v>0.35388099999999995</v>
      </c>
    </row>
    <row r="77" spans="1:132">
      <c r="A77">
        <v>72</v>
      </c>
      <c r="B77">
        <v>276.48099999999999</v>
      </c>
      <c r="C77">
        <f t="shared" si="21"/>
        <v>21134689.64619264</v>
      </c>
      <c r="D77" s="40">
        <f t="shared" si="22"/>
        <v>76441.743361000001</v>
      </c>
      <c r="R77">
        <v>15</v>
      </c>
      <c r="S77">
        <v>1068.1500000000001</v>
      </c>
      <c r="T77">
        <v>202.29599999999999</v>
      </c>
      <c r="U77">
        <v>23.422000000000001</v>
      </c>
      <c r="V77">
        <v>96</v>
      </c>
      <c r="W77">
        <v>238</v>
      </c>
      <c r="X77">
        <v>450.62900000000002</v>
      </c>
      <c r="Y77">
        <v>6.6000000000000003E-2</v>
      </c>
      <c r="Z77">
        <v>75.087000000000003</v>
      </c>
      <c r="AA77">
        <v>209</v>
      </c>
      <c r="AB77">
        <v>0</v>
      </c>
      <c r="AC77">
        <v>1315.9159999999999</v>
      </c>
      <c r="AD77">
        <v>788.58500000000004</v>
      </c>
      <c r="AE77">
        <v>164.476</v>
      </c>
      <c r="AF77">
        <v>48.161999999999999</v>
      </c>
      <c r="AG77">
        <v>1.492</v>
      </c>
      <c r="AH77">
        <v>0.67</v>
      </c>
      <c r="AI77">
        <v>0.42699999999999999</v>
      </c>
      <c r="AV77">
        <v>11</v>
      </c>
      <c r="AW77">
        <v>46252.947999999997</v>
      </c>
      <c r="AX77">
        <v>0.32200000000000001</v>
      </c>
      <c r="AY77">
        <v>9.0540000000000003</v>
      </c>
      <c r="AZ77">
        <v>0</v>
      </c>
      <c r="BA77">
        <v>255</v>
      </c>
      <c r="BB77">
        <v>813.88499999999999</v>
      </c>
      <c r="BC77">
        <v>0.877</v>
      </c>
      <c r="BD77">
        <v>256.82</v>
      </c>
      <c r="BE77">
        <v>0</v>
      </c>
      <c r="BF77">
        <v>0.126</v>
      </c>
      <c r="BG77">
        <v>18.422999999999998</v>
      </c>
      <c r="BH77">
        <v>510.23700000000002</v>
      </c>
      <c r="BI77">
        <v>176.42400000000001</v>
      </c>
      <c r="BJ77">
        <v>229.67099999999999</v>
      </c>
      <c r="BK77">
        <v>1.1160000000000001</v>
      </c>
      <c r="BL77">
        <v>0.89600000000000002</v>
      </c>
      <c r="BM77">
        <v>0.99199999999999999</v>
      </c>
      <c r="DB77">
        <v>6</v>
      </c>
      <c r="DC77">
        <v>110105.901</v>
      </c>
      <c r="DD77">
        <v>9.6150000000000002</v>
      </c>
      <c r="DE77">
        <v>0.999</v>
      </c>
      <c r="DF77">
        <v>388.01400000000001</v>
      </c>
      <c r="DG77">
        <v>127</v>
      </c>
      <c r="DH77">
        <v>563.09699999999998</v>
      </c>
      <c r="DI77">
        <v>625.13300000000004</v>
      </c>
      <c r="DJ77">
        <v>93.408000000000001</v>
      </c>
      <c r="DK77">
        <v>361.87700000000001</v>
      </c>
      <c r="DL77">
        <v>1.07</v>
      </c>
      <c r="DM77">
        <v>0.93400000000000005</v>
      </c>
      <c r="DN77">
        <v>1</v>
      </c>
      <c r="DO77">
        <f t="shared" si="15"/>
        <v>150554.86419600001</v>
      </c>
      <c r="DP77">
        <f t="shared" si="16"/>
        <v>58417395.076146752</v>
      </c>
      <c r="EB77">
        <f t="shared" si="23"/>
        <v>0.37853599999999998</v>
      </c>
    </row>
    <row r="78" spans="1:132">
      <c r="A78">
        <v>73</v>
      </c>
      <c r="B78">
        <v>310.38900000000001</v>
      </c>
      <c r="C78">
        <f t="shared" si="21"/>
        <v>29903289.487393871</v>
      </c>
      <c r="D78" s="40">
        <f t="shared" si="22"/>
        <v>96341.331321000005</v>
      </c>
      <c r="R78">
        <v>16</v>
      </c>
      <c r="S78">
        <v>50857.620999999999</v>
      </c>
      <c r="T78">
        <v>206.184</v>
      </c>
      <c r="U78">
        <v>22.774999999999999</v>
      </c>
      <c r="V78">
        <v>76</v>
      </c>
      <c r="W78">
        <v>255</v>
      </c>
      <c r="X78">
        <v>847.64599999999996</v>
      </c>
      <c r="Y78">
        <v>0.88900000000000001</v>
      </c>
      <c r="Z78">
        <v>260.75</v>
      </c>
      <c r="AA78">
        <v>211</v>
      </c>
      <c r="AB78">
        <v>0</v>
      </c>
      <c r="AC78">
        <v>1582.797</v>
      </c>
      <c r="AD78">
        <v>1055.4659999999999</v>
      </c>
      <c r="AE78">
        <v>128.74299999999999</v>
      </c>
      <c r="AF78">
        <v>249.53399999999999</v>
      </c>
      <c r="AG78">
        <v>1.042</v>
      </c>
      <c r="AH78">
        <v>0.96</v>
      </c>
      <c r="AI78">
        <v>0.99299999999999999</v>
      </c>
      <c r="AV78">
        <v>12</v>
      </c>
      <c r="AW78">
        <v>37326.366999999998</v>
      </c>
      <c r="AX78">
        <v>2.1869999999999998</v>
      </c>
      <c r="AY78">
        <v>23.515000000000001</v>
      </c>
      <c r="AZ78">
        <v>0</v>
      </c>
      <c r="BA78">
        <v>255</v>
      </c>
      <c r="BB78">
        <v>727.66600000000005</v>
      </c>
      <c r="BC78">
        <v>0.88600000000000001</v>
      </c>
      <c r="BD78">
        <v>231.16200000000001</v>
      </c>
      <c r="BE78">
        <v>0</v>
      </c>
      <c r="BF78">
        <v>0.85799999999999998</v>
      </c>
      <c r="BG78">
        <v>42.453000000000003</v>
      </c>
      <c r="BH78">
        <v>800.19799999999998</v>
      </c>
      <c r="BI78">
        <v>28.341000000000001</v>
      </c>
      <c r="BJ78">
        <v>208.221</v>
      </c>
      <c r="BK78">
        <v>1.115</v>
      </c>
      <c r="BL78">
        <v>0.89700000000000002</v>
      </c>
      <c r="BM78">
        <v>0.99199999999999999</v>
      </c>
      <c r="DB78">
        <v>7</v>
      </c>
      <c r="DC78">
        <v>101459.49</v>
      </c>
      <c r="DD78">
        <v>10.19</v>
      </c>
      <c r="DE78">
        <v>1</v>
      </c>
      <c r="DF78">
        <v>368.21800000000002</v>
      </c>
      <c r="DG78">
        <v>125</v>
      </c>
      <c r="DH78">
        <v>202.01499999999999</v>
      </c>
      <c r="DI78">
        <v>671.26199999999994</v>
      </c>
      <c r="DJ78">
        <v>93.715000000000003</v>
      </c>
      <c r="DK78">
        <v>351.53800000000001</v>
      </c>
      <c r="DL78">
        <v>1.0449999999999999</v>
      </c>
      <c r="DM78">
        <v>0.95699999999999996</v>
      </c>
      <c r="DN78">
        <v>1</v>
      </c>
      <c r="DO78">
        <f t="shared" si="15"/>
        <v>135584.49552400003</v>
      </c>
      <c r="DP78">
        <f t="shared" si="16"/>
        <v>49924651.772856243</v>
      </c>
      <c r="EB78">
        <f t="shared" si="23"/>
        <v>0.31007499999999999</v>
      </c>
    </row>
    <row r="79" spans="1:132">
      <c r="A79">
        <v>74</v>
      </c>
      <c r="B79">
        <v>262.53500000000003</v>
      </c>
      <c r="C79">
        <f t="shared" si="21"/>
        <v>18095126.745980382</v>
      </c>
      <c r="D79" s="40">
        <f t="shared" si="22"/>
        <v>68924.626225000015</v>
      </c>
      <c r="R79">
        <v>17</v>
      </c>
      <c r="S79">
        <v>42438.430999999997</v>
      </c>
      <c r="T79">
        <v>206.7</v>
      </c>
      <c r="U79">
        <v>26.504000000000001</v>
      </c>
      <c r="V79">
        <v>70</v>
      </c>
      <c r="W79">
        <v>255</v>
      </c>
      <c r="X79">
        <v>890.16600000000005</v>
      </c>
      <c r="Y79">
        <v>0.67300000000000004</v>
      </c>
      <c r="Z79">
        <v>241.12100000000001</v>
      </c>
      <c r="AA79">
        <v>214</v>
      </c>
      <c r="AB79">
        <v>0</v>
      </c>
      <c r="AC79">
        <v>1432.4760000000001</v>
      </c>
      <c r="AD79">
        <v>1434.8869999999999</v>
      </c>
      <c r="AE79">
        <v>59.331000000000003</v>
      </c>
      <c r="AF79">
        <v>230.88</v>
      </c>
      <c r="AG79">
        <v>1.0229999999999999</v>
      </c>
      <c r="AH79">
        <v>0.97799999999999998</v>
      </c>
      <c r="AI79">
        <v>0.98099999999999998</v>
      </c>
      <c r="AV79">
        <v>13</v>
      </c>
      <c r="AW79">
        <v>38879.68</v>
      </c>
      <c r="AX79">
        <v>1.4139999999999999</v>
      </c>
      <c r="AY79">
        <v>18.936</v>
      </c>
      <c r="AZ79">
        <v>0</v>
      </c>
      <c r="BA79">
        <v>255</v>
      </c>
      <c r="BB79">
        <v>762.86300000000006</v>
      </c>
      <c r="BC79">
        <v>0.84</v>
      </c>
      <c r="BD79">
        <v>228.57</v>
      </c>
      <c r="BE79">
        <v>0</v>
      </c>
      <c r="BF79">
        <v>0.55400000000000005</v>
      </c>
      <c r="BG79">
        <v>354.84300000000002</v>
      </c>
      <c r="BH79">
        <v>940.37300000000005</v>
      </c>
      <c r="BI79">
        <v>69.914000000000001</v>
      </c>
      <c r="BJ79">
        <v>217.06299999999999</v>
      </c>
      <c r="BK79">
        <v>1.046</v>
      </c>
      <c r="BL79">
        <v>0.95599999999999996</v>
      </c>
      <c r="BM79">
        <v>0.99</v>
      </c>
      <c r="DB79">
        <v>8</v>
      </c>
      <c r="DC79">
        <v>92508.819000000003</v>
      </c>
      <c r="DD79">
        <v>11.14</v>
      </c>
      <c r="DE79">
        <v>1</v>
      </c>
      <c r="DF79">
        <v>345.97</v>
      </c>
      <c r="DG79">
        <v>124</v>
      </c>
      <c r="DH79">
        <v>399.25799999999998</v>
      </c>
      <c r="DI79">
        <v>963.15</v>
      </c>
      <c r="DJ79">
        <v>96.733000000000004</v>
      </c>
      <c r="DK79">
        <v>341.19799999999998</v>
      </c>
      <c r="DL79">
        <v>1.012</v>
      </c>
      <c r="DM79">
        <v>0.98799999999999999</v>
      </c>
      <c r="DN79">
        <v>1</v>
      </c>
      <c r="DO79">
        <f t="shared" ref="DO79:DO105" si="24">DF79^2</f>
        <v>119695.24090000002</v>
      </c>
      <c r="DP79">
        <f t="shared" ref="DP79:DP105" si="25">DF79^3</f>
        <v>41410962.494173013</v>
      </c>
      <c r="EB79">
        <f t="shared" si="23"/>
        <v>0.224304</v>
      </c>
    </row>
    <row r="80" spans="1:132">
      <c r="A80">
        <v>75</v>
      </c>
      <c r="B80">
        <v>278.22500000000002</v>
      </c>
      <c r="C80">
        <f t="shared" si="21"/>
        <v>21537160.932640631</v>
      </c>
      <c r="D80" s="40">
        <f t="shared" si="22"/>
        <v>77409.150625000009</v>
      </c>
      <c r="R80">
        <v>19</v>
      </c>
      <c r="S80">
        <v>31614.773000000001</v>
      </c>
      <c r="T80">
        <v>213.46</v>
      </c>
      <c r="U80">
        <v>25.437000000000001</v>
      </c>
      <c r="V80">
        <v>68</v>
      </c>
      <c r="W80">
        <v>255</v>
      </c>
      <c r="X80">
        <v>666.197</v>
      </c>
      <c r="Y80">
        <v>0.89500000000000002</v>
      </c>
      <c r="Z80">
        <v>204.96299999999999</v>
      </c>
      <c r="AA80">
        <v>220</v>
      </c>
      <c r="AB80">
        <v>0</v>
      </c>
      <c r="AC80">
        <v>938.90700000000004</v>
      </c>
      <c r="AD80">
        <v>1450.9649999999999</v>
      </c>
      <c r="AE80">
        <v>16.870999999999999</v>
      </c>
      <c r="AF80">
        <v>197.11199999999999</v>
      </c>
      <c r="AG80">
        <v>1.0329999999999999</v>
      </c>
      <c r="AH80">
        <v>0.96799999999999997</v>
      </c>
      <c r="AI80">
        <v>0.99099999999999999</v>
      </c>
      <c r="AV80">
        <v>14</v>
      </c>
      <c r="AW80">
        <v>51512.144</v>
      </c>
      <c r="AX80">
        <v>0.49199999999999999</v>
      </c>
      <c r="AY80">
        <v>11.194000000000001</v>
      </c>
      <c r="AZ80">
        <v>0</v>
      </c>
      <c r="BA80">
        <v>255</v>
      </c>
      <c r="BB80">
        <v>876.70500000000004</v>
      </c>
      <c r="BC80">
        <v>0.84199999999999997</v>
      </c>
      <c r="BD80">
        <v>268.16699999999997</v>
      </c>
      <c r="BE80">
        <v>0</v>
      </c>
      <c r="BF80">
        <v>0.193</v>
      </c>
      <c r="BG80">
        <v>171.41399999999999</v>
      </c>
      <c r="BH80">
        <v>1118.9960000000001</v>
      </c>
      <c r="BI80">
        <v>79.328000000000003</v>
      </c>
      <c r="BJ80">
        <v>247.654</v>
      </c>
      <c r="BK80">
        <v>1.08</v>
      </c>
      <c r="BL80">
        <v>0.92600000000000005</v>
      </c>
      <c r="BM80">
        <v>0.99</v>
      </c>
      <c r="DB80">
        <v>9</v>
      </c>
      <c r="DC80">
        <v>89600.326000000001</v>
      </c>
      <c r="DD80">
        <v>8.9290000000000003</v>
      </c>
      <c r="DE80">
        <v>0.998</v>
      </c>
      <c r="DF80">
        <v>352.24200000000002</v>
      </c>
      <c r="DG80">
        <v>127</v>
      </c>
      <c r="DH80">
        <v>625.13300000000004</v>
      </c>
      <c r="DI80">
        <v>1074.4960000000001</v>
      </c>
      <c r="DJ80">
        <v>176.375</v>
      </c>
      <c r="DK80">
        <v>324.49599999999998</v>
      </c>
      <c r="DL80">
        <v>1.083</v>
      </c>
      <c r="DM80">
        <v>0.92300000000000004</v>
      </c>
      <c r="DN80">
        <v>1</v>
      </c>
      <c r="DO80">
        <f t="shared" si="24"/>
        <v>124074.42656400001</v>
      </c>
      <c r="DP80">
        <f t="shared" si="25"/>
        <v>43704224.161756493</v>
      </c>
      <c r="EB80">
        <f t="shared" si="23"/>
        <v>0.383299</v>
      </c>
    </row>
    <row r="81" spans="1:132">
      <c r="A81">
        <v>76</v>
      </c>
      <c r="B81">
        <v>284.97800000000001</v>
      </c>
      <c r="C81">
        <f t="shared" si="21"/>
        <v>23143764.563809354</v>
      </c>
      <c r="D81" s="40">
        <f t="shared" si="22"/>
        <v>81212.46048400001</v>
      </c>
      <c r="R81">
        <v>20</v>
      </c>
      <c r="S81">
        <v>52791.017</v>
      </c>
      <c r="T81">
        <v>209.947</v>
      </c>
      <c r="U81">
        <v>24.765999999999998</v>
      </c>
      <c r="V81">
        <v>74</v>
      </c>
      <c r="W81">
        <v>255</v>
      </c>
      <c r="X81">
        <v>914.572</v>
      </c>
      <c r="Y81">
        <v>0.79300000000000004</v>
      </c>
      <c r="Z81">
        <v>268.673</v>
      </c>
      <c r="AA81">
        <v>217</v>
      </c>
      <c r="AB81">
        <v>0</v>
      </c>
      <c r="AC81">
        <v>877.01</v>
      </c>
      <c r="AD81">
        <v>1366.559</v>
      </c>
      <c r="AE81">
        <v>80.876000000000005</v>
      </c>
      <c r="AF81">
        <v>252.41200000000001</v>
      </c>
      <c r="AG81">
        <v>1.0609999999999999</v>
      </c>
      <c r="AH81">
        <v>0.94299999999999995</v>
      </c>
      <c r="AI81">
        <v>0.99099999999999999</v>
      </c>
      <c r="AV81">
        <v>15</v>
      </c>
      <c r="AW81">
        <v>44763.152999999998</v>
      </c>
      <c r="AX81">
        <v>0.501</v>
      </c>
      <c r="AY81">
        <v>11.289</v>
      </c>
      <c r="AZ81">
        <v>0</v>
      </c>
      <c r="BA81">
        <v>255</v>
      </c>
      <c r="BB81">
        <v>803.33500000000004</v>
      </c>
      <c r="BC81">
        <v>0.872</v>
      </c>
      <c r="BD81">
        <v>249.524</v>
      </c>
      <c r="BE81">
        <v>0</v>
      </c>
      <c r="BF81">
        <v>0.19600000000000001</v>
      </c>
      <c r="BG81">
        <v>335.61900000000003</v>
      </c>
      <c r="BH81">
        <v>1001.249</v>
      </c>
      <c r="BI81">
        <v>137.86199999999999</v>
      </c>
      <c r="BJ81">
        <v>230.52199999999999</v>
      </c>
      <c r="BK81">
        <v>1.08</v>
      </c>
      <c r="BL81">
        <v>0.92600000000000005</v>
      </c>
      <c r="BM81">
        <v>0.99099999999999999</v>
      </c>
      <c r="DB81">
        <v>10</v>
      </c>
      <c r="DC81">
        <v>88697.035000000003</v>
      </c>
      <c r="DD81">
        <v>5.8070000000000004</v>
      </c>
      <c r="DE81">
        <v>1</v>
      </c>
      <c r="DF81">
        <v>338.76799999999997</v>
      </c>
      <c r="DG81">
        <v>130</v>
      </c>
      <c r="DH81">
        <v>1124.6020000000001</v>
      </c>
      <c r="DI81">
        <v>865.32299999999998</v>
      </c>
      <c r="DJ81">
        <v>96.741</v>
      </c>
      <c r="DK81">
        <v>334.04</v>
      </c>
      <c r="DL81">
        <v>1.012</v>
      </c>
      <c r="DM81">
        <v>0.98799999999999999</v>
      </c>
      <c r="DN81">
        <v>1</v>
      </c>
      <c r="DO81">
        <f t="shared" si="24"/>
        <v>114763.75782399999</v>
      </c>
      <c r="DP81">
        <f t="shared" si="25"/>
        <v>38878288.710520826</v>
      </c>
      <c r="EB81">
        <f t="shared" si="23"/>
        <v>0.43967200000000001</v>
      </c>
    </row>
    <row r="82" spans="1:132">
      <c r="A82">
        <v>77</v>
      </c>
      <c r="B82">
        <v>289.529</v>
      </c>
      <c r="C82">
        <f t="shared" si="21"/>
        <v>24270359.597182889</v>
      </c>
      <c r="D82" s="40">
        <f t="shared" si="22"/>
        <v>83827.041840999998</v>
      </c>
      <c r="R82">
        <v>21</v>
      </c>
      <c r="S82">
        <v>53143.19</v>
      </c>
      <c r="T82">
        <v>213.21899999999999</v>
      </c>
      <c r="U82">
        <v>18.417999999999999</v>
      </c>
      <c r="V82">
        <v>86</v>
      </c>
      <c r="W82">
        <v>255</v>
      </c>
      <c r="X82">
        <v>868.58</v>
      </c>
      <c r="Y82">
        <v>0.88500000000000001</v>
      </c>
      <c r="Z82">
        <v>262.108</v>
      </c>
      <c r="AA82">
        <v>217</v>
      </c>
      <c r="AB82">
        <v>0</v>
      </c>
      <c r="AC82">
        <v>636.65599999999995</v>
      </c>
      <c r="AD82">
        <v>1149.518</v>
      </c>
      <c r="AE82">
        <v>64.378</v>
      </c>
      <c r="AF82">
        <v>259.76499999999999</v>
      </c>
      <c r="AG82">
        <v>1.002</v>
      </c>
      <c r="AH82">
        <v>0.998</v>
      </c>
      <c r="AI82">
        <v>0.99299999999999999</v>
      </c>
      <c r="AV82">
        <v>16</v>
      </c>
      <c r="AW82">
        <v>49905.576999999997</v>
      </c>
      <c r="AX82">
        <v>3.75</v>
      </c>
      <c r="AY82">
        <v>30.696999999999999</v>
      </c>
      <c r="AZ82">
        <v>0</v>
      </c>
      <c r="BA82">
        <v>255</v>
      </c>
      <c r="BB82">
        <v>850.76499999999999</v>
      </c>
      <c r="BC82">
        <v>0.86599999999999999</v>
      </c>
      <c r="BD82">
        <v>263.33499999999998</v>
      </c>
      <c r="BE82">
        <v>0</v>
      </c>
      <c r="BF82">
        <v>1.4710000000000001</v>
      </c>
      <c r="BG82">
        <v>554.29200000000003</v>
      </c>
      <c r="BH82">
        <v>821.82500000000005</v>
      </c>
      <c r="BI82">
        <v>125.092</v>
      </c>
      <c r="BJ82">
        <v>244.49299999999999</v>
      </c>
      <c r="BK82">
        <v>1.0760000000000001</v>
      </c>
      <c r="BL82">
        <v>0.93</v>
      </c>
      <c r="BM82">
        <v>0.99099999999999999</v>
      </c>
      <c r="DB82">
        <v>11</v>
      </c>
      <c r="DC82">
        <v>95084.588000000003</v>
      </c>
      <c r="DD82">
        <v>9.4789999999999992</v>
      </c>
      <c r="DE82">
        <v>1</v>
      </c>
      <c r="DF82">
        <v>352.29300000000001</v>
      </c>
      <c r="DG82">
        <v>134</v>
      </c>
      <c r="DH82">
        <v>1313.097</v>
      </c>
      <c r="DI82">
        <v>954.40099999999995</v>
      </c>
      <c r="DJ82">
        <v>176.24600000000001</v>
      </c>
      <c r="DK82">
        <v>344.38</v>
      </c>
      <c r="DL82">
        <v>1.0209999999999999</v>
      </c>
      <c r="DM82">
        <v>0.98</v>
      </c>
      <c r="DN82">
        <v>1</v>
      </c>
      <c r="DO82">
        <f t="shared" si="24"/>
        <v>124110.35784900001</v>
      </c>
      <c r="DP82">
        <f t="shared" si="25"/>
        <v>43723210.29769776</v>
      </c>
      <c r="EB82">
        <f t="shared" ref="EB82:EB93" si="26">DF94/1000</f>
        <v>0.38787900000000003</v>
      </c>
    </row>
    <row r="83" spans="1:132">
      <c r="A83">
        <v>78</v>
      </c>
      <c r="B83">
        <v>298.73700000000002</v>
      </c>
      <c r="C83">
        <f t="shared" si="21"/>
        <v>26660423.637401562</v>
      </c>
      <c r="D83" s="40">
        <f t="shared" si="22"/>
        <v>89243.795169000019</v>
      </c>
      <c r="R83">
        <v>22</v>
      </c>
      <c r="S83">
        <v>41838.767999999996</v>
      </c>
      <c r="T83">
        <v>213.38900000000001</v>
      </c>
      <c r="U83">
        <v>19.818999999999999</v>
      </c>
      <c r="V83">
        <v>72</v>
      </c>
      <c r="W83">
        <v>255</v>
      </c>
      <c r="X83">
        <v>929.69299999999998</v>
      </c>
      <c r="Y83">
        <v>0.60799999999999998</v>
      </c>
      <c r="Z83">
        <v>237.37700000000001</v>
      </c>
      <c r="AA83">
        <v>218</v>
      </c>
      <c r="AB83">
        <v>0</v>
      </c>
      <c r="AC83">
        <v>344.85500000000002</v>
      </c>
      <c r="AD83">
        <v>886.65599999999995</v>
      </c>
      <c r="AE83">
        <v>151.69900000000001</v>
      </c>
      <c r="AF83">
        <v>229.69300000000001</v>
      </c>
      <c r="AG83">
        <v>1.0329999999999999</v>
      </c>
      <c r="AH83">
        <v>0.96799999999999997</v>
      </c>
      <c r="AI83">
        <v>0.98199999999999998</v>
      </c>
      <c r="AV83">
        <v>17</v>
      </c>
      <c r="AW83">
        <v>47830.642999999996</v>
      </c>
      <c r="AX83">
        <v>0.36299999999999999</v>
      </c>
      <c r="AY83">
        <v>9.609</v>
      </c>
      <c r="AZ83">
        <v>0</v>
      </c>
      <c r="BA83">
        <v>255</v>
      </c>
      <c r="BB83">
        <v>833.14300000000003</v>
      </c>
      <c r="BC83">
        <v>0.86599999999999999</v>
      </c>
      <c r="BD83">
        <v>253.952</v>
      </c>
      <c r="BE83">
        <v>0</v>
      </c>
      <c r="BF83">
        <v>0.14199999999999999</v>
      </c>
      <c r="BG83">
        <v>639.19799999999998</v>
      </c>
      <c r="BH83">
        <v>1146.23</v>
      </c>
      <c r="BI83">
        <v>139.477</v>
      </c>
      <c r="BJ83">
        <v>240.096</v>
      </c>
      <c r="BK83">
        <v>1.0620000000000001</v>
      </c>
      <c r="BL83">
        <v>0.94099999999999995</v>
      </c>
      <c r="BM83">
        <v>0.98499999999999999</v>
      </c>
      <c r="DB83">
        <v>12</v>
      </c>
      <c r="DC83">
        <v>109580.247</v>
      </c>
      <c r="DD83">
        <v>10.506</v>
      </c>
      <c r="DE83">
        <v>0.996</v>
      </c>
      <c r="DF83">
        <v>397.49599999999998</v>
      </c>
      <c r="DG83">
        <v>135</v>
      </c>
      <c r="DH83">
        <v>1746.5540000000001</v>
      </c>
      <c r="DI83">
        <v>1006.098</v>
      </c>
      <c r="DJ83">
        <v>93.212000000000003</v>
      </c>
      <c r="DK83">
        <v>351.53800000000001</v>
      </c>
      <c r="DL83">
        <v>1.129</v>
      </c>
      <c r="DM83">
        <v>0.88600000000000001</v>
      </c>
      <c r="DN83">
        <v>1</v>
      </c>
      <c r="DO83">
        <f t="shared" si="24"/>
        <v>158003.07001599998</v>
      </c>
      <c r="DP83">
        <f t="shared" si="25"/>
        <v>62805588.319079928</v>
      </c>
      <c r="EB83">
        <f t="shared" si="26"/>
        <v>0.36102400000000001</v>
      </c>
    </row>
    <row r="84" spans="1:132">
      <c r="A84">
        <v>79</v>
      </c>
      <c r="B84">
        <v>261.49</v>
      </c>
      <c r="C84">
        <f t="shared" si="21"/>
        <v>17879906.985949002</v>
      </c>
      <c r="D84" s="40">
        <f t="shared" si="22"/>
        <v>68377.020100000009</v>
      </c>
      <c r="R84">
        <v>23</v>
      </c>
      <c r="S84">
        <v>32717.170999999998</v>
      </c>
      <c r="T84">
        <v>208.87200000000001</v>
      </c>
      <c r="U84">
        <v>24.657</v>
      </c>
      <c r="V84">
        <v>53</v>
      </c>
      <c r="W84">
        <v>255</v>
      </c>
      <c r="X84">
        <v>691.17399999999998</v>
      </c>
      <c r="Y84">
        <v>0.86099999999999999</v>
      </c>
      <c r="Z84">
        <v>211.84200000000001</v>
      </c>
      <c r="AA84">
        <v>216</v>
      </c>
      <c r="AB84">
        <v>0</v>
      </c>
      <c r="AC84">
        <v>257.23500000000001</v>
      </c>
      <c r="AD84">
        <v>666.399</v>
      </c>
      <c r="AE84">
        <v>151.685</v>
      </c>
      <c r="AF84">
        <v>200.08199999999999</v>
      </c>
      <c r="AG84">
        <v>1.0389999999999999</v>
      </c>
      <c r="AH84">
        <v>0.96199999999999997</v>
      </c>
      <c r="AI84">
        <v>0.98399999999999999</v>
      </c>
      <c r="AV84">
        <v>18</v>
      </c>
      <c r="AW84">
        <v>4831.8900000000003</v>
      </c>
      <c r="AX84">
        <v>8.4990000000000006</v>
      </c>
      <c r="AY84">
        <v>45.774000000000001</v>
      </c>
      <c r="AZ84">
        <v>0</v>
      </c>
      <c r="BA84">
        <v>255</v>
      </c>
      <c r="BB84">
        <v>280.89100000000002</v>
      </c>
      <c r="BC84">
        <v>0.77</v>
      </c>
      <c r="BD84">
        <v>82.424999999999997</v>
      </c>
      <c r="BE84">
        <v>0</v>
      </c>
      <c r="BF84">
        <v>3.3330000000000002</v>
      </c>
      <c r="BG84">
        <v>531.86400000000003</v>
      </c>
      <c r="BH84">
        <v>1228.7329999999999</v>
      </c>
      <c r="BI84">
        <v>124.30800000000001</v>
      </c>
      <c r="BJ84">
        <v>75.334000000000003</v>
      </c>
      <c r="BK84">
        <v>1.0780000000000001</v>
      </c>
      <c r="BL84">
        <v>0.92700000000000005</v>
      </c>
      <c r="BM84">
        <v>0.97899999999999998</v>
      </c>
      <c r="DB84">
        <v>13</v>
      </c>
      <c r="DC84">
        <v>80027.851999999999</v>
      </c>
      <c r="DD84">
        <v>9.9420000000000002</v>
      </c>
      <c r="DE84">
        <v>0.997</v>
      </c>
      <c r="DF84">
        <v>338.601</v>
      </c>
      <c r="DG84">
        <v>138</v>
      </c>
      <c r="DH84">
        <v>1715.5360000000001</v>
      </c>
      <c r="DI84">
        <v>860.55100000000004</v>
      </c>
      <c r="DJ84">
        <v>176.63399999999999</v>
      </c>
      <c r="DK84">
        <v>301.43200000000002</v>
      </c>
      <c r="DL84">
        <v>1.121</v>
      </c>
      <c r="DM84">
        <v>0.89200000000000002</v>
      </c>
      <c r="DN84">
        <v>1</v>
      </c>
      <c r="DO84">
        <f t="shared" si="24"/>
        <v>114650.63720100001</v>
      </c>
      <c r="DP84">
        <f t="shared" si="25"/>
        <v>38820820.406895801</v>
      </c>
      <c r="EB84">
        <f t="shared" si="26"/>
        <v>0.35308699999999998</v>
      </c>
    </row>
    <row r="85" spans="1:132">
      <c r="A85">
        <v>80</v>
      </c>
      <c r="B85">
        <v>293.89699999999999</v>
      </c>
      <c r="C85">
        <f t="shared" si="21"/>
        <v>25385484.632045269</v>
      </c>
      <c r="D85" s="40">
        <f t="shared" si="22"/>
        <v>86375.446608999991</v>
      </c>
      <c r="R85">
        <v>24</v>
      </c>
      <c r="S85">
        <v>18754.329000000002</v>
      </c>
      <c r="T85">
        <v>211.392</v>
      </c>
      <c r="U85">
        <v>25.395</v>
      </c>
      <c r="V85">
        <v>78</v>
      </c>
      <c r="W85">
        <v>255</v>
      </c>
      <c r="X85">
        <v>680.94299999999998</v>
      </c>
      <c r="Y85">
        <v>0.50800000000000001</v>
      </c>
      <c r="Z85">
        <v>166.56899999999999</v>
      </c>
      <c r="AA85">
        <v>216</v>
      </c>
      <c r="AB85">
        <v>0</v>
      </c>
      <c r="AC85">
        <v>189.71100000000001</v>
      </c>
      <c r="AD85">
        <v>500</v>
      </c>
      <c r="AE85">
        <v>134.02199999999999</v>
      </c>
      <c r="AF85">
        <v>147.97499999999999</v>
      </c>
      <c r="AG85">
        <v>1.099</v>
      </c>
      <c r="AH85">
        <v>0.91</v>
      </c>
      <c r="AI85">
        <v>0.97099999999999997</v>
      </c>
      <c r="AV85">
        <v>19</v>
      </c>
      <c r="AW85">
        <v>4833.1729999999998</v>
      </c>
      <c r="AX85">
        <v>0.88</v>
      </c>
      <c r="AY85">
        <v>14.956</v>
      </c>
      <c r="AZ85">
        <v>0</v>
      </c>
      <c r="BA85">
        <v>255</v>
      </c>
      <c r="BB85">
        <v>277.41300000000001</v>
      </c>
      <c r="BC85">
        <v>0.78900000000000003</v>
      </c>
      <c r="BD85">
        <v>83.688000000000002</v>
      </c>
      <c r="BE85">
        <v>0</v>
      </c>
      <c r="BF85">
        <v>0.34499999999999997</v>
      </c>
      <c r="BG85">
        <v>1267.982</v>
      </c>
      <c r="BH85">
        <v>982.82600000000002</v>
      </c>
      <c r="BI85">
        <v>84.507999999999996</v>
      </c>
      <c r="BJ85">
        <v>74.492999999999995</v>
      </c>
      <c r="BK85">
        <v>1.111</v>
      </c>
      <c r="BL85">
        <v>0.9</v>
      </c>
      <c r="BM85">
        <v>0.97699999999999998</v>
      </c>
      <c r="DB85">
        <v>14</v>
      </c>
      <c r="DC85">
        <v>93541.784</v>
      </c>
      <c r="DD85">
        <v>11.202999999999999</v>
      </c>
      <c r="DE85">
        <v>1</v>
      </c>
      <c r="DF85">
        <v>353.08699999999999</v>
      </c>
      <c r="DG85">
        <v>132</v>
      </c>
      <c r="DH85">
        <v>1339.3430000000001</v>
      </c>
      <c r="DI85">
        <v>1119.83</v>
      </c>
      <c r="DJ85">
        <v>93.745000000000005</v>
      </c>
      <c r="DK85">
        <v>338.017</v>
      </c>
      <c r="DL85">
        <v>1.042</v>
      </c>
      <c r="DM85">
        <v>0.95899999999999996</v>
      </c>
      <c r="DN85">
        <v>1</v>
      </c>
      <c r="DO85">
        <f t="shared" si="24"/>
        <v>124670.42956899999</v>
      </c>
      <c r="DP85">
        <f t="shared" si="25"/>
        <v>44019507.965229496</v>
      </c>
      <c r="EB85">
        <f t="shared" si="26"/>
        <v>0.365786</v>
      </c>
    </row>
    <row r="86" spans="1:132">
      <c r="A86">
        <v>81</v>
      </c>
      <c r="B86">
        <v>287.613</v>
      </c>
      <c r="C86">
        <f t="shared" si="21"/>
        <v>23791703.358455397</v>
      </c>
      <c r="D86" s="40">
        <f t="shared" si="22"/>
        <v>82721.237768999999</v>
      </c>
      <c r="R86">
        <v>25</v>
      </c>
      <c r="S86">
        <v>1344.0719999999999</v>
      </c>
      <c r="T86">
        <v>211.76499999999999</v>
      </c>
      <c r="U86">
        <v>12.885</v>
      </c>
      <c r="V86">
        <v>101</v>
      </c>
      <c r="W86">
        <v>224</v>
      </c>
      <c r="X86">
        <v>176.18899999999999</v>
      </c>
      <c r="Y86">
        <v>0.54400000000000004</v>
      </c>
      <c r="Z86">
        <v>52.454000000000001</v>
      </c>
      <c r="AA86">
        <v>214</v>
      </c>
      <c r="AB86">
        <v>0</v>
      </c>
      <c r="AC86">
        <v>106.913</v>
      </c>
      <c r="AD86">
        <v>419.61399999999998</v>
      </c>
      <c r="AE86">
        <v>15.101000000000001</v>
      </c>
      <c r="AF86">
        <v>43.664000000000001</v>
      </c>
      <c r="AG86">
        <v>1.169</v>
      </c>
      <c r="AH86">
        <v>0.85599999999999998</v>
      </c>
      <c r="AI86">
        <v>0.83199999999999996</v>
      </c>
      <c r="AV86">
        <v>20</v>
      </c>
      <c r="AW86">
        <v>4612.4629999999997</v>
      </c>
      <c r="AX86">
        <v>3.5000000000000003E-2</v>
      </c>
      <c r="AY86">
        <v>3.008</v>
      </c>
      <c r="AZ86">
        <v>0</v>
      </c>
      <c r="BA86">
        <v>255</v>
      </c>
      <c r="BB86">
        <v>253.155</v>
      </c>
      <c r="BC86">
        <v>0.90400000000000003</v>
      </c>
      <c r="BD86">
        <v>80.674999999999997</v>
      </c>
      <c r="BE86">
        <v>0</v>
      </c>
      <c r="BF86">
        <v>1.4E-2</v>
      </c>
      <c r="BG86">
        <v>1344.8779999999999</v>
      </c>
      <c r="BH86">
        <v>972.41300000000001</v>
      </c>
      <c r="BI86">
        <v>83.156999999999996</v>
      </c>
      <c r="BJ86">
        <v>73.691999999999993</v>
      </c>
      <c r="BK86">
        <v>1.0840000000000001</v>
      </c>
      <c r="BL86">
        <v>0.92300000000000004</v>
      </c>
      <c r="BM86">
        <v>0.98199999999999998</v>
      </c>
      <c r="DB86">
        <v>15</v>
      </c>
      <c r="DC86">
        <v>97936.784</v>
      </c>
      <c r="DD86">
        <v>7.1820000000000004</v>
      </c>
      <c r="DE86">
        <v>1</v>
      </c>
      <c r="DF86">
        <v>354.78100000000001</v>
      </c>
      <c r="DG86">
        <v>128</v>
      </c>
      <c r="DH86">
        <v>843.05399999999997</v>
      </c>
      <c r="DI86">
        <v>1311.5060000000001</v>
      </c>
      <c r="DJ86">
        <v>165.06</v>
      </c>
      <c r="DK86">
        <v>352.33300000000003</v>
      </c>
      <c r="DL86">
        <v>1.0049999999999999</v>
      </c>
      <c r="DM86">
        <v>0.995</v>
      </c>
      <c r="DN86">
        <v>1</v>
      </c>
      <c r="DO86">
        <f t="shared" si="24"/>
        <v>125869.557961</v>
      </c>
      <c r="DP86">
        <f t="shared" si="25"/>
        <v>44656127.642961539</v>
      </c>
      <c r="EB86">
        <f t="shared" si="26"/>
        <v>0.34917200000000004</v>
      </c>
    </row>
    <row r="87" spans="1:132">
      <c r="A87">
        <v>82</v>
      </c>
      <c r="B87">
        <v>245.203</v>
      </c>
      <c r="C87">
        <f t="shared" si="21"/>
        <v>14742710.521980427</v>
      </c>
      <c r="D87" s="40">
        <f t="shared" si="22"/>
        <v>60124.511209000004</v>
      </c>
      <c r="R87">
        <v>26</v>
      </c>
      <c r="S87">
        <v>44130.798999999999</v>
      </c>
      <c r="T87">
        <v>204.68100000000001</v>
      </c>
      <c r="U87">
        <v>25.879000000000001</v>
      </c>
      <c r="V87">
        <v>64</v>
      </c>
      <c r="W87">
        <v>255</v>
      </c>
      <c r="X87">
        <v>809.77499999999998</v>
      </c>
      <c r="Y87">
        <v>0.84599999999999997</v>
      </c>
      <c r="Z87">
        <v>249.03800000000001</v>
      </c>
      <c r="AA87">
        <v>211</v>
      </c>
      <c r="AB87">
        <v>0</v>
      </c>
      <c r="AC87">
        <v>22.507999999999999</v>
      </c>
      <c r="AD87">
        <v>142.28299999999999</v>
      </c>
      <c r="AE87">
        <v>146.053</v>
      </c>
      <c r="AF87">
        <v>227.53200000000001</v>
      </c>
      <c r="AG87">
        <v>1.0960000000000001</v>
      </c>
      <c r="AH87">
        <v>0.91300000000000003</v>
      </c>
      <c r="AI87">
        <v>0.99199999999999999</v>
      </c>
      <c r="AV87">
        <v>21</v>
      </c>
      <c r="AW87">
        <v>6520.5810000000001</v>
      </c>
      <c r="AX87">
        <v>0.20100000000000001</v>
      </c>
      <c r="AY87">
        <v>7.1520000000000001</v>
      </c>
      <c r="AZ87">
        <v>0</v>
      </c>
      <c r="BA87">
        <v>255</v>
      </c>
      <c r="BB87">
        <v>385.81799999999998</v>
      </c>
      <c r="BC87">
        <v>0.55000000000000004</v>
      </c>
      <c r="BD87">
        <v>127.699</v>
      </c>
      <c r="BE87">
        <v>0</v>
      </c>
      <c r="BF87">
        <v>7.9000000000000001E-2</v>
      </c>
      <c r="BG87">
        <v>1638.0440000000001</v>
      </c>
      <c r="BH87">
        <v>608.76</v>
      </c>
      <c r="BI87">
        <v>19.798999999999999</v>
      </c>
      <c r="BJ87">
        <v>83.867000000000004</v>
      </c>
      <c r="BK87">
        <v>1.4450000000000001</v>
      </c>
      <c r="BL87">
        <v>0.69199999999999995</v>
      </c>
      <c r="BM87">
        <v>0.86099999999999999</v>
      </c>
      <c r="DB87">
        <v>16</v>
      </c>
      <c r="DC87">
        <v>97491.464999999997</v>
      </c>
      <c r="DD87">
        <v>8.8350000000000009</v>
      </c>
      <c r="DE87">
        <v>0.89600000000000002</v>
      </c>
      <c r="DF87">
        <v>377</v>
      </c>
      <c r="DG87">
        <v>125</v>
      </c>
      <c r="DH87">
        <v>634.67700000000002</v>
      </c>
      <c r="DI87">
        <v>1230.3820000000001</v>
      </c>
      <c r="DJ87">
        <v>93.75</v>
      </c>
      <c r="DK87">
        <v>368.24</v>
      </c>
      <c r="DL87">
        <v>1.1479999999999999</v>
      </c>
      <c r="DM87">
        <v>0.871</v>
      </c>
      <c r="DN87">
        <v>0.89600000000000002</v>
      </c>
      <c r="DO87">
        <f t="shared" si="24"/>
        <v>142129</v>
      </c>
      <c r="DP87">
        <f t="shared" si="25"/>
        <v>53582633</v>
      </c>
      <c r="EB87">
        <f t="shared" si="26"/>
        <v>0.38073200000000001</v>
      </c>
    </row>
    <row r="88" spans="1:132">
      <c r="A88">
        <v>83</v>
      </c>
      <c r="B88">
        <v>266.54599999999999</v>
      </c>
      <c r="C88">
        <f t="shared" si="21"/>
        <v>18937232.387339335</v>
      </c>
      <c r="D88" s="40">
        <f t="shared" si="22"/>
        <v>71046.770116</v>
      </c>
      <c r="R88">
        <v>27</v>
      </c>
      <c r="S88">
        <v>46583.731</v>
      </c>
      <c r="T88">
        <v>212.749</v>
      </c>
      <c r="U88">
        <v>25.484999999999999</v>
      </c>
      <c r="V88">
        <v>89</v>
      </c>
      <c r="W88">
        <v>255</v>
      </c>
      <c r="X88">
        <v>869.71699999999998</v>
      </c>
      <c r="Y88">
        <v>0.77400000000000002</v>
      </c>
      <c r="Z88">
        <v>251.982</v>
      </c>
      <c r="AA88">
        <v>220</v>
      </c>
      <c r="AB88">
        <v>0</v>
      </c>
      <c r="AC88">
        <v>89.227999999999994</v>
      </c>
      <c r="AD88">
        <v>1017.6849999999999</v>
      </c>
      <c r="AE88">
        <v>19.763999999999999</v>
      </c>
      <c r="AF88">
        <v>240.51599999999999</v>
      </c>
      <c r="AG88">
        <v>1.0349999999999999</v>
      </c>
      <c r="AH88">
        <v>0.96599999999999997</v>
      </c>
      <c r="AI88">
        <v>0.98699999999999999</v>
      </c>
      <c r="AV88">
        <v>22</v>
      </c>
      <c r="AW88">
        <v>1751.568</v>
      </c>
      <c r="AX88">
        <v>235.291</v>
      </c>
      <c r="AY88">
        <v>68.11</v>
      </c>
      <c r="AZ88">
        <v>0</v>
      </c>
      <c r="BA88">
        <v>255</v>
      </c>
      <c r="BB88">
        <v>908.35599999999999</v>
      </c>
      <c r="BC88">
        <v>2.7E-2</v>
      </c>
      <c r="BD88">
        <v>132.613</v>
      </c>
      <c r="BE88">
        <v>255</v>
      </c>
      <c r="BF88">
        <v>92.271000000000001</v>
      </c>
      <c r="BG88">
        <v>1529.1079999999999</v>
      </c>
      <c r="BH88">
        <v>866.68100000000004</v>
      </c>
      <c r="BI88">
        <v>133.042</v>
      </c>
      <c r="BJ88">
        <v>93.825999999999993</v>
      </c>
      <c r="BK88">
        <v>1.24</v>
      </c>
      <c r="BL88">
        <v>0.80700000000000005</v>
      </c>
      <c r="BM88">
        <v>0.184</v>
      </c>
      <c r="DB88">
        <v>17</v>
      </c>
      <c r="DC88">
        <v>93742.304000000004</v>
      </c>
      <c r="DD88">
        <v>9.1890000000000001</v>
      </c>
      <c r="DE88">
        <v>0.999</v>
      </c>
      <c r="DF88">
        <v>353.88099999999997</v>
      </c>
      <c r="DG88">
        <v>129</v>
      </c>
      <c r="DH88">
        <v>305.40800000000002</v>
      </c>
      <c r="DI88">
        <v>455.726</v>
      </c>
      <c r="DJ88">
        <v>176.26300000000001</v>
      </c>
      <c r="DK88">
        <v>338.017</v>
      </c>
      <c r="DL88">
        <v>1.0449999999999999</v>
      </c>
      <c r="DM88">
        <v>0.95699999999999996</v>
      </c>
      <c r="DN88">
        <v>1</v>
      </c>
      <c r="DO88">
        <f t="shared" si="24"/>
        <v>125231.76216099998</v>
      </c>
      <c r="DP88">
        <f t="shared" si="25"/>
        <v>44317141.225296833</v>
      </c>
      <c r="EB88">
        <f t="shared" si="26"/>
        <v>0.36714600000000003</v>
      </c>
    </row>
    <row r="89" spans="1:132">
      <c r="A89">
        <v>84</v>
      </c>
      <c r="B89">
        <v>277.78800000000001</v>
      </c>
      <c r="C89">
        <f t="shared" si="21"/>
        <v>21435836.849767875</v>
      </c>
      <c r="D89" s="40">
        <f t="shared" si="22"/>
        <v>77166.172944000005</v>
      </c>
      <c r="R89">
        <v>28</v>
      </c>
      <c r="S89">
        <v>53392.618999999999</v>
      </c>
      <c r="T89">
        <v>214.85</v>
      </c>
      <c r="U89">
        <v>22.555</v>
      </c>
      <c r="V89">
        <v>69</v>
      </c>
      <c r="W89">
        <v>255</v>
      </c>
      <c r="X89">
        <v>975.89300000000003</v>
      </c>
      <c r="Y89">
        <v>0.70499999999999996</v>
      </c>
      <c r="Z89">
        <v>268.00799999999998</v>
      </c>
      <c r="AA89">
        <v>221</v>
      </c>
      <c r="AB89">
        <v>0</v>
      </c>
      <c r="AC89">
        <v>204.98400000000001</v>
      </c>
      <c r="AD89">
        <v>1217.0419999999999</v>
      </c>
      <c r="AE89">
        <v>170.679</v>
      </c>
      <c r="AF89">
        <v>258.84199999999998</v>
      </c>
      <c r="AG89">
        <v>1.0149999999999999</v>
      </c>
      <c r="AH89">
        <v>0.98599999999999999</v>
      </c>
      <c r="AI89">
        <v>0.98899999999999999</v>
      </c>
      <c r="AV89">
        <v>23</v>
      </c>
      <c r="AW89">
        <v>46404.366000000002</v>
      </c>
      <c r="AX89">
        <v>1.1559999999999999</v>
      </c>
      <c r="AY89">
        <v>17.132999999999999</v>
      </c>
      <c r="AZ89">
        <v>0</v>
      </c>
      <c r="BA89">
        <v>255</v>
      </c>
      <c r="BB89">
        <v>808.69100000000003</v>
      </c>
      <c r="BC89">
        <v>0.89200000000000002</v>
      </c>
      <c r="BD89">
        <v>248.10400000000001</v>
      </c>
      <c r="BE89">
        <v>0</v>
      </c>
      <c r="BF89">
        <v>0.45400000000000001</v>
      </c>
      <c r="BG89">
        <v>1513.8889999999999</v>
      </c>
      <c r="BH89">
        <v>1089.3589999999999</v>
      </c>
      <c r="BI89">
        <v>151.035</v>
      </c>
      <c r="BJ89">
        <v>240.3</v>
      </c>
      <c r="BK89">
        <v>1.03</v>
      </c>
      <c r="BL89">
        <v>0.97099999999999997</v>
      </c>
      <c r="BM89">
        <v>0.99299999999999999</v>
      </c>
      <c r="DB89">
        <v>18</v>
      </c>
      <c r="DC89">
        <v>109031.18799999999</v>
      </c>
      <c r="DD89">
        <v>12.34</v>
      </c>
      <c r="DE89">
        <v>1</v>
      </c>
      <c r="DF89">
        <v>378.536</v>
      </c>
      <c r="DG89">
        <v>133</v>
      </c>
      <c r="DH89">
        <v>500.26499999999999</v>
      </c>
      <c r="DI89">
        <v>174.178</v>
      </c>
      <c r="DJ89">
        <v>176.386</v>
      </c>
      <c r="DK89">
        <v>367.44400000000002</v>
      </c>
      <c r="DL89">
        <v>1.028</v>
      </c>
      <c r="DM89">
        <v>0.97299999999999998</v>
      </c>
      <c r="DN89">
        <v>1</v>
      </c>
      <c r="DO89">
        <f t="shared" si="24"/>
        <v>143289.50329600001</v>
      </c>
      <c r="DP89">
        <f t="shared" si="25"/>
        <v>54240235.41965466</v>
      </c>
      <c r="EB89">
        <f t="shared" si="26"/>
        <v>0.32367000000000001</v>
      </c>
    </row>
    <row r="90" spans="1:132">
      <c r="A90">
        <v>85</v>
      </c>
      <c r="B90">
        <v>270.86599999999999</v>
      </c>
      <c r="C90">
        <f t="shared" si="21"/>
        <v>19873002.313821893</v>
      </c>
      <c r="D90" s="40">
        <f t="shared" si="22"/>
        <v>73368.389955999999</v>
      </c>
      <c r="R90">
        <v>29</v>
      </c>
      <c r="S90">
        <v>47425.714</v>
      </c>
      <c r="T90">
        <v>211.22300000000001</v>
      </c>
      <c r="U90">
        <v>28.108000000000001</v>
      </c>
      <c r="V90">
        <v>67</v>
      </c>
      <c r="W90">
        <v>255</v>
      </c>
      <c r="X90">
        <v>875.35400000000004</v>
      </c>
      <c r="Y90">
        <v>0.77800000000000002</v>
      </c>
      <c r="Z90">
        <v>253.00200000000001</v>
      </c>
      <c r="AA90">
        <v>220</v>
      </c>
      <c r="AB90">
        <v>0</v>
      </c>
      <c r="AC90">
        <v>566.72</v>
      </c>
      <c r="AD90">
        <v>1434.8869999999999</v>
      </c>
      <c r="AE90">
        <v>83.980999999999995</v>
      </c>
      <c r="AF90">
        <v>240.876</v>
      </c>
      <c r="AG90">
        <v>1.048</v>
      </c>
      <c r="AH90">
        <v>0.95399999999999996</v>
      </c>
      <c r="AI90">
        <v>0.98899999999999999</v>
      </c>
      <c r="AV90">
        <v>24</v>
      </c>
      <c r="AW90">
        <v>45676.15</v>
      </c>
      <c r="AX90">
        <v>1.544</v>
      </c>
      <c r="AY90">
        <v>19.780999999999999</v>
      </c>
      <c r="AZ90">
        <v>0</v>
      </c>
      <c r="BA90">
        <v>255</v>
      </c>
      <c r="BB90">
        <v>805.21199999999999</v>
      </c>
      <c r="BC90">
        <v>0.88500000000000001</v>
      </c>
      <c r="BD90">
        <v>250.02099999999999</v>
      </c>
      <c r="BE90">
        <v>0</v>
      </c>
      <c r="BF90">
        <v>0.60499999999999998</v>
      </c>
      <c r="BG90">
        <v>1155.8420000000001</v>
      </c>
      <c r="BH90">
        <v>902.726</v>
      </c>
      <c r="BI90">
        <v>70.927000000000007</v>
      </c>
      <c r="BJ90">
        <v>235.929</v>
      </c>
      <c r="BK90">
        <v>1.06</v>
      </c>
      <c r="BL90">
        <v>0.94299999999999995</v>
      </c>
      <c r="BM90">
        <v>0.99099999999999999</v>
      </c>
      <c r="DB90">
        <v>19</v>
      </c>
      <c r="DC90">
        <v>70335.192999999999</v>
      </c>
      <c r="DD90">
        <v>10.734</v>
      </c>
      <c r="DE90">
        <v>0.999</v>
      </c>
      <c r="DF90">
        <v>310.07499999999999</v>
      </c>
      <c r="DG90">
        <v>140</v>
      </c>
      <c r="DH90">
        <v>1604.9839999999999</v>
      </c>
      <c r="DI90">
        <v>335.63099999999997</v>
      </c>
      <c r="DJ90">
        <v>176.17599999999999</v>
      </c>
      <c r="DK90">
        <v>289.50200000000001</v>
      </c>
      <c r="DL90">
        <v>1.069</v>
      </c>
      <c r="DM90">
        <v>0.93600000000000005</v>
      </c>
      <c r="DN90">
        <v>1</v>
      </c>
      <c r="DO90">
        <f t="shared" si="24"/>
        <v>96146.505624999991</v>
      </c>
      <c r="DP90">
        <f t="shared" si="25"/>
        <v>29812627.73167187</v>
      </c>
      <c r="EB90">
        <f t="shared" si="26"/>
        <v>0.33728399999999997</v>
      </c>
    </row>
    <row r="91" spans="1:132">
      <c r="A91">
        <v>86</v>
      </c>
      <c r="B91">
        <v>256.27</v>
      </c>
      <c r="C91">
        <f t="shared" si="21"/>
        <v>16830356.166882996</v>
      </c>
      <c r="D91" s="40">
        <f t="shared" si="22"/>
        <v>65674.31289999999</v>
      </c>
      <c r="R91">
        <v>1</v>
      </c>
      <c r="S91">
        <v>50991.381999999998</v>
      </c>
      <c r="T91">
        <v>0.56899999999999995</v>
      </c>
      <c r="U91">
        <v>12.029</v>
      </c>
      <c r="V91">
        <v>0</v>
      </c>
      <c r="W91">
        <v>255</v>
      </c>
      <c r="X91">
        <v>856.27</v>
      </c>
      <c r="Y91">
        <v>0.874</v>
      </c>
      <c r="Z91">
        <v>258.69799999999998</v>
      </c>
      <c r="AA91">
        <v>0</v>
      </c>
      <c r="AB91">
        <v>0.223</v>
      </c>
      <c r="AC91">
        <v>1522.508</v>
      </c>
      <c r="AD91">
        <v>873.79399999999998</v>
      </c>
      <c r="AE91">
        <v>57.692999999999998</v>
      </c>
      <c r="AF91">
        <v>253.78100000000001</v>
      </c>
      <c r="AG91">
        <v>1.0129999999999999</v>
      </c>
      <c r="AH91">
        <v>0.98699999999999999</v>
      </c>
      <c r="AI91">
        <v>0.99099999999999999</v>
      </c>
      <c r="AV91">
        <v>25</v>
      </c>
      <c r="AW91">
        <v>51557.697</v>
      </c>
      <c r="AX91">
        <v>0.68200000000000005</v>
      </c>
      <c r="AY91">
        <v>13.172000000000001</v>
      </c>
      <c r="AZ91">
        <v>0</v>
      </c>
      <c r="BA91">
        <v>255</v>
      </c>
      <c r="BB91">
        <v>864.90800000000002</v>
      </c>
      <c r="BC91">
        <v>0.86599999999999999</v>
      </c>
      <c r="BD91">
        <v>270.43099999999998</v>
      </c>
      <c r="BE91">
        <v>0</v>
      </c>
      <c r="BF91">
        <v>0.26800000000000002</v>
      </c>
      <c r="BG91">
        <v>975.61699999999996</v>
      </c>
      <c r="BH91">
        <v>469.38600000000002</v>
      </c>
      <c r="BI91">
        <v>104.407</v>
      </c>
      <c r="BJ91">
        <v>244.90600000000001</v>
      </c>
      <c r="BK91">
        <v>1.103</v>
      </c>
      <c r="BL91">
        <v>0.90700000000000003</v>
      </c>
      <c r="BM91">
        <v>0.98499999999999999</v>
      </c>
      <c r="DB91">
        <v>20</v>
      </c>
      <c r="DC91">
        <v>38685.241999999998</v>
      </c>
      <c r="DD91">
        <v>11.971</v>
      </c>
      <c r="DE91">
        <v>1</v>
      </c>
      <c r="DF91">
        <v>224.304</v>
      </c>
      <c r="DG91">
        <v>136</v>
      </c>
      <c r="DH91">
        <v>1144.4860000000001</v>
      </c>
      <c r="DI91">
        <v>175.76900000000001</v>
      </c>
      <c r="DJ91">
        <v>100.83199999999999</v>
      </c>
      <c r="DK91">
        <v>220.30799999999999</v>
      </c>
      <c r="DL91">
        <v>1.0149999999999999</v>
      </c>
      <c r="DM91">
        <v>0.98599999999999999</v>
      </c>
      <c r="DN91">
        <v>1</v>
      </c>
      <c r="DO91">
        <f t="shared" si="24"/>
        <v>50312.284416000002</v>
      </c>
      <c r="DP91">
        <f t="shared" si="25"/>
        <v>11285246.643646464</v>
      </c>
      <c r="EB91">
        <f t="shared" si="26"/>
        <v>0.35303600000000002</v>
      </c>
    </row>
    <row r="92" spans="1:132">
      <c r="A92">
        <v>87</v>
      </c>
      <c r="B92">
        <v>123.09099999999999</v>
      </c>
      <c r="C92">
        <f t="shared" si="21"/>
        <v>1865000.2734425708</v>
      </c>
      <c r="D92" s="40">
        <f t="shared" si="22"/>
        <v>15151.394280999999</v>
      </c>
      <c r="R92">
        <v>2</v>
      </c>
      <c r="S92">
        <v>50394.95</v>
      </c>
      <c r="T92">
        <v>0.88600000000000001</v>
      </c>
      <c r="U92">
        <v>15.006</v>
      </c>
      <c r="V92">
        <v>0</v>
      </c>
      <c r="W92">
        <v>255</v>
      </c>
      <c r="X92">
        <v>848.70299999999997</v>
      </c>
      <c r="Y92">
        <v>0.879</v>
      </c>
      <c r="Z92">
        <v>257.762</v>
      </c>
      <c r="AA92">
        <v>0</v>
      </c>
      <c r="AB92">
        <v>0.34699999999999998</v>
      </c>
      <c r="AC92">
        <v>1125.402</v>
      </c>
      <c r="AD92">
        <v>872.18600000000004</v>
      </c>
      <c r="AE92">
        <v>55.417999999999999</v>
      </c>
      <c r="AF92">
        <v>250.96299999999999</v>
      </c>
      <c r="AG92">
        <v>1.0249999999999999</v>
      </c>
      <c r="AH92">
        <v>0.97599999999999998</v>
      </c>
      <c r="AI92">
        <v>0.99199999999999999</v>
      </c>
      <c r="AV92">
        <v>26</v>
      </c>
      <c r="AW92">
        <v>6359.54</v>
      </c>
      <c r="AX92">
        <v>4.476</v>
      </c>
      <c r="AY92">
        <v>33.49</v>
      </c>
      <c r="AZ92">
        <v>0</v>
      </c>
      <c r="BA92">
        <v>255</v>
      </c>
      <c r="BB92">
        <v>353.59800000000001</v>
      </c>
      <c r="BC92">
        <v>0.63900000000000001</v>
      </c>
      <c r="BD92">
        <v>106.062</v>
      </c>
      <c r="BE92">
        <v>0</v>
      </c>
      <c r="BF92">
        <v>1.7549999999999999</v>
      </c>
      <c r="BG92">
        <v>1004.453</v>
      </c>
      <c r="BH92">
        <v>416.52</v>
      </c>
      <c r="BI92">
        <v>36.091000000000001</v>
      </c>
      <c r="BJ92">
        <v>83.41</v>
      </c>
      <c r="BK92">
        <v>1.3320000000000001</v>
      </c>
      <c r="BL92">
        <v>0.751</v>
      </c>
      <c r="BM92">
        <v>0.96</v>
      </c>
      <c r="DB92">
        <v>21</v>
      </c>
      <c r="DC92">
        <v>104058.031</v>
      </c>
      <c r="DD92">
        <v>10.54</v>
      </c>
      <c r="DE92">
        <v>0.94599999999999995</v>
      </c>
      <c r="DF92">
        <v>383.29899999999998</v>
      </c>
      <c r="DG92">
        <v>131</v>
      </c>
      <c r="DH92">
        <v>315.74799999999999</v>
      </c>
      <c r="DI92">
        <v>-38.970999999999997</v>
      </c>
      <c r="DJ92">
        <v>93.569000000000003</v>
      </c>
      <c r="DK92">
        <v>365.85399999999998</v>
      </c>
      <c r="DL92">
        <v>1.044</v>
      </c>
      <c r="DM92">
        <v>0.95699999999999996</v>
      </c>
      <c r="DN92">
        <v>0.94699999999999995</v>
      </c>
      <c r="DO92">
        <f t="shared" si="24"/>
        <v>146918.12340099999</v>
      </c>
      <c r="DP92">
        <f t="shared" si="25"/>
        <v>56313569.781479895</v>
      </c>
      <c r="EB92">
        <f t="shared" si="26"/>
        <v>0.34430500000000003</v>
      </c>
    </row>
    <row r="93" spans="1:132">
      <c r="A93">
        <v>88</v>
      </c>
      <c r="B93">
        <v>80.42</v>
      </c>
      <c r="C93">
        <f t="shared" si="21"/>
        <v>520106.410088</v>
      </c>
      <c r="D93" s="40">
        <f t="shared" si="22"/>
        <v>6467.3764000000001</v>
      </c>
      <c r="R93">
        <v>3</v>
      </c>
      <c r="S93">
        <v>50719.983</v>
      </c>
      <c r="T93">
        <v>0.44500000000000001</v>
      </c>
      <c r="U93">
        <v>10.644</v>
      </c>
      <c r="V93">
        <v>0</v>
      </c>
      <c r="W93">
        <v>255</v>
      </c>
      <c r="X93">
        <v>845.649</v>
      </c>
      <c r="Y93">
        <v>0.89100000000000001</v>
      </c>
      <c r="Z93">
        <v>257.54899999999998</v>
      </c>
      <c r="AA93">
        <v>0</v>
      </c>
      <c r="AB93">
        <v>0.17499999999999999</v>
      </c>
      <c r="AC93">
        <v>1299.8389999999999</v>
      </c>
      <c r="AD93">
        <v>935.69100000000003</v>
      </c>
      <c r="AE93">
        <v>166.09399999999999</v>
      </c>
      <c r="AF93">
        <v>252.66900000000001</v>
      </c>
      <c r="AG93">
        <v>1.0169999999999999</v>
      </c>
      <c r="AH93">
        <v>0.98399999999999999</v>
      </c>
      <c r="AI93">
        <v>0.99199999999999999</v>
      </c>
      <c r="AV93">
        <v>27</v>
      </c>
      <c r="AW93">
        <v>10370.182000000001</v>
      </c>
      <c r="AX93">
        <v>0.3</v>
      </c>
      <c r="AY93">
        <v>8.7379999999999995</v>
      </c>
      <c r="AZ93">
        <v>0</v>
      </c>
      <c r="BA93">
        <v>255</v>
      </c>
      <c r="BB93">
        <v>458.88</v>
      </c>
      <c r="BC93">
        <v>0.61899999999999999</v>
      </c>
      <c r="BD93">
        <v>157.648</v>
      </c>
      <c r="BE93">
        <v>0</v>
      </c>
      <c r="BF93">
        <v>0.11799999999999999</v>
      </c>
      <c r="BG93">
        <v>996.44299999999998</v>
      </c>
      <c r="BH93">
        <v>366.05700000000002</v>
      </c>
      <c r="BI93">
        <v>52.430999999999997</v>
      </c>
      <c r="BJ93">
        <v>106.393</v>
      </c>
      <c r="BK93">
        <v>1.4990000000000001</v>
      </c>
      <c r="BL93">
        <v>0.66700000000000004</v>
      </c>
      <c r="BM93">
        <v>0.89900000000000002</v>
      </c>
      <c r="DB93">
        <v>22</v>
      </c>
      <c r="DC93">
        <v>107878.671</v>
      </c>
      <c r="DD93">
        <v>6.6440000000000001</v>
      </c>
      <c r="DE93">
        <v>0.78500000000000003</v>
      </c>
      <c r="DF93">
        <v>439.67200000000003</v>
      </c>
      <c r="DG93">
        <v>126</v>
      </c>
      <c r="DH93">
        <v>81.123999999999995</v>
      </c>
      <c r="DI93">
        <v>264.846</v>
      </c>
      <c r="DJ93">
        <v>93.111000000000004</v>
      </c>
      <c r="DK93">
        <v>397.66699999999997</v>
      </c>
      <c r="DL93">
        <v>1.486</v>
      </c>
      <c r="DM93">
        <v>0.67300000000000004</v>
      </c>
      <c r="DN93">
        <v>0.78700000000000003</v>
      </c>
      <c r="DO93">
        <f t="shared" si="24"/>
        <v>193311.46758400003</v>
      </c>
      <c r="DP93">
        <f t="shared" si="25"/>
        <v>84993639.575592458</v>
      </c>
      <c r="EB93">
        <f t="shared" si="26"/>
        <v>0.28468599999999999</v>
      </c>
    </row>
    <row r="94" spans="1:132">
      <c r="A94">
        <v>89</v>
      </c>
      <c r="B94">
        <v>101.343</v>
      </c>
      <c r="C94">
        <f t="shared" si="21"/>
        <v>1040833.517000607</v>
      </c>
      <c r="D94" s="40">
        <f t="shared" si="22"/>
        <v>10270.403649</v>
      </c>
      <c r="R94">
        <v>5</v>
      </c>
      <c r="S94">
        <v>46695.521000000001</v>
      </c>
      <c r="T94">
        <v>2.4380000000000002</v>
      </c>
      <c r="U94">
        <v>24.815999999999999</v>
      </c>
      <c r="V94">
        <v>0</v>
      </c>
      <c r="W94">
        <v>255</v>
      </c>
      <c r="X94">
        <v>1103.104</v>
      </c>
      <c r="Y94">
        <v>0.48199999999999998</v>
      </c>
      <c r="Z94">
        <v>257.02499999999998</v>
      </c>
      <c r="AA94">
        <v>0</v>
      </c>
      <c r="AB94">
        <v>0.95599999999999996</v>
      </c>
      <c r="AC94">
        <v>1782.154</v>
      </c>
      <c r="AD94">
        <v>942.92600000000004</v>
      </c>
      <c r="AE94">
        <v>66.400999999999996</v>
      </c>
      <c r="AF94">
        <v>240.14400000000001</v>
      </c>
      <c r="AG94">
        <v>1.048</v>
      </c>
      <c r="AH94">
        <v>0.95399999999999996</v>
      </c>
      <c r="AI94">
        <v>0.97599999999999998</v>
      </c>
      <c r="AV94">
        <v>28</v>
      </c>
      <c r="AW94">
        <v>7005.6310000000003</v>
      </c>
      <c r="AX94">
        <v>1.214</v>
      </c>
      <c r="AY94">
        <v>17.556000000000001</v>
      </c>
      <c r="AZ94">
        <v>0</v>
      </c>
      <c r="BA94">
        <v>255</v>
      </c>
      <c r="BB94">
        <v>313.709</v>
      </c>
      <c r="BC94">
        <v>0.89500000000000002</v>
      </c>
      <c r="BD94">
        <v>96.784999999999997</v>
      </c>
      <c r="BE94">
        <v>0</v>
      </c>
      <c r="BF94">
        <v>0.47599999999999998</v>
      </c>
      <c r="BG94">
        <v>566.30700000000002</v>
      </c>
      <c r="BH94">
        <v>82.503</v>
      </c>
      <c r="BI94">
        <v>102.426</v>
      </c>
      <c r="BJ94">
        <v>94.021000000000001</v>
      </c>
      <c r="BK94">
        <v>1.01</v>
      </c>
      <c r="BL94">
        <v>0.99</v>
      </c>
      <c r="BM94">
        <v>0.98399999999999999</v>
      </c>
      <c r="DB94">
        <v>1</v>
      </c>
      <c r="DC94">
        <v>101618.894</v>
      </c>
      <c r="DD94">
        <v>27.347000000000001</v>
      </c>
      <c r="DE94">
        <v>0.995</v>
      </c>
      <c r="DF94">
        <v>387.87900000000002</v>
      </c>
      <c r="DG94">
        <v>109</v>
      </c>
      <c r="DH94">
        <v>456.52199999999999</v>
      </c>
      <c r="DI94">
        <v>509.01400000000001</v>
      </c>
      <c r="DJ94">
        <v>176.94399999999999</v>
      </c>
      <c r="DK94">
        <v>334.04</v>
      </c>
      <c r="DL94">
        <v>1.159</v>
      </c>
      <c r="DM94">
        <v>0.86299999999999999</v>
      </c>
      <c r="DN94">
        <v>1</v>
      </c>
      <c r="DO94">
        <f t="shared" si="24"/>
        <v>150450.11864100001</v>
      </c>
      <c r="DP94">
        <f t="shared" si="25"/>
        <v>58356441.568352446</v>
      </c>
      <c r="EB94">
        <f t="shared" ref="EB94:EB108" si="27">DF108/1000</f>
        <v>0</v>
      </c>
    </row>
    <row r="95" spans="1:132">
      <c r="A95">
        <v>90</v>
      </c>
      <c r="B95">
        <v>277.75799999999998</v>
      </c>
      <c r="C95">
        <f t="shared" si="21"/>
        <v>21428892.64420351</v>
      </c>
      <c r="D95" s="40">
        <f t="shared" si="22"/>
        <v>77149.506563999996</v>
      </c>
      <c r="R95">
        <v>6</v>
      </c>
      <c r="S95">
        <v>35015.663999999997</v>
      </c>
      <c r="T95">
        <v>4.6260000000000003</v>
      </c>
      <c r="U95">
        <v>34.033000000000001</v>
      </c>
      <c r="V95">
        <v>0</v>
      </c>
      <c r="W95">
        <v>255</v>
      </c>
      <c r="X95">
        <v>1064.19</v>
      </c>
      <c r="Y95">
        <v>0.38900000000000001</v>
      </c>
      <c r="Z95">
        <v>225.798</v>
      </c>
      <c r="AA95">
        <v>0</v>
      </c>
      <c r="AB95">
        <v>1.8140000000000001</v>
      </c>
      <c r="AC95">
        <v>920.41800000000001</v>
      </c>
      <c r="AD95">
        <v>337.62099999999998</v>
      </c>
      <c r="AE95">
        <v>27.568999999999999</v>
      </c>
      <c r="AF95">
        <v>203.01499999999999</v>
      </c>
      <c r="AG95">
        <v>1.1100000000000001</v>
      </c>
      <c r="AH95">
        <v>0.90100000000000002</v>
      </c>
      <c r="AI95">
        <v>0.96299999999999997</v>
      </c>
      <c r="AV95">
        <v>29</v>
      </c>
      <c r="AW95">
        <v>8531.3559999999998</v>
      </c>
      <c r="AX95">
        <v>0.13400000000000001</v>
      </c>
      <c r="AY95">
        <v>5.8490000000000002</v>
      </c>
      <c r="AZ95">
        <v>0</v>
      </c>
      <c r="BA95">
        <v>255</v>
      </c>
      <c r="BB95">
        <v>344.73</v>
      </c>
      <c r="BC95">
        <v>0.90200000000000002</v>
      </c>
      <c r="BD95">
        <v>106.96899999999999</v>
      </c>
      <c r="BE95">
        <v>0</v>
      </c>
      <c r="BF95">
        <v>5.2999999999999999E-2</v>
      </c>
      <c r="BG95">
        <v>487.00799999999998</v>
      </c>
      <c r="BH95">
        <v>351.63900000000001</v>
      </c>
      <c r="BI95">
        <v>50.469000000000001</v>
      </c>
      <c r="BJ95">
        <v>103.224</v>
      </c>
      <c r="BK95">
        <v>1.03</v>
      </c>
      <c r="BL95">
        <v>0.97099999999999997</v>
      </c>
      <c r="BM95">
        <v>0.98599999999999999</v>
      </c>
      <c r="DB95">
        <v>2</v>
      </c>
      <c r="DC95">
        <v>98812.241999999998</v>
      </c>
      <c r="DD95">
        <v>28.295000000000002</v>
      </c>
      <c r="DE95">
        <v>1</v>
      </c>
      <c r="DF95">
        <v>361.024</v>
      </c>
      <c r="DG95">
        <v>105</v>
      </c>
      <c r="DH95">
        <v>996.55399999999997</v>
      </c>
      <c r="DI95">
        <v>334.83600000000001</v>
      </c>
      <c r="DJ95">
        <v>93.662999999999997</v>
      </c>
      <c r="DK95">
        <v>349.15199999999999</v>
      </c>
      <c r="DL95">
        <v>1.032</v>
      </c>
      <c r="DM95">
        <v>0.96899999999999997</v>
      </c>
      <c r="DN95">
        <v>1</v>
      </c>
      <c r="DO95">
        <f t="shared" si="24"/>
        <v>130338.328576</v>
      </c>
      <c r="DP95">
        <f t="shared" si="25"/>
        <v>47055264.735821821</v>
      </c>
      <c r="EB95">
        <f t="shared" si="27"/>
        <v>0</v>
      </c>
    </row>
    <row r="96" spans="1:132">
      <c r="A96">
        <v>91</v>
      </c>
      <c r="B96">
        <v>178.745</v>
      </c>
      <c r="C96">
        <f t="shared" si="21"/>
        <v>5710862.5368436258</v>
      </c>
      <c r="D96" s="40">
        <f t="shared" si="22"/>
        <v>31949.775025000003</v>
      </c>
      <c r="R96">
        <v>7</v>
      </c>
      <c r="S96">
        <v>41747.656000000003</v>
      </c>
      <c r="T96">
        <v>1.772</v>
      </c>
      <c r="U96">
        <v>21.184000000000001</v>
      </c>
      <c r="V96">
        <v>0</v>
      </c>
      <c r="W96">
        <v>255</v>
      </c>
      <c r="X96">
        <v>783.66099999999994</v>
      </c>
      <c r="Y96">
        <v>0.85399999999999998</v>
      </c>
      <c r="Z96">
        <v>243.065</v>
      </c>
      <c r="AA96">
        <v>0</v>
      </c>
      <c r="AB96">
        <v>0.69499999999999995</v>
      </c>
      <c r="AC96">
        <v>970.25699999999995</v>
      </c>
      <c r="AD96">
        <v>483.923</v>
      </c>
      <c r="AE96">
        <v>92.843000000000004</v>
      </c>
      <c r="AF96">
        <v>220.25700000000001</v>
      </c>
      <c r="AG96">
        <v>1.1040000000000001</v>
      </c>
      <c r="AH96">
        <v>0.90600000000000003</v>
      </c>
      <c r="AI96">
        <v>0.99</v>
      </c>
      <c r="AV96">
        <v>30</v>
      </c>
      <c r="AW96">
        <v>2267.415</v>
      </c>
      <c r="AX96">
        <v>231.333</v>
      </c>
      <c r="AY96">
        <v>74.004000000000005</v>
      </c>
      <c r="AZ96">
        <v>0</v>
      </c>
      <c r="BA96">
        <v>255</v>
      </c>
      <c r="BB96">
        <v>1044.5989999999999</v>
      </c>
      <c r="BC96">
        <v>2.5999999999999999E-2</v>
      </c>
      <c r="BD96">
        <v>139.47999999999999</v>
      </c>
      <c r="BE96">
        <v>255</v>
      </c>
      <c r="BF96">
        <v>90.718999999999994</v>
      </c>
      <c r="BG96">
        <v>1106.18</v>
      </c>
      <c r="BH96">
        <v>114.54300000000001</v>
      </c>
      <c r="BI96">
        <v>24.062999999999999</v>
      </c>
      <c r="BJ96">
        <v>95.647000000000006</v>
      </c>
      <c r="BK96">
        <v>1.474</v>
      </c>
      <c r="BL96">
        <v>0.67900000000000005</v>
      </c>
      <c r="BM96">
        <v>0.23499999999999999</v>
      </c>
      <c r="DB96">
        <v>3</v>
      </c>
      <c r="DC96">
        <v>93110.38</v>
      </c>
      <c r="DD96">
        <v>29.052</v>
      </c>
      <c r="DE96">
        <v>1</v>
      </c>
      <c r="DF96">
        <v>353.08699999999999</v>
      </c>
      <c r="DG96">
        <v>101</v>
      </c>
      <c r="DH96">
        <v>1129.374</v>
      </c>
      <c r="DI96">
        <v>687.96400000000006</v>
      </c>
      <c r="DJ96">
        <v>176.255</v>
      </c>
      <c r="DK96">
        <v>336.42599999999999</v>
      </c>
      <c r="DL96">
        <v>1.0469999999999999</v>
      </c>
      <c r="DM96">
        <v>0.95499999999999996</v>
      </c>
      <c r="DN96">
        <v>1</v>
      </c>
      <c r="DO96">
        <f t="shared" si="24"/>
        <v>124670.42956899999</v>
      </c>
      <c r="DP96">
        <f t="shared" si="25"/>
        <v>44019507.965229496</v>
      </c>
      <c r="EB96">
        <f t="shared" si="27"/>
        <v>0</v>
      </c>
    </row>
    <row r="97" spans="1:132">
      <c r="A97">
        <v>92</v>
      </c>
      <c r="B97">
        <v>226.45099999999999</v>
      </c>
      <c r="C97">
        <f t="shared" si="21"/>
        <v>11612419.82561185</v>
      </c>
      <c r="D97" s="40">
        <f t="shared" si="22"/>
        <v>51280.055400999998</v>
      </c>
      <c r="R97">
        <v>8</v>
      </c>
      <c r="S97">
        <v>51444.360999999997</v>
      </c>
      <c r="T97">
        <v>2.61</v>
      </c>
      <c r="U97">
        <v>25.667999999999999</v>
      </c>
      <c r="V97">
        <v>0</v>
      </c>
      <c r="W97">
        <v>255</v>
      </c>
      <c r="X97">
        <v>873.12800000000004</v>
      </c>
      <c r="Y97">
        <v>0.84799999999999998</v>
      </c>
      <c r="Z97">
        <v>259.38200000000001</v>
      </c>
      <c r="AA97">
        <v>0</v>
      </c>
      <c r="AB97">
        <v>1.024</v>
      </c>
      <c r="AC97">
        <v>813.505</v>
      </c>
      <c r="AD97">
        <v>990.35400000000004</v>
      </c>
      <c r="AE97">
        <v>51.923000000000002</v>
      </c>
      <c r="AF97">
        <v>255.21799999999999</v>
      </c>
      <c r="AG97">
        <v>1.0089999999999999</v>
      </c>
      <c r="AH97">
        <v>0.99099999999999999</v>
      </c>
      <c r="AI97">
        <v>0.99099999999999999</v>
      </c>
      <c r="AV97">
        <v>31</v>
      </c>
      <c r="AW97">
        <v>45871.196000000004</v>
      </c>
      <c r="AX97">
        <v>0.10299999999999999</v>
      </c>
      <c r="AY97">
        <v>5.1349999999999998</v>
      </c>
      <c r="AZ97">
        <v>0</v>
      </c>
      <c r="BA97">
        <v>255</v>
      </c>
      <c r="BB97">
        <v>803.77099999999996</v>
      </c>
      <c r="BC97">
        <v>0.89200000000000002</v>
      </c>
      <c r="BD97">
        <v>253.40600000000001</v>
      </c>
      <c r="BE97">
        <v>0</v>
      </c>
      <c r="BF97">
        <v>4.1000000000000002E-2</v>
      </c>
      <c r="BG97">
        <v>1739.771</v>
      </c>
      <c r="BH97">
        <v>39.249000000000002</v>
      </c>
      <c r="BI97">
        <v>132.566</v>
      </c>
      <c r="BJ97">
        <v>233.92</v>
      </c>
      <c r="BK97">
        <v>1.0840000000000001</v>
      </c>
      <c r="BL97">
        <v>0.92200000000000004</v>
      </c>
      <c r="BM97">
        <v>0.99299999999999999</v>
      </c>
      <c r="DB97">
        <v>4</v>
      </c>
      <c r="DC97">
        <v>102389.98</v>
      </c>
      <c r="DD97">
        <v>29.643000000000001</v>
      </c>
      <c r="DE97">
        <v>1</v>
      </c>
      <c r="DF97">
        <v>365.786</v>
      </c>
      <c r="DG97">
        <v>104</v>
      </c>
      <c r="DH97">
        <v>695.91700000000003</v>
      </c>
      <c r="DI97">
        <v>819.19399999999996</v>
      </c>
      <c r="DJ97">
        <v>176.38499999999999</v>
      </c>
      <c r="DK97">
        <v>357.10500000000002</v>
      </c>
      <c r="DL97">
        <v>1.022</v>
      </c>
      <c r="DM97">
        <v>0.97799999999999998</v>
      </c>
      <c r="DN97">
        <v>1</v>
      </c>
      <c r="DO97">
        <f t="shared" si="24"/>
        <v>133799.397796</v>
      </c>
      <c r="DP97">
        <f t="shared" si="25"/>
        <v>48941946.522207655</v>
      </c>
      <c r="EB97">
        <f t="shared" si="27"/>
        <v>0</v>
      </c>
    </row>
    <row r="98" spans="1:132">
      <c r="A98">
        <v>93</v>
      </c>
      <c r="B98">
        <v>245.23599999999999</v>
      </c>
      <c r="C98">
        <f t="shared" si="21"/>
        <v>14748663.649704253</v>
      </c>
      <c r="D98" s="40">
        <f t="shared" si="22"/>
        <v>60140.695695999995</v>
      </c>
      <c r="R98">
        <v>9</v>
      </c>
      <c r="S98">
        <v>991.25300000000004</v>
      </c>
      <c r="T98">
        <v>236.21600000000001</v>
      </c>
      <c r="U98">
        <v>66.634</v>
      </c>
      <c r="V98">
        <v>0</v>
      </c>
      <c r="W98">
        <v>255</v>
      </c>
      <c r="X98">
        <v>614.21199999999999</v>
      </c>
      <c r="Y98">
        <v>3.3000000000000002E-2</v>
      </c>
      <c r="Z98">
        <v>94.367000000000004</v>
      </c>
      <c r="AA98">
        <v>255</v>
      </c>
      <c r="AB98">
        <v>92.634</v>
      </c>
      <c r="AC98">
        <v>651.125</v>
      </c>
      <c r="AD98">
        <v>991.96100000000001</v>
      </c>
      <c r="AE98">
        <v>159.55799999999999</v>
      </c>
      <c r="AF98">
        <v>69.346000000000004</v>
      </c>
      <c r="AG98">
        <v>1.321</v>
      </c>
      <c r="AH98">
        <v>0.75700000000000001</v>
      </c>
      <c r="AI98">
        <v>0.19700000000000001</v>
      </c>
      <c r="AV98">
        <v>32</v>
      </c>
      <c r="AW98">
        <v>48563.991999999998</v>
      </c>
      <c r="AX98">
        <v>2.88</v>
      </c>
      <c r="AY98">
        <v>26.948</v>
      </c>
      <c r="AZ98">
        <v>0</v>
      </c>
      <c r="BA98">
        <v>255</v>
      </c>
      <c r="BB98">
        <v>832.83500000000004</v>
      </c>
      <c r="BC98">
        <v>0.88</v>
      </c>
      <c r="BD98">
        <v>254.643</v>
      </c>
      <c r="BE98">
        <v>0</v>
      </c>
      <c r="BF98">
        <v>1.1299999999999999</v>
      </c>
      <c r="BG98">
        <v>1148.633</v>
      </c>
      <c r="BH98">
        <v>1234.3399999999999</v>
      </c>
      <c r="BI98">
        <v>160.13999999999999</v>
      </c>
      <c r="BJ98">
        <v>245.10599999999999</v>
      </c>
      <c r="BK98">
        <v>1.0289999999999999</v>
      </c>
      <c r="BL98">
        <v>0.97199999999999998</v>
      </c>
      <c r="BM98">
        <v>0.99099999999999999</v>
      </c>
      <c r="DB98">
        <v>5</v>
      </c>
      <c r="DC98">
        <v>93570.248999999996</v>
      </c>
      <c r="DD98">
        <v>27.606000000000002</v>
      </c>
      <c r="DE98">
        <v>1</v>
      </c>
      <c r="DF98">
        <v>349.17200000000003</v>
      </c>
      <c r="DG98">
        <v>105</v>
      </c>
      <c r="DH98">
        <v>347.56099999999998</v>
      </c>
      <c r="DI98">
        <v>808.85500000000002</v>
      </c>
      <c r="DJ98">
        <v>176.08199999999999</v>
      </c>
      <c r="DK98">
        <v>341.99400000000003</v>
      </c>
      <c r="DL98">
        <v>1.0189999999999999</v>
      </c>
      <c r="DM98">
        <v>0.98199999999999998</v>
      </c>
      <c r="DN98">
        <v>1</v>
      </c>
      <c r="DO98">
        <f t="shared" si="24"/>
        <v>121921.08558400001</v>
      </c>
      <c r="DP98">
        <f t="shared" si="25"/>
        <v>42571429.295536458</v>
      </c>
      <c r="EB98">
        <f t="shared" si="27"/>
        <v>0</v>
      </c>
    </row>
    <row r="99" spans="1:132">
      <c r="A99">
        <v>94</v>
      </c>
      <c r="B99">
        <v>239.81200000000001</v>
      </c>
      <c r="C99">
        <f t="shared" si="21"/>
        <v>13791539.04103533</v>
      </c>
      <c r="D99" s="40">
        <f t="shared" si="22"/>
        <v>57509.795344000006</v>
      </c>
      <c r="R99">
        <v>10</v>
      </c>
      <c r="S99">
        <v>51125.142999999996</v>
      </c>
      <c r="T99">
        <v>1.08</v>
      </c>
      <c r="U99">
        <v>16.558</v>
      </c>
      <c r="V99">
        <v>0</v>
      </c>
      <c r="W99">
        <v>255</v>
      </c>
      <c r="X99">
        <v>850.39099999999996</v>
      </c>
      <c r="Y99">
        <v>0.88800000000000001</v>
      </c>
      <c r="Z99">
        <v>259.08300000000003</v>
      </c>
      <c r="AA99">
        <v>0</v>
      </c>
      <c r="AB99">
        <v>0.42299999999999999</v>
      </c>
      <c r="AC99">
        <v>613.34400000000005</v>
      </c>
      <c r="AD99">
        <v>1306.27</v>
      </c>
      <c r="AE99">
        <v>48.396000000000001</v>
      </c>
      <c r="AF99">
        <v>253.16499999999999</v>
      </c>
      <c r="AG99">
        <v>1.02</v>
      </c>
      <c r="AH99">
        <v>0.98</v>
      </c>
      <c r="AI99">
        <v>0.99199999999999999</v>
      </c>
      <c r="AV99">
        <v>33</v>
      </c>
      <c r="AW99">
        <v>45531.148000000001</v>
      </c>
      <c r="AX99">
        <v>0.67600000000000005</v>
      </c>
      <c r="AY99">
        <v>13.108000000000001</v>
      </c>
      <c r="AZ99">
        <v>0</v>
      </c>
      <c r="BA99">
        <v>255</v>
      </c>
      <c r="BB99">
        <v>857.51400000000001</v>
      </c>
      <c r="BC99">
        <v>0.77800000000000002</v>
      </c>
      <c r="BD99">
        <v>251.22499999999999</v>
      </c>
      <c r="BE99">
        <v>0</v>
      </c>
      <c r="BF99">
        <v>0.26500000000000001</v>
      </c>
      <c r="BG99">
        <v>148.185</v>
      </c>
      <c r="BH99">
        <v>1391.336</v>
      </c>
      <c r="BI99">
        <v>14.967000000000001</v>
      </c>
      <c r="BJ99">
        <v>235.34899999999999</v>
      </c>
      <c r="BK99">
        <v>1.089</v>
      </c>
      <c r="BL99">
        <v>0.91800000000000004</v>
      </c>
      <c r="BM99">
        <v>0.97099999999999997</v>
      </c>
      <c r="DB99">
        <v>6</v>
      </c>
      <c r="DC99">
        <v>94210.395999999993</v>
      </c>
      <c r="DD99">
        <v>26.989000000000001</v>
      </c>
      <c r="DE99">
        <v>0.98</v>
      </c>
      <c r="DF99">
        <v>380.73200000000003</v>
      </c>
      <c r="DG99">
        <v>107</v>
      </c>
      <c r="DH99">
        <v>-15.111000000000001</v>
      </c>
      <c r="DI99">
        <v>704.66600000000005</v>
      </c>
      <c r="DJ99">
        <v>176.887</v>
      </c>
      <c r="DK99">
        <v>319.72399999999999</v>
      </c>
      <c r="DL99">
        <v>1.1599999999999999</v>
      </c>
      <c r="DM99">
        <v>0.86199999999999999</v>
      </c>
      <c r="DN99">
        <v>0.98699999999999999</v>
      </c>
      <c r="DO99">
        <f t="shared" si="24"/>
        <v>144956.85582400003</v>
      </c>
      <c r="DP99">
        <f t="shared" si="25"/>
        <v>55189713.631583184</v>
      </c>
      <c r="EB99">
        <f t="shared" si="27"/>
        <v>0</v>
      </c>
    </row>
    <row r="100" spans="1:132">
      <c r="A100">
        <v>95</v>
      </c>
      <c r="B100">
        <v>271.11099999999999</v>
      </c>
      <c r="C100">
        <f t="shared" si="21"/>
        <v>19926976.871340629</v>
      </c>
      <c r="D100" s="40">
        <f t="shared" si="22"/>
        <v>73501.174320999999</v>
      </c>
      <c r="R100">
        <v>11</v>
      </c>
      <c r="S100">
        <v>43675.235999999997</v>
      </c>
      <c r="T100">
        <v>2.23</v>
      </c>
      <c r="U100">
        <v>23.741</v>
      </c>
      <c r="V100">
        <v>0</v>
      </c>
      <c r="W100">
        <v>255</v>
      </c>
      <c r="X100">
        <v>791.03399999999999</v>
      </c>
      <c r="Y100">
        <v>0.877</v>
      </c>
      <c r="Z100">
        <v>247.929</v>
      </c>
      <c r="AA100">
        <v>0</v>
      </c>
      <c r="AB100">
        <v>0.874</v>
      </c>
      <c r="AC100">
        <v>1094.855</v>
      </c>
      <c r="AD100">
        <v>926.04499999999996</v>
      </c>
      <c r="AE100">
        <v>126.164</v>
      </c>
      <c r="AF100">
        <v>231.00700000000001</v>
      </c>
      <c r="AG100">
        <v>1.07</v>
      </c>
      <c r="AH100">
        <v>0.93500000000000005</v>
      </c>
      <c r="AI100">
        <v>0.98599999999999999</v>
      </c>
      <c r="AV100">
        <v>34</v>
      </c>
      <c r="AW100">
        <v>42391.798999999999</v>
      </c>
      <c r="AX100">
        <v>0.13900000000000001</v>
      </c>
      <c r="AY100">
        <v>5.9509999999999996</v>
      </c>
      <c r="AZ100">
        <v>0</v>
      </c>
      <c r="BA100">
        <v>255</v>
      </c>
      <c r="BB100">
        <v>792.28200000000004</v>
      </c>
      <c r="BC100">
        <v>0.84899999999999998</v>
      </c>
      <c r="BD100">
        <v>236.90199999999999</v>
      </c>
      <c r="BE100">
        <v>0</v>
      </c>
      <c r="BF100">
        <v>5.3999999999999999E-2</v>
      </c>
      <c r="BG100">
        <v>553.49099999999999</v>
      </c>
      <c r="BH100">
        <v>634.39200000000005</v>
      </c>
      <c r="BI100">
        <v>80.855999999999995</v>
      </c>
      <c r="BJ100">
        <v>231.22399999999999</v>
      </c>
      <c r="BK100">
        <v>1.02</v>
      </c>
      <c r="BL100">
        <v>0.98099999999999998</v>
      </c>
      <c r="BM100">
        <v>0.98399999999999999</v>
      </c>
      <c r="DB100">
        <v>7</v>
      </c>
      <c r="DC100">
        <v>81533.968999999997</v>
      </c>
      <c r="DD100">
        <v>25.248000000000001</v>
      </c>
      <c r="DE100">
        <v>0.98299999999999998</v>
      </c>
      <c r="DF100">
        <v>367.14600000000002</v>
      </c>
      <c r="DG100">
        <v>103</v>
      </c>
      <c r="DH100">
        <v>330.06400000000002</v>
      </c>
      <c r="DI100">
        <v>201.22</v>
      </c>
      <c r="DJ100">
        <v>92.98</v>
      </c>
      <c r="DK100">
        <v>283.13900000000001</v>
      </c>
      <c r="DL100">
        <v>1.2949999999999999</v>
      </c>
      <c r="DM100">
        <v>0.77200000000000002</v>
      </c>
      <c r="DN100">
        <v>1</v>
      </c>
      <c r="DO100">
        <f t="shared" si="24"/>
        <v>134796.18531600002</v>
      </c>
      <c r="DP100">
        <f t="shared" si="25"/>
        <v>49489880.254028141</v>
      </c>
      <c r="EB100">
        <f t="shared" si="27"/>
        <v>0</v>
      </c>
    </row>
    <row r="101" spans="1:132">
      <c r="A101">
        <v>96</v>
      </c>
      <c r="B101">
        <v>276.69099999999997</v>
      </c>
      <c r="C101">
        <f t="shared" si="21"/>
        <v>21182884.532207362</v>
      </c>
      <c r="D101" s="40">
        <f t="shared" si="22"/>
        <v>76557.909480999981</v>
      </c>
      <c r="R101">
        <v>12</v>
      </c>
      <c r="S101">
        <v>50420.152000000002</v>
      </c>
      <c r="T101">
        <v>0.80400000000000005</v>
      </c>
      <c r="U101">
        <v>14.295999999999999</v>
      </c>
      <c r="V101">
        <v>0</v>
      </c>
      <c r="W101">
        <v>255</v>
      </c>
      <c r="X101">
        <v>842.62800000000004</v>
      </c>
      <c r="Y101">
        <v>0.89200000000000002</v>
      </c>
      <c r="Z101">
        <v>256.94600000000003</v>
      </c>
      <c r="AA101">
        <v>0</v>
      </c>
      <c r="AB101">
        <v>0.315</v>
      </c>
      <c r="AC101">
        <v>316.72000000000003</v>
      </c>
      <c r="AD101">
        <v>1259.646</v>
      </c>
      <c r="AE101">
        <v>20.702999999999999</v>
      </c>
      <c r="AF101">
        <v>252.23699999999999</v>
      </c>
      <c r="AG101">
        <v>1.018</v>
      </c>
      <c r="AH101">
        <v>0.98199999999999998</v>
      </c>
      <c r="AI101">
        <v>0.99199999999999999</v>
      </c>
      <c r="AV101">
        <v>35</v>
      </c>
      <c r="AW101">
        <v>10087.236000000001</v>
      </c>
      <c r="AX101">
        <v>8.1000000000000003E-2</v>
      </c>
      <c r="AY101">
        <v>4.5469999999999997</v>
      </c>
      <c r="AZ101">
        <v>0</v>
      </c>
      <c r="BA101">
        <v>255</v>
      </c>
      <c r="BB101">
        <v>464.23599999999999</v>
      </c>
      <c r="BC101">
        <v>0.58799999999999997</v>
      </c>
      <c r="BD101">
        <v>119.029</v>
      </c>
      <c r="BE101">
        <v>0</v>
      </c>
      <c r="BF101">
        <v>3.2000000000000001E-2</v>
      </c>
      <c r="BG101">
        <v>605.55600000000004</v>
      </c>
      <c r="BH101">
        <v>704.07799999999997</v>
      </c>
      <c r="BI101">
        <v>36.792999999999999</v>
      </c>
      <c r="BJ101">
        <v>108.218</v>
      </c>
      <c r="BK101">
        <v>1.1040000000000001</v>
      </c>
      <c r="BL101">
        <v>0.90600000000000003</v>
      </c>
      <c r="BM101">
        <v>0.95899999999999996</v>
      </c>
      <c r="DB101">
        <v>8</v>
      </c>
      <c r="DC101">
        <v>80495.311000000002</v>
      </c>
      <c r="DD101">
        <v>25.286999999999999</v>
      </c>
      <c r="DE101">
        <v>1</v>
      </c>
      <c r="DF101">
        <v>323.67</v>
      </c>
      <c r="DG101">
        <v>112</v>
      </c>
      <c r="DH101">
        <v>605.24900000000002</v>
      </c>
      <c r="DI101">
        <v>22.268999999999998</v>
      </c>
      <c r="DJ101">
        <v>96.915000000000006</v>
      </c>
      <c r="DK101">
        <v>317.33800000000002</v>
      </c>
      <c r="DL101">
        <v>1.018</v>
      </c>
      <c r="DM101">
        <v>0.98299999999999998</v>
      </c>
      <c r="DN101">
        <v>1</v>
      </c>
      <c r="DO101">
        <f t="shared" si="24"/>
        <v>104762.26890000001</v>
      </c>
      <c r="DP101">
        <f t="shared" si="25"/>
        <v>33908403.574863002</v>
      </c>
      <c r="EB101">
        <f t="shared" si="27"/>
        <v>0</v>
      </c>
    </row>
    <row r="102" spans="1:132">
      <c r="A102">
        <v>97</v>
      </c>
      <c r="B102">
        <v>258.375</v>
      </c>
      <c r="C102">
        <f t="shared" si="21"/>
        <v>17248505.396484375</v>
      </c>
      <c r="D102" s="40">
        <f t="shared" si="22"/>
        <v>66757.640625</v>
      </c>
      <c r="R102">
        <v>13</v>
      </c>
      <c r="S102">
        <v>47877.4</v>
      </c>
      <c r="T102">
        <v>1.349</v>
      </c>
      <c r="U102">
        <v>18.498999999999999</v>
      </c>
      <c r="V102">
        <v>0</v>
      </c>
      <c r="W102">
        <v>255</v>
      </c>
      <c r="X102">
        <v>825.69</v>
      </c>
      <c r="Y102">
        <v>0.88200000000000001</v>
      </c>
      <c r="Z102">
        <v>256.66300000000001</v>
      </c>
      <c r="AA102">
        <v>0</v>
      </c>
      <c r="AB102">
        <v>0.52900000000000003</v>
      </c>
      <c r="AC102">
        <v>90.835999999999999</v>
      </c>
      <c r="AD102">
        <v>778.93899999999996</v>
      </c>
      <c r="AE102">
        <v>122.595</v>
      </c>
      <c r="AF102">
        <v>239.64599999999999</v>
      </c>
      <c r="AG102">
        <v>1.0720000000000001</v>
      </c>
      <c r="AH102">
        <v>0.93300000000000005</v>
      </c>
      <c r="AI102">
        <v>0.99199999999999999</v>
      </c>
      <c r="AV102">
        <v>1</v>
      </c>
      <c r="AW102">
        <v>43459.421999999999</v>
      </c>
      <c r="AX102">
        <v>0.33500000000000002</v>
      </c>
      <c r="AY102">
        <v>9.2370000000000001</v>
      </c>
      <c r="AZ102">
        <v>0</v>
      </c>
      <c r="BA102">
        <v>255</v>
      </c>
      <c r="BB102">
        <v>790.76099999999997</v>
      </c>
      <c r="BC102">
        <v>0.873</v>
      </c>
      <c r="BD102">
        <v>241.999</v>
      </c>
      <c r="BE102">
        <v>0</v>
      </c>
      <c r="BF102">
        <v>0.13100000000000001</v>
      </c>
      <c r="BG102">
        <v>913.13900000000001</v>
      </c>
      <c r="BH102">
        <v>855.46699999999998</v>
      </c>
      <c r="BI102">
        <v>47.012</v>
      </c>
      <c r="BJ102">
        <v>232.89400000000001</v>
      </c>
      <c r="BK102">
        <v>1.02</v>
      </c>
      <c r="BL102">
        <v>0.98</v>
      </c>
      <c r="BM102">
        <v>0.98399999999999999</v>
      </c>
      <c r="DB102">
        <v>9</v>
      </c>
      <c r="DC102">
        <v>88499.044999999998</v>
      </c>
      <c r="DD102">
        <v>26.117000000000001</v>
      </c>
      <c r="DE102">
        <v>1</v>
      </c>
      <c r="DF102">
        <v>337.28399999999999</v>
      </c>
      <c r="DG102">
        <v>112</v>
      </c>
      <c r="DH102">
        <v>931.33600000000001</v>
      </c>
      <c r="DI102">
        <v>15.111000000000001</v>
      </c>
      <c r="DJ102">
        <v>96.906999999999996</v>
      </c>
      <c r="DK102">
        <v>334.83600000000001</v>
      </c>
      <c r="DL102">
        <v>1.0049999999999999</v>
      </c>
      <c r="DM102">
        <v>0.995</v>
      </c>
      <c r="DN102">
        <v>1</v>
      </c>
      <c r="DO102">
        <f t="shared" si="24"/>
        <v>113760.49665599999</v>
      </c>
      <c r="DP102">
        <f t="shared" si="25"/>
        <v>38369595.354122296</v>
      </c>
      <c r="EB102">
        <f t="shared" si="27"/>
        <v>0</v>
      </c>
    </row>
    <row r="103" spans="1:132">
      <c r="A103">
        <v>98</v>
      </c>
      <c r="B103">
        <v>237.08799999999999</v>
      </c>
      <c r="C103">
        <f t="shared" si="21"/>
        <v>13326887.12266547</v>
      </c>
      <c r="D103" s="40">
        <f t="shared" si="22"/>
        <v>56210.719743999995</v>
      </c>
      <c r="R103">
        <v>16</v>
      </c>
      <c r="S103">
        <v>50494.463000000003</v>
      </c>
      <c r="T103">
        <v>1.53</v>
      </c>
      <c r="U103">
        <v>19.696000000000002</v>
      </c>
      <c r="V103">
        <v>0</v>
      </c>
      <c r="W103">
        <v>255</v>
      </c>
      <c r="X103">
        <v>852.86</v>
      </c>
      <c r="Y103">
        <v>0.872</v>
      </c>
      <c r="Z103">
        <v>257.76799999999997</v>
      </c>
      <c r="AA103">
        <v>0</v>
      </c>
      <c r="AB103">
        <v>0.6</v>
      </c>
      <c r="AC103">
        <v>660.77200000000005</v>
      </c>
      <c r="AD103">
        <v>322.34699999999998</v>
      </c>
      <c r="AE103">
        <v>137.654</v>
      </c>
      <c r="AF103">
        <v>251.80099999999999</v>
      </c>
      <c r="AG103">
        <v>1.01</v>
      </c>
      <c r="AH103">
        <v>0.99</v>
      </c>
      <c r="AI103">
        <v>0.98599999999999999</v>
      </c>
      <c r="AV103">
        <v>2</v>
      </c>
      <c r="AW103">
        <v>52328.900999999998</v>
      </c>
      <c r="AX103">
        <v>0.15</v>
      </c>
      <c r="AY103">
        <v>6.1840000000000002</v>
      </c>
      <c r="AZ103">
        <v>0</v>
      </c>
      <c r="BA103">
        <v>255</v>
      </c>
      <c r="BB103">
        <v>858.11099999999999</v>
      </c>
      <c r="BC103">
        <v>0.89300000000000002</v>
      </c>
      <c r="BD103">
        <v>262.60300000000001</v>
      </c>
      <c r="BE103">
        <v>0</v>
      </c>
      <c r="BF103">
        <v>5.8999999999999997E-2</v>
      </c>
      <c r="BG103">
        <v>1403.3510000000001</v>
      </c>
      <c r="BH103">
        <v>853.06399999999996</v>
      </c>
      <c r="BI103">
        <v>152.57499999999999</v>
      </c>
      <c r="BJ103">
        <v>255.41900000000001</v>
      </c>
      <c r="BK103">
        <v>1.028</v>
      </c>
      <c r="BL103">
        <v>0.97199999999999998</v>
      </c>
      <c r="BM103">
        <v>0.99299999999999999</v>
      </c>
      <c r="DB103">
        <v>10</v>
      </c>
      <c r="DC103">
        <v>93332.407000000007</v>
      </c>
      <c r="DD103">
        <v>29.597999999999999</v>
      </c>
      <c r="DE103">
        <v>1</v>
      </c>
      <c r="DF103">
        <v>353.036</v>
      </c>
      <c r="DG103">
        <v>106</v>
      </c>
      <c r="DH103">
        <v>1075.2919999999999</v>
      </c>
      <c r="DI103">
        <v>240.98599999999999</v>
      </c>
      <c r="DJ103">
        <v>176.38300000000001</v>
      </c>
      <c r="DK103">
        <v>337.22199999999998</v>
      </c>
      <c r="DL103">
        <v>1.0449999999999999</v>
      </c>
      <c r="DM103">
        <v>0.95699999999999996</v>
      </c>
      <c r="DN103">
        <v>1</v>
      </c>
      <c r="DO103">
        <f t="shared" si="24"/>
        <v>124634.417296</v>
      </c>
      <c r="DP103">
        <f t="shared" si="25"/>
        <v>44000436.144510657</v>
      </c>
      <c r="EB103">
        <f t="shared" si="27"/>
        <v>0</v>
      </c>
    </row>
    <row r="104" spans="1:132">
      <c r="A104">
        <v>99</v>
      </c>
      <c r="B104">
        <v>243.517</v>
      </c>
      <c r="C104">
        <f t="shared" si="21"/>
        <v>14440686.990869412</v>
      </c>
      <c r="D104" s="40">
        <f t="shared" si="22"/>
        <v>59300.529288999998</v>
      </c>
      <c r="R104">
        <v>17</v>
      </c>
      <c r="S104">
        <v>2865.846</v>
      </c>
      <c r="T104">
        <v>1.552</v>
      </c>
      <c r="U104">
        <v>19.838000000000001</v>
      </c>
      <c r="V104">
        <v>0</v>
      </c>
      <c r="W104">
        <v>255</v>
      </c>
      <c r="X104">
        <v>300.99200000000002</v>
      </c>
      <c r="Y104">
        <v>0.39800000000000002</v>
      </c>
      <c r="Z104">
        <v>93.995999999999995</v>
      </c>
      <c r="AA104">
        <v>0</v>
      </c>
      <c r="AB104">
        <v>0.60899999999999999</v>
      </c>
      <c r="AC104">
        <v>1919.614</v>
      </c>
      <c r="AD104">
        <v>1438.9069999999999</v>
      </c>
      <c r="AE104">
        <v>41.186</v>
      </c>
      <c r="AF104">
        <v>57.546999999999997</v>
      </c>
      <c r="AG104">
        <v>1.3560000000000001</v>
      </c>
      <c r="AH104">
        <v>0.73699999999999999</v>
      </c>
      <c r="AI104">
        <v>0.83899999999999997</v>
      </c>
      <c r="AV104">
        <v>3</v>
      </c>
      <c r="AW104">
        <v>55121.144</v>
      </c>
      <c r="AX104">
        <v>0.24</v>
      </c>
      <c r="AY104">
        <v>7.8259999999999996</v>
      </c>
      <c r="AZ104">
        <v>0</v>
      </c>
      <c r="BA104">
        <v>255</v>
      </c>
      <c r="BB104">
        <v>876.86599999999999</v>
      </c>
      <c r="BC104">
        <v>0.90100000000000002</v>
      </c>
      <c r="BD104">
        <v>270.59100000000001</v>
      </c>
      <c r="BE104">
        <v>0</v>
      </c>
      <c r="BF104">
        <v>9.4E-2</v>
      </c>
      <c r="BG104">
        <v>1478.645</v>
      </c>
      <c r="BH104">
        <v>613.56600000000003</v>
      </c>
      <c r="BI104">
        <v>19.722000000000001</v>
      </c>
      <c r="BJ104">
        <v>260.72800000000001</v>
      </c>
      <c r="BK104">
        <v>1.038</v>
      </c>
      <c r="BL104">
        <v>0.96399999999999997</v>
      </c>
      <c r="BM104">
        <v>0.99399999999999999</v>
      </c>
      <c r="DB104">
        <v>11</v>
      </c>
      <c r="DC104">
        <v>87153.597999999998</v>
      </c>
      <c r="DD104">
        <v>31.143999999999998</v>
      </c>
      <c r="DE104">
        <v>0.999</v>
      </c>
      <c r="DF104">
        <v>344.30500000000001</v>
      </c>
      <c r="DG104">
        <v>107</v>
      </c>
      <c r="DH104">
        <v>1512.7249999999999</v>
      </c>
      <c r="DI104">
        <v>260.07400000000001</v>
      </c>
      <c r="DJ104">
        <v>176.292</v>
      </c>
      <c r="DK104">
        <v>322.90600000000001</v>
      </c>
      <c r="DL104">
        <v>1.0640000000000001</v>
      </c>
      <c r="DM104">
        <v>0.94</v>
      </c>
      <c r="DN104">
        <v>1</v>
      </c>
      <c r="DO104">
        <f t="shared" si="24"/>
        <v>118545.93302500001</v>
      </c>
      <c r="DP104">
        <f t="shared" si="25"/>
        <v>40815957.470172629</v>
      </c>
      <c r="EB104">
        <f t="shared" si="27"/>
        <v>0</v>
      </c>
    </row>
    <row r="105" spans="1:132">
      <c r="A105">
        <v>100</v>
      </c>
      <c r="B105">
        <v>252.66399999999999</v>
      </c>
      <c r="C105">
        <f t="shared" si="21"/>
        <v>16129841.578130942</v>
      </c>
      <c r="D105" s="40">
        <f t="shared" si="22"/>
        <v>63839.096895999995</v>
      </c>
      <c r="R105">
        <v>18</v>
      </c>
      <c r="S105">
        <v>46625.733</v>
      </c>
      <c r="T105">
        <v>0.76300000000000001</v>
      </c>
      <c r="U105">
        <v>13.930999999999999</v>
      </c>
      <c r="V105">
        <v>0</v>
      </c>
      <c r="W105">
        <v>255</v>
      </c>
      <c r="X105">
        <v>819.06399999999996</v>
      </c>
      <c r="Y105">
        <v>0.873</v>
      </c>
      <c r="Z105">
        <v>248.38300000000001</v>
      </c>
      <c r="AA105">
        <v>0</v>
      </c>
      <c r="AB105">
        <v>0.29899999999999999</v>
      </c>
      <c r="AC105">
        <v>934.88699999999994</v>
      </c>
      <c r="AD105">
        <v>1262.8620000000001</v>
      </c>
      <c r="AE105">
        <v>83.495999999999995</v>
      </c>
      <c r="AF105">
        <v>238.19800000000001</v>
      </c>
      <c r="AG105">
        <v>1.0389999999999999</v>
      </c>
      <c r="AH105">
        <v>0.96199999999999997</v>
      </c>
      <c r="AI105">
        <v>0.98499999999999999</v>
      </c>
      <c r="AV105">
        <v>4</v>
      </c>
      <c r="AW105">
        <v>55821.771000000001</v>
      </c>
      <c r="AX105">
        <v>2.855</v>
      </c>
      <c r="AY105">
        <v>26.829000000000001</v>
      </c>
      <c r="AZ105">
        <v>0</v>
      </c>
      <c r="BA105">
        <v>255</v>
      </c>
      <c r="BB105">
        <v>885.45899999999995</v>
      </c>
      <c r="BC105">
        <v>0.89500000000000002</v>
      </c>
      <c r="BD105">
        <v>272.33300000000003</v>
      </c>
      <c r="BE105">
        <v>0</v>
      </c>
      <c r="BF105">
        <v>1.119</v>
      </c>
      <c r="BG105">
        <v>1755.7909999999999</v>
      </c>
      <c r="BH105">
        <v>639.99900000000002</v>
      </c>
      <c r="BI105">
        <v>97.605999999999995</v>
      </c>
      <c r="BJ105">
        <v>263.529</v>
      </c>
      <c r="BK105">
        <v>1.0229999999999999</v>
      </c>
      <c r="BL105">
        <v>0.97799999999999998</v>
      </c>
      <c r="BM105">
        <v>0.99399999999999999</v>
      </c>
      <c r="DB105">
        <v>12</v>
      </c>
      <c r="DC105">
        <v>60660.877999999997</v>
      </c>
      <c r="DD105">
        <v>31.37</v>
      </c>
      <c r="DE105">
        <v>1</v>
      </c>
      <c r="DF105">
        <v>284.68599999999998</v>
      </c>
      <c r="DG105">
        <v>116</v>
      </c>
      <c r="DH105">
        <v>1273.33</v>
      </c>
      <c r="DI105">
        <v>412.77800000000002</v>
      </c>
      <c r="DJ105">
        <v>175.83500000000001</v>
      </c>
      <c r="DK105">
        <v>272.00400000000002</v>
      </c>
      <c r="DL105">
        <v>1.044</v>
      </c>
      <c r="DM105">
        <v>0.95799999999999996</v>
      </c>
      <c r="DN105">
        <v>1</v>
      </c>
      <c r="DO105">
        <f t="shared" si="24"/>
        <v>81046.118595999986</v>
      </c>
      <c r="DP105">
        <f t="shared" si="25"/>
        <v>23072695.318620849</v>
      </c>
      <c r="EB105">
        <f t="shared" si="27"/>
        <v>0</v>
      </c>
    </row>
    <row r="106" spans="1:132">
      <c r="EB106">
        <f t="shared" si="27"/>
        <v>0</v>
      </c>
    </row>
    <row r="107" spans="1:132">
      <c r="EB107">
        <f t="shared" si="27"/>
        <v>0</v>
      </c>
    </row>
    <row r="108" spans="1:132">
      <c r="EB108">
        <f t="shared" si="27"/>
        <v>0</v>
      </c>
    </row>
  </sheetData>
  <sortState xmlns:xlrd2="http://schemas.microsoft.com/office/spreadsheetml/2017/richdata2" ref="H8:H14">
    <sortCondition ref="H8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7889-67CC-4564-BA4D-F46E8773D7BE}">
  <dimension ref="A3:AA112"/>
  <sheetViews>
    <sheetView topLeftCell="G1" zoomScaleNormal="100" workbookViewId="0">
      <selection sqref="A1:V14"/>
    </sheetView>
  </sheetViews>
  <sheetFormatPr defaultRowHeight="15"/>
  <cols>
    <col min="3" max="3" width="9.140625" style="46"/>
  </cols>
  <sheetData>
    <row r="3" spans="1:27">
      <c r="E3" s="34"/>
      <c r="F3" s="34" t="s">
        <v>71</v>
      </c>
      <c r="G3" s="51">
        <f>AVERAGE(I13:I182)</f>
        <v>0.88778000000000035</v>
      </c>
      <c r="I3" t="s">
        <v>108</v>
      </c>
      <c r="J3" s="6">
        <f>MIN(C13:C112)</f>
        <v>255.17620646534883</v>
      </c>
    </row>
    <row r="4" spans="1:27">
      <c r="E4" s="34"/>
      <c r="F4" s="34" t="s">
        <v>1</v>
      </c>
      <c r="G4" s="51">
        <f>_xlfn.STDEV.P(I13:I182)</f>
        <v>1.0701009298192402E-2</v>
      </c>
      <c r="I4" t="s">
        <v>109</v>
      </c>
      <c r="J4" s="6">
        <f>MAX(C13:C112)</f>
        <v>388.63102498357915</v>
      </c>
    </row>
    <row r="5" spans="1:27">
      <c r="E5" s="34" t="s">
        <v>121</v>
      </c>
      <c r="F5" s="34" t="s">
        <v>120</v>
      </c>
      <c r="G5" s="44">
        <f>AVERAGE(C13:C182)</f>
        <v>327.67530727513122</v>
      </c>
      <c r="H5" t="s">
        <v>105</v>
      </c>
    </row>
    <row r="6" spans="1:27">
      <c r="E6" s="34"/>
      <c r="F6" s="34" t="s">
        <v>104</v>
      </c>
      <c r="G6" s="44">
        <f>_xlfn.STDEV.P(C13:C182)</f>
        <v>32.728784929229839</v>
      </c>
      <c r="H6" t="s">
        <v>105</v>
      </c>
    </row>
    <row r="7" spans="1:27">
      <c r="E7" s="34" t="s">
        <v>112</v>
      </c>
      <c r="F7" s="34" t="s">
        <v>120</v>
      </c>
      <c r="G7" s="44">
        <f>AVERAGE(J13:J182)</f>
        <v>339.89298000000002</v>
      </c>
      <c r="H7" t="s">
        <v>105</v>
      </c>
    </row>
    <row r="8" spans="1:27">
      <c r="E8" s="34"/>
      <c r="F8" s="34" t="s">
        <v>104</v>
      </c>
      <c r="G8" s="44">
        <f>_xlfn.STDEV.P(J13:J182)</f>
        <v>33.540577160502174</v>
      </c>
      <c r="H8" t="s">
        <v>105</v>
      </c>
    </row>
    <row r="9" spans="1:27" ht="15.75" thickBot="1">
      <c r="Y9" s="40" t="s">
        <v>70</v>
      </c>
    </row>
    <row r="10" spans="1:27">
      <c r="C10" s="45" t="s">
        <v>106</v>
      </c>
      <c r="J10" s="1" t="s">
        <v>106</v>
      </c>
      <c r="Y10" s="29" t="s">
        <v>46</v>
      </c>
      <c r="Z10" s="29" t="s">
        <v>55</v>
      </c>
      <c r="AA10" s="29" t="s">
        <v>56</v>
      </c>
    </row>
    <row r="11" spans="1:27">
      <c r="B11" s="38">
        <f>AVERAGE(B13:B200)</f>
        <v>85170.367830000003</v>
      </c>
      <c r="C11" s="52">
        <f>SUM(U13:U187)/SUM(T13:T187)</f>
        <v>334.13534043789957</v>
      </c>
      <c r="J11" s="38">
        <f>SUM(S13:S187)/SUM(R13:R187)</f>
        <v>346.39552066273285</v>
      </c>
      <c r="R11" s="341" t="s">
        <v>33</v>
      </c>
      <c r="S11" s="341"/>
      <c r="T11" s="341" t="s">
        <v>119</v>
      </c>
      <c r="U11" s="341"/>
      <c r="Y11" s="30">
        <v>220</v>
      </c>
      <c r="Z11" s="31">
        <v>0</v>
      </c>
      <c r="AA11" s="50" t="e">
        <f>Z11/#REF!*100</f>
        <v>#REF!</v>
      </c>
    </row>
    <row r="12" spans="1:27">
      <c r="B12" t="s">
        <v>107</v>
      </c>
      <c r="C12" s="1" t="s">
        <v>118</v>
      </c>
      <c r="D12" s="58" t="s">
        <v>103</v>
      </c>
      <c r="E12" s="58" t="s">
        <v>104</v>
      </c>
      <c r="F12" s="58" t="s">
        <v>108</v>
      </c>
      <c r="G12" s="58" t="s">
        <v>109</v>
      </c>
      <c r="H12" t="s">
        <v>110</v>
      </c>
      <c r="I12" t="s">
        <v>111</v>
      </c>
      <c r="J12" s="45" t="s">
        <v>112</v>
      </c>
      <c r="K12" s="58" t="s">
        <v>113</v>
      </c>
      <c r="L12" s="58" t="s">
        <v>114</v>
      </c>
      <c r="M12" s="58" t="s">
        <v>115</v>
      </c>
      <c r="N12" s="58" t="s">
        <v>116</v>
      </c>
      <c r="O12" s="58" t="s">
        <v>40</v>
      </c>
      <c r="P12" t="s">
        <v>41</v>
      </c>
      <c r="Q12" t="s">
        <v>42</v>
      </c>
      <c r="R12" t="s">
        <v>102</v>
      </c>
      <c r="S12" t="s">
        <v>117</v>
      </c>
      <c r="T12" t="s">
        <v>102</v>
      </c>
      <c r="U12" t="s">
        <v>117</v>
      </c>
      <c r="Y12" s="30">
        <v>260</v>
      </c>
      <c r="Z12" s="31">
        <v>1</v>
      </c>
      <c r="AA12" s="50" t="e">
        <f>Z12/#REF!*100</f>
        <v>#REF!</v>
      </c>
    </row>
    <row r="13" spans="1:27">
      <c r="A13" s="57">
        <v>1</v>
      </c>
      <c r="B13">
        <v>101702.83199999999</v>
      </c>
      <c r="C13" s="46">
        <f t="shared" ref="C13:C76" si="0">SQRT(B13/(PI()))*2</f>
        <v>359.85006254543953</v>
      </c>
      <c r="D13" s="58">
        <v>254.01400000000001</v>
      </c>
      <c r="E13" s="58">
        <v>15.824999999999999</v>
      </c>
      <c r="F13" s="58">
        <v>0</v>
      </c>
      <c r="G13" s="58">
        <v>255</v>
      </c>
      <c r="H13">
        <v>1199.606</v>
      </c>
      <c r="I13">
        <v>0.88800000000000001</v>
      </c>
      <c r="J13">
        <v>369.64100000000002</v>
      </c>
      <c r="K13" s="58">
        <v>2086.8420000000001</v>
      </c>
      <c r="L13" s="58">
        <v>692.98199999999997</v>
      </c>
      <c r="M13" s="58">
        <v>102.75</v>
      </c>
      <c r="N13" s="58">
        <v>351.24099999999999</v>
      </c>
      <c r="O13" s="58">
        <v>1.0409999999999999</v>
      </c>
      <c r="P13">
        <v>0.96</v>
      </c>
      <c r="Q13">
        <v>0.99199999999999999</v>
      </c>
      <c r="R13">
        <f>J13^2</f>
        <v>136634.46888100001</v>
      </c>
      <c r="S13">
        <f>J13^3</f>
        <v>50505701.711641729</v>
      </c>
      <c r="T13">
        <f t="shared" ref="T13:T34" si="1">C13^2</f>
        <v>129492.06751395675</v>
      </c>
      <c r="U13">
        <f t="shared" ref="U13:U34" si="2">C13^3</f>
        <v>46597728.594035611</v>
      </c>
      <c r="Y13" s="30">
        <v>300</v>
      </c>
      <c r="Z13" s="31">
        <v>12</v>
      </c>
      <c r="AA13" s="50" t="e">
        <f>Z13/#REF!*100</f>
        <v>#REF!</v>
      </c>
    </row>
    <row r="14" spans="1:27">
      <c r="A14" s="57">
        <v>2</v>
      </c>
      <c r="B14">
        <v>105826.408</v>
      </c>
      <c r="C14" s="46">
        <f t="shared" si="0"/>
        <v>367.07270062329286</v>
      </c>
      <c r="D14" s="58">
        <v>255</v>
      </c>
      <c r="E14" s="58">
        <v>0</v>
      </c>
      <c r="F14" s="58">
        <v>255</v>
      </c>
      <c r="G14" s="58">
        <v>255</v>
      </c>
      <c r="H14">
        <v>1226.7729999999999</v>
      </c>
      <c r="I14">
        <v>0.88400000000000001</v>
      </c>
      <c r="J14">
        <v>376.07400000000001</v>
      </c>
      <c r="K14" s="58">
        <v>1233.3330000000001</v>
      </c>
      <c r="L14" s="58">
        <v>641.22799999999995</v>
      </c>
      <c r="M14" s="58">
        <v>163.46700000000001</v>
      </c>
      <c r="N14" s="58">
        <v>358.94799999999998</v>
      </c>
      <c r="O14" s="58">
        <v>1.0409999999999999</v>
      </c>
      <c r="P14">
        <v>0.96</v>
      </c>
      <c r="Q14">
        <v>0.99399999999999999</v>
      </c>
      <c r="R14">
        <f t="shared" ref="R14:R34" si="3">J14^2</f>
        <v>141431.65347600001</v>
      </c>
      <c r="S14">
        <f t="shared" ref="S14:S34" si="4">J14^3</f>
        <v>53188767.649333231</v>
      </c>
      <c r="T14">
        <f t="shared" si="1"/>
        <v>134742.36754287759</v>
      </c>
      <c r="U14">
        <f t="shared" si="2"/>
        <v>49460244.742340401</v>
      </c>
    </row>
    <row r="15" spans="1:27">
      <c r="A15" s="57">
        <v>3</v>
      </c>
      <c r="B15">
        <v>98994.305999999997</v>
      </c>
      <c r="C15" s="46">
        <f t="shared" si="0"/>
        <v>355.02600623449177</v>
      </c>
      <c r="D15" s="58">
        <v>254.98</v>
      </c>
      <c r="E15" s="58">
        <v>2.2480000000000002</v>
      </c>
      <c r="F15" s="58">
        <v>0</v>
      </c>
      <c r="G15" s="58">
        <v>255</v>
      </c>
      <c r="H15">
        <v>1199.9069999999999</v>
      </c>
      <c r="I15">
        <v>0.86399999999999999</v>
      </c>
      <c r="J15">
        <v>377.23099999999999</v>
      </c>
      <c r="K15" s="58">
        <v>869.298</v>
      </c>
      <c r="L15" s="58">
        <v>581.57899999999995</v>
      </c>
      <c r="M15" s="58">
        <v>32.174999999999997</v>
      </c>
      <c r="N15" s="58">
        <v>336.15199999999999</v>
      </c>
      <c r="O15" s="58">
        <v>1.121</v>
      </c>
      <c r="P15">
        <v>0.89200000000000002</v>
      </c>
      <c r="Q15">
        <v>0.99299999999999999</v>
      </c>
      <c r="R15">
        <f t="shared" si="3"/>
        <v>142303.227361</v>
      </c>
      <c r="S15">
        <f t="shared" si="4"/>
        <v>53681188.76061739</v>
      </c>
      <c r="T15">
        <f t="shared" si="1"/>
        <v>126043.4651028134</v>
      </c>
      <c r="U15">
        <f t="shared" si="2"/>
        <v>44748708.027408376</v>
      </c>
    </row>
    <row r="16" spans="1:27">
      <c r="A16" s="57">
        <v>4</v>
      </c>
      <c r="B16">
        <v>58666.512999999999</v>
      </c>
      <c r="C16" s="46">
        <f t="shared" si="0"/>
        <v>273.30664884579647</v>
      </c>
      <c r="D16" s="58">
        <v>255</v>
      </c>
      <c r="E16" s="58">
        <v>0</v>
      </c>
      <c r="F16" s="58">
        <v>255</v>
      </c>
      <c r="G16" s="58">
        <v>255</v>
      </c>
      <c r="H16">
        <v>910.99199999999996</v>
      </c>
      <c r="I16">
        <v>0.88800000000000001</v>
      </c>
      <c r="J16">
        <v>277.86399999999998</v>
      </c>
      <c r="K16" s="58">
        <v>612.28099999999995</v>
      </c>
      <c r="L16" s="58">
        <v>599.12300000000005</v>
      </c>
      <c r="M16" s="58">
        <v>147.113</v>
      </c>
      <c r="N16" s="58">
        <v>269.298</v>
      </c>
      <c r="O16" s="58">
        <v>1.024</v>
      </c>
      <c r="P16">
        <v>0.97699999999999998</v>
      </c>
      <c r="Q16">
        <v>0.99199999999999999</v>
      </c>
      <c r="R16">
        <f t="shared" si="3"/>
        <v>77208.402495999981</v>
      </c>
      <c r="S16">
        <f t="shared" si="4"/>
        <v>21453435.551148538</v>
      </c>
      <c r="T16">
        <f t="shared" si="1"/>
        <v>74696.5243033195</v>
      </c>
      <c r="U16">
        <f t="shared" si="2"/>
        <v>20415056.737768844</v>
      </c>
    </row>
    <row r="17" spans="1:21">
      <c r="A17" s="57">
        <v>5</v>
      </c>
      <c r="B17">
        <v>68817.327999999994</v>
      </c>
      <c r="C17" s="46">
        <f t="shared" si="0"/>
        <v>296.00835017379217</v>
      </c>
      <c r="D17" s="58">
        <v>255</v>
      </c>
      <c r="E17" s="58">
        <v>0</v>
      </c>
      <c r="F17" s="58">
        <v>255</v>
      </c>
      <c r="G17" s="58">
        <v>255</v>
      </c>
      <c r="H17">
        <v>983.08299999999997</v>
      </c>
      <c r="I17">
        <v>0.89500000000000002</v>
      </c>
      <c r="J17">
        <v>301.11700000000002</v>
      </c>
      <c r="K17" s="58">
        <v>834.21100000000001</v>
      </c>
      <c r="L17" s="58">
        <v>1003.509</v>
      </c>
      <c r="M17" s="58">
        <v>170.94900000000001</v>
      </c>
      <c r="N17" s="58">
        <v>290.351</v>
      </c>
      <c r="O17" s="58">
        <v>1.0269999999999999</v>
      </c>
      <c r="P17">
        <v>0.97299999999999998</v>
      </c>
      <c r="Q17">
        <v>0.99299999999999999</v>
      </c>
      <c r="R17">
        <f t="shared" si="3"/>
        <v>90671.447689000008</v>
      </c>
      <c r="S17">
        <f t="shared" si="4"/>
        <v>27302714.313768618</v>
      </c>
      <c r="T17">
        <f t="shared" si="1"/>
        <v>87620.94337261036</v>
      </c>
      <c r="U17">
        <f t="shared" si="2"/>
        <v>25936530.88839766</v>
      </c>
    </row>
    <row r="18" spans="1:21">
      <c r="A18" s="57">
        <v>6</v>
      </c>
      <c r="B18">
        <v>110394.73699999999</v>
      </c>
      <c r="C18" s="46">
        <f t="shared" si="0"/>
        <v>374.91191589363763</v>
      </c>
      <c r="D18" s="58">
        <v>255</v>
      </c>
      <c r="E18" s="58">
        <v>0</v>
      </c>
      <c r="F18" s="58">
        <v>255</v>
      </c>
      <c r="G18" s="58">
        <v>255</v>
      </c>
      <c r="H18">
        <v>1260.5319999999999</v>
      </c>
      <c r="I18">
        <v>0.873</v>
      </c>
      <c r="J18">
        <v>383.29399999999998</v>
      </c>
      <c r="K18" s="58">
        <v>1393.86</v>
      </c>
      <c r="L18" s="58">
        <v>974.56100000000004</v>
      </c>
      <c r="M18" s="58">
        <v>115.92</v>
      </c>
      <c r="N18" s="58">
        <v>368.15</v>
      </c>
      <c r="O18" s="58">
        <v>1.0369999999999999</v>
      </c>
      <c r="P18">
        <v>0.96399999999999997</v>
      </c>
      <c r="Q18">
        <v>0.99299999999999999</v>
      </c>
      <c r="R18">
        <f t="shared" si="3"/>
        <v>146914.29043599998</v>
      </c>
      <c r="S18">
        <f t="shared" si="4"/>
        <v>56311366.038376175</v>
      </c>
      <c r="T18">
        <f t="shared" si="1"/>
        <v>140558.94467903802</v>
      </c>
      <c r="U18">
        <f t="shared" si="2"/>
        <v>52697223.245605968</v>
      </c>
    </row>
    <row r="19" spans="1:21">
      <c r="A19" s="57">
        <v>7</v>
      </c>
      <c r="B19">
        <v>110539.397</v>
      </c>
      <c r="C19" s="46">
        <f t="shared" si="0"/>
        <v>375.15747561734582</v>
      </c>
      <c r="D19" s="58">
        <v>254.922</v>
      </c>
      <c r="E19" s="58">
        <v>4.4619999999999997</v>
      </c>
      <c r="F19" s="58">
        <v>0</v>
      </c>
      <c r="G19" s="58">
        <v>255</v>
      </c>
      <c r="H19">
        <v>1249.191</v>
      </c>
      <c r="I19">
        <v>0.89</v>
      </c>
      <c r="J19">
        <v>381.82900000000001</v>
      </c>
      <c r="K19" s="58">
        <v>902.63199999999995</v>
      </c>
      <c r="L19" s="58">
        <v>1285.9649999999999</v>
      </c>
      <c r="M19" s="58">
        <v>141.99799999999999</v>
      </c>
      <c r="N19" s="58">
        <v>369.00200000000001</v>
      </c>
      <c r="O19" s="58">
        <v>1.0329999999999999</v>
      </c>
      <c r="P19">
        <v>0.96799999999999997</v>
      </c>
      <c r="Q19">
        <v>0.99399999999999999</v>
      </c>
      <c r="R19">
        <f t="shared" si="3"/>
        <v>145793.38524100001</v>
      </c>
      <c r="S19">
        <f t="shared" si="4"/>
        <v>55668142.493185796</v>
      </c>
      <c r="T19">
        <f t="shared" si="1"/>
        <v>140743.13151157941</v>
      </c>
      <c r="U19">
        <f t="shared" si="2"/>
        <v>52800837.928364247</v>
      </c>
    </row>
    <row r="20" spans="1:21">
      <c r="A20" s="57">
        <v>8</v>
      </c>
      <c r="B20">
        <v>100451.677</v>
      </c>
      <c r="C20" s="46">
        <f t="shared" si="0"/>
        <v>357.6297631508927</v>
      </c>
      <c r="D20" s="58">
        <v>255</v>
      </c>
      <c r="E20" s="58">
        <v>0</v>
      </c>
      <c r="F20" s="58">
        <v>255</v>
      </c>
      <c r="G20" s="58">
        <v>255</v>
      </c>
      <c r="H20">
        <v>1189.1669999999999</v>
      </c>
      <c r="I20">
        <v>0.89300000000000002</v>
      </c>
      <c r="J20">
        <v>364.24099999999999</v>
      </c>
      <c r="K20" s="58">
        <v>591.22799999999995</v>
      </c>
      <c r="L20" s="58">
        <v>1523.684</v>
      </c>
      <c r="M20" s="58">
        <v>75.495000000000005</v>
      </c>
      <c r="N20" s="58">
        <v>355.08600000000001</v>
      </c>
      <c r="O20" s="58">
        <v>1.0229999999999999</v>
      </c>
      <c r="P20">
        <v>0.97799999999999998</v>
      </c>
      <c r="Q20">
        <v>0.99399999999999999</v>
      </c>
      <c r="R20">
        <f t="shared" si="3"/>
        <v>132671.506081</v>
      </c>
      <c r="S20">
        <f t="shared" si="4"/>
        <v>48324402.04644952</v>
      </c>
      <c r="T20">
        <f t="shared" si="1"/>
        <v>127899.04749136361</v>
      </c>
      <c r="U20">
        <f t="shared" si="2"/>
        <v>45740506.061561145</v>
      </c>
    </row>
    <row r="21" spans="1:21">
      <c r="A21" s="57">
        <v>9</v>
      </c>
      <c r="B21">
        <v>71205.755999999994</v>
      </c>
      <c r="C21" s="46">
        <f t="shared" si="0"/>
        <v>301.1012858689964</v>
      </c>
      <c r="D21" s="58">
        <v>255</v>
      </c>
      <c r="E21" s="58">
        <v>0</v>
      </c>
      <c r="F21" s="58">
        <v>255</v>
      </c>
      <c r="G21" s="58">
        <v>255</v>
      </c>
      <c r="H21">
        <v>998.69600000000003</v>
      </c>
      <c r="I21">
        <v>0.89700000000000002</v>
      </c>
      <c r="J21">
        <v>309.053</v>
      </c>
      <c r="K21" s="58">
        <v>139.47399999999999</v>
      </c>
      <c r="L21" s="58">
        <v>1083.3330000000001</v>
      </c>
      <c r="M21" s="58">
        <v>170.03</v>
      </c>
      <c r="N21" s="58">
        <v>294.625</v>
      </c>
      <c r="O21" s="58">
        <v>1.046</v>
      </c>
      <c r="P21">
        <v>0.95599999999999996</v>
      </c>
      <c r="Q21">
        <v>0.99299999999999999</v>
      </c>
      <c r="R21">
        <f t="shared" si="3"/>
        <v>95513.756808999999</v>
      </c>
      <c r="S21">
        <f t="shared" si="4"/>
        <v>29518813.083091877</v>
      </c>
      <c r="T21">
        <f t="shared" si="1"/>
        <v>90661.984351963096</v>
      </c>
      <c r="U21">
        <f t="shared" si="2"/>
        <v>27298440.067810919</v>
      </c>
    </row>
    <row r="22" spans="1:21">
      <c r="A22" s="57">
        <v>10</v>
      </c>
      <c r="B22">
        <v>84139.735000000001</v>
      </c>
      <c r="C22" s="46">
        <f t="shared" si="0"/>
        <v>327.30725302922519</v>
      </c>
      <c r="D22" s="58">
        <v>255</v>
      </c>
      <c r="E22" s="58">
        <v>0</v>
      </c>
      <c r="F22" s="58">
        <v>255</v>
      </c>
      <c r="G22" s="58">
        <v>255</v>
      </c>
      <c r="H22">
        <v>1087.127</v>
      </c>
      <c r="I22">
        <v>0.89500000000000002</v>
      </c>
      <c r="J22">
        <v>344.02499999999998</v>
      </c>
      <c r="K22" s="58">
        <v>242.982</v>
      </c>
      <c r="L22" s="58">
        <v>663.15800000000002</v>
      </c>
      <c r="M22" s="58">
        <v>158.14400000000001</v>
      </c>
      <c r="N22" s="58">
        <v>314.24299999999999</v>
      </c>
      <c r="O22" s="58">
        <v>1.091</v>
      </c>
      <c r="P22">
        <v>0.91600000000000004</v>
      </c>
      <c r="Q22">
        <v>0.99399999999999999</v>
      </c>
      <c r="R22">
        <f t="shared" si="3"/>
        <v>118353.20062499998</v>
      </c>
      <c r="S22">
        <f t="shared" si="4"/>
        <v>40716459.845015615</v>
      </c>
      <c r="T22">
        <f t="shared" si="1"/>
        <v>107130.03788553724</v>
      </c>
      <c r="U22">
        <f t="shared" si="2"/>
        <v>35064438.417232022</v>
      </c>
    </row>
    <row r="23" spans="1:21">
      <c r="A23" s="57">
        <v>11</v>
      </c>
      <c r="B23">
        <v>113964.29700000001</v>
      </c>
      <c r="C23" s="46">
        <f t="shared" si="0"/>
        <v>380.92499212882171</v>
      </c>
      <c r="D23" s="58">
        <v>255</v>
      </c>
      <c r="E23" s="58">
        <v>0</v>
      </c>
      <c r="F23" s="58">
        <v>255</v>
      </c>
      <c r="G23" s="58">
        <v>255</v>
      </c>
      <c r="H23">
        <v>1267.7619999999999</v>
      </c>
      <c r="I23">
        <v>0.89100000000000001</v>
      </c>
      <c r="J23">
        <v>390.48099999999999</v>
      </c>
      <c r="K23" s="58">
        <v>307.89499999999998</v>
      </c>
      <c r="L23" s="58">
        <v>233.333</v>
      </c>
      <c r="M23" s="58">
        <v>146.453</v>
      </c>
      <c r="N23" s="58">
        <v>375.26299999999998</v>
      </c>
      <c r="O23" s="58">
        <v>1.04</v>
      </c>
      <c r="P23">
        <v>0.96099999999999997</v>
      </c>
      <c r="Q23">
        <v>0.99399999999999999</v>
      </c>
      <c r="R23">
        <f t="shared" si="3"/>
        <v>152475.41136100001</v>
      </c>
      <c r="S23">
        <f t="shared" si="4"/>
        <v>59538751.103654645</v>
      </c>
      <c r="T23">
        <f t="shared" si="1"/>
        <v>145103.8496283429</v>
      </c>
      <c r="U23">
        <f t="shared" si="2"/>
        <v>55273682.777538247</v>
      </c>
    </row>
    <row r="24" spans="1:21">
      <c r="A24" s="57">
        <v>12</v>
      </c>
      <c r="B24">
        <v>77738.535000000003</v>
      </c>
      <c r="C24" s="46">
        <f t="shared" si="0"/>
        <v>314.61051621294945</v>
      </c>
      <c r="D24" s="58">
        <v>255</v>
      </c>
      <c r="E24" s="58">
        <v>0</v>
      </c>
      <c r="F24" s="58">
        <v>255</v>
      </c>
      <c r="G24" s="58">
        <v>255</v>
      </c>
      <c r="H24">
        <v>1043.6199999999999</v>
      </c>
      <c r="I24">
        <v>0.89700000000000002</v>
      </c>
      <c r="J24">
        <v>322.24599999999998</v>
      </c>
      <c r="K24" s="58">
        <v>1402.6320000000001</v>
      </c>
      <c r="L24" s="58">
        <v>427.19299999999998</v>
      </c>
      <c r="M24" s="58">
        <v>28.449000000000002</v>
      </c>
      <c r="N24" s="58">
        <v>307.46199999999999</v>
      </c>
      <c r="O24" s="58">
        <v>1.042</v>
      </c>
      <c r="P24">
        <v>0.96</v>
      </c>
      <c r="Q24">
        <v>0.99299999999999999</v>
      </c>
      <c r="R24">
        <f t="shared" si="3"/>
        <v>103842.48451599998</v>
      </c>
      <c r="S24">
        <f t="shared" si="4"/>
        <v>33462825.265342928</v>
      </c>
      <c r="T24">
        <f t="shared" si="1"/>
        <v>98979.776911778521</v>
      </c>
      <c r="U24">
        <f t="shared" si="2"/>
        <v>31140078.708857216</v>
      </c>
    </row>
    <row r="25" spans="1:21">
      <c r="A25" s="57">
        <v>13</v>
      </c>
      <c r="B25">
        <v>83068.637000000002</v>
      </c>
      <c r="C25" s="46">
        <f t="shared" si="0"/>
        <v>325.2172713058925</v>
      </c>
      <c r="D25" s="58">
        <v>254.98099999999999</v>
      </c>
      <c r="E25" s="58">
        <v>2.1949999999999998</v>
      </c>
      <c r="F25" s="58">
        <v>0</v>
      </c>
      <c r="G25" s="58">
        <v>255</v>
      </c>
      <c r="H25">
        <v>1085.1600000000001</v>
      </c>
      <c r="I25">
        <v>0.88600000000000001</v>
      </c>
      <c r="J25">
        <v>343.55700000000002</v>
      </c>
      <c r="K25" s="58">
        <v>1754.386</v>
      </c>
      <c r="L25" s="58">
        <v>709.649</v>
      </c>
      <c r="M25" s="58">
        <v>73.230999999999995</v>
      </c>
      <c r="N25" s="58">
        <v>311.202</v>
      </c>
      <c r="O25" s="58">
        <v>1.105</v>
      </c>
      <c r="P25">
        <v>0.90500000000000003</v>
      </c>
      <c r="Q25">
        <v>0.99299999999999999</v>
      </c>
      <c r="R25">
        <f t="shared" si="3"/>
        <v>118031.41224900002</v>
      </c>
      <c r="S25">
        <f t="shared" si="4"/>
        <v>40550517.8980297</v>
      </c>
      <c r="T25">
        <f t="shared" si="1"/>
        <v>105766.27355565049</v>
      </c>
      <c r="U25">
        <f t="shared" si="2"/>
        <v>34397018.881961226</v>
      </c>
    </row>
    <row r="26" spans="1:21">
      <c r="A26" s="57">
        <v>14</v>
      </c>
      <c r="B26">
        <v>84773.006999999998</v>
      </c>
      <c r="C26" s="46">
        <f t="shared" si="0"/>
        <v>328.53667198428667</v>
      </c>
      <c r="D26" s="58">
        <v>254.99799999999999</v>
      </c>
      <c r="E26" s="58">
        <v>0.76800000000000002</v>
      </c>
      <c r="F26" s="58">
        <v>0</v>
      </c>
      <c r="G26" s="58">
        <v>255</v>
      </c>
      <c r="H26">
        <v>1110.2349999999999</v>
      </c>
      <c r="I26">
        <v>0.86399999999999999</v>
      </c>
      <c r="J26">
        <v>342.07</v>
      </c>
      <c r="K26" s="58">
        <v>2046.491</v>
      </c>
      <c r="L26" s="58">
        <v>258.77199999999999</v>
      </c>
      <c r="M26" s="58">
        <v>111.82899999999999</v>
      </c>
      <c r="N26" s="58">
        <v>317.74400000000003</v>
      </c>
      <c r="O26" s="58">
        <v>1.075</v>
      </c>
      <c r="P26">
        <v>0.93</v>
      </c>
      <c r="Q26">
        <v>0.99299999999999999</v>
      </c>
      <c r="R26">
        <f t="shared" si="3"/>
        <v>117011.88489999999</v>
      </c>
      <c r="S26">
        <f t="shared" si="4"/>
        <v>40026255.467742994</v>
      </c>
      <c r="T26">
        <f t="shared" si="1"/>
        <v>107936.34483851078</v>
      </c>
      <c r="U26">
        <f t="shared" si="2"/>
        <v>35461047.519392669</v>
      </c>
    </row>
    <row r="27" spans="1:21">
      <c r="A27" s="57">
        <v>15</v>
      </c>
      <c r="B27">
        <v>104559.86500000001</v>
      </c>
      <c r="C27" s="46">
        <f t="shared" si="0"/>
        <v>364.869503946507</v>
      </c>
      <c r="D27" s="58">
        <v>255</v>
      </c>
      <c r="E27" s="58">
        <v>0</v>
      </c>
      <c r="F27" s="58">
        <v>255</v>
      </c>
      <c r="G27" s="58">
        <v>255</v>
      </c>
      <c r="H27">
        <v>1209.9190000000001</v>
      </c>
      <c r="I27">
        <v>0.89800000000000002</v>
      </c>
      <c r="J27">
        <v>372.69900000000001</v>
      </c>
      <c r="K27" s="58">
        <v>2244.7370000000001</v>
      </c>
      <c r="L27" s="58">
        <v>151.75399999999999</v>
      </c>
      <c r="M27" s="58">
        <v>152.83199999999999</v>
      </c>
      <c r="N27" s="58">
        <v>358.68799999999999</v>
      </c>
      <c r="O27" s="58">
        <v>1.0369999999999999</v>
      </c>
      <c r="P27">
        <v>0.96499999999999997</v>
      </c>
      <c r="Q27">
        <v>0.99399999999999999</v>
      </c>
      <c r="R27">
        <f t="shared" si="3"/>
        <v>138904.544601</v>
      </c>
      <c r="S27">
        <f t="shared" si="4"/>
        <v>51769584.868248098</v>
      </c>
      <c r="T27">
        <f t="shared" si="1"/>
        <v>133129.75491017007</v>
      </c>
      <c r="U27">
        <f t="shared" si="2"/>
        <v>48574987.634593807</v>
      </c>
    </row>
    <row r="28" spans="1:21">
      <c r="A28" s="57">
        <v>16</v>
      </c>
      <c r="B28">
        <v>65179.286</v>
      </c>
      <c r="C28" s="46">
        <f t="shared" si="0"/>
        <v>288.07784439766095</v>
      </c>
      <c r="D28" s="58">
        <v>254.97900000000001</v>
      </c>
      <c r="E28" s="58">
        <v>2.3180000000000001</v>
      </c>
      <c r="F28" s="58">
        <v>0</v>
      </c>
      <c r="G28" s="58">
        <v>255</v>
      </c>
      <c r="H28">
        <v>959.03599999999994</v>
      </c>
      <c r="I28">
        <v>0.89100000000000001</v>
      </c>
      <c r="J28">
        <v>294.76</v>
      </c>
      <c r="K28" s="58">
        <v>2516.6669999999999</v>
      </c>
      <c r="L28" s="58">
        <v>392.10500000000002</v>
      </c>
      <c r="M28" s="58">
        <v>110.376</v>
      </c>
      <c r="N28" s="58">
        <v>284.06599999999997</v>
      </c>
      <c r="O28" s="58">
        <v>1.0269999999999999</v>
      </c>
      <c r="P28">
        <v>0.97299999999999998</v>
      </c>
      <c r="Q28">
        <v>0.99199999999999999</v>
      </c>
      <c r="R28">
        <f t="shared" si="3"/>
        <v>86883.457599999994</v>
      </c>
      <c r="S28">
        <f t="shared" si="4"/>
        <v>25609767.962175999</v>
      </c>
      <c r="T28">
        <f t="shared" si="1"/>
        <v>82988.844432802958</v>
      </c>
      <c r="U28">
        <f t="shared" si="2"/>
        <v>23907247.413254701</v>
      </c>
    </row>
    <row r="29" spans="1:21">
      <c r="A29" s="57">
        <v>17</v>
      </c>
      <c r="B29">
        <v>77978.608999999997</v>
      </c>
      <c r="C29" s="46">
        <f t="shared" si="0"/>
        <v>315.09593558508692</v>
      </c>
      <c r="D29" s="58">
        <v>255</v>
      </c>
      <c r="E29" s="58">
        <v>0</v>
      </c>
      <c r="F29" s="58">
        <v>255</v>
      </c>
      <c r="G29" s="58">
        <v>255</v>
      </c>
      <c r="H29">
        <v>1046.828</v>
      </c>
      <c r="I29">
        <v>0.89400000000000002</v>
      </c>
      <c r="J29">
        <v>321.77600000000001</v>
      </c>
      <c r="K29" s="58">
        <v>2406.14</v>
      </c>
      <c r="L29" s="58">
        <v>1114.912</v>
      </c>
      <c r="M29" s="58">
        <v>71.564999999999998</v>
      </c>
      <c r="N29" s="58">
        <v>308.77199999999999</v>
      </c>
      <c r="O29" s="58">
        <v>1.0409999999999999</v>
      </c>
      <c r="P29">
        <v>0.96099999999999997</v>
      </c>
      <c r="Q29">
        <v>0.99299999999999999</v>
      </c>
      <c r="R29">
        <f t="shared" si="3"/>
        <v>103539.79417600001</v>
      </c>
      <c r="S29">
        <f t="shared" si="4"/>
        <v>33316620.81077658</v>
      </c>
      <c r="T29">
        <f t="shared" si="1"/>
        <v>99285.448622241252</v>
      </c>
      <c r="U29">
        <f t="shared" si="2"/>
        <v>31284441.323610187</v>
      </c>
    </row>
    <row r="30" spans="1:21">
      <c r="A30" s="57">
        <v>18</v>
      </c>
      <c r="B30">
        <v>86140.350999999995</v>
      </c>
      <c r="C30" s="46">
        <f t="shared" si="0"/>
        <v>331.17563511008342</v>
      </c>
      <c r="D30" s="58">
        <v>255</v>
      </c>
      <c r="E30" s="58">
        <v>0</v>
      </c>
      <c r="F30" s="58">
        <v>255</v>
      </c>
      <c r="G30" s="58">
        <v>255</v>
      </c>
      <c r="H30">
        <v>1101.25</v>
      </c>
      <c r="I30">
        <v>0.89300000000000002</v>
      </c>
      <c r="J30">
        <v>339.11200000000002</v>
      </c>
      <c r="K30" s="58">
        <v>1778.07</v>
      </c>
      <c r="L30" s="58">
        <v>789.47400000000005</v>
      </c>
      <c r="M30" s="58">
        <v>95.194000000000003</v>
      </c>
      <c r="N30" s="58">
        <v>323.68400000000003</v>
      </c>
      <c r="O30" s="58">
        <v>1.044</v>
      </c>
      <c r="P30">
        <v>0.95799999999999996</v>
      </c>
      <c r="Q30">
        <v>0.99299999999999999</v>
      </c>
      <c r="R30">
        <f t="shared" si="3"/>
        <v>114996.94854400001</v>
      </c>
      <c r="S30">
        <f t="shared" si="4"/>
        <v>38996845.214652933</v>
      </c>
      <c r="T30">
        <f t="shared" si="1"/>
        <v>109677.30129056712</v>
      </c>
      <c r="U30">
        <f t="shared" si="2"/>
        <v>36322449.912063539</v>
      </c>
    </row>
    <row r="31" spans="1:21">
      <c r="A31" s="57">
        <v>19</v>
      </c>
      <c r="B31">
        <v>51141.120000000003</v>
      </c>
      <c r="C31" s="46">
        <f t="shared" si="0"/>
        <v>255.17620646534883</v>
      </c>
      <c r="D31" s="58">
        <v>255</v>
      </c>
      <c r="E31" s="58">
        <v>0</v>
      </c>
      <c r="F31" s="58">
        <v>255</v>
      </c>
      <c r="G31" s="58">
        <v>255</v>
      </c>
      <c r="H31">
        <v>850.154</v>
      </c>
      <c r="I31">
        <v>0.88900000000000001</v>
      </c>
      <c r="J31">
        <v>259.73399999999998</v>
      </c>
      <c r="K31" s="58">
        <v>1815.789</v>
      </c>
      <c r="L31" s="58">
        <v>1291.2280000000001</v>
      </c>
      <c r="M31" s="58">
        <v>25.613</v>
      </c>
      <c r="N31" s="58">
        <v>252.63200000000001</v>
      </c>
      <c r="O31" s="58">
        <v>1.0249999999999999</v>
      </c>
      <c r="P31">
        <v>0.97599999999999998</v>
      </c>
      <c r="Q31">
        <v>0.99</v>
      </c>
      <c r="R31">
        <f t="shared" si="3"/>
        <v>67461.750755999994</v>
      </c>
      <c r="S31">
        <f t="shared" si="4"/>
        <v>17522110.3708589</v>
      </c>
      <c r="T31">
        <f t="shared" si="1"/>
        <v>65114.896346046335</v>
      </c>
      <c r="U31">
        <f t="shared" si="2"/>
        <v>16615772.233968507</v>
      </c>
    </row>
    <row r="32" spans="1:21">
      <c r="A32" s="57">
        <v>20</v>
      </c>
      <c r="B32">
        <v>68314.096999999994</v>
      </c>
      <c r="C32" s="46">
        <f t="shared" si="0"/>
        <v>294.92407457390408</v>
      </c>
      <c r="D32" s="58">
        <v>255</v>
      </c>
      <c r="E32" s="58">
        <v>0</v>
      </c>
      <c r="F32" s="58">
        <v>255</v>
      </c>
      <c r="G32" s="58">
        <v>255</v>
      </c>
      <c r="H32">
        <v>977.30600000000004</v>
      </c>
      <c r="I32">
        <v>0.89900000000000002</v>
      </c>
      <c r="J32">
        <v>301.96899999999999</v>
      </c>
      <c r="K32" s="58">
        <v>2172.8069999999998</v>
      </c>
      <c r="L32" s="58">
        <v>1142.982</v>
      </c>
      <c r="M32" s="58">
        <v>106.54</v>
      </c>
      <c r="N32" s="58">
        <v>289.47399999999999</v>
      </c>
      <c r="O32" s="58">
        <v>1.038</v>
      </c>
      <c r="P32">
        <v>0.96299999999999997</v>
      </c>
      <c r="Q32">
        <v>0.99299999999999999</v>
      </c>
      <c r="R32">
        <f t="shared" si="3"/>
        <v>91185.276960999996</v>
      </c>
      <c r="S32">
        <f t="shared" si="4"/>
        <v>27535126.898636207</v>
      </c>
      <c r="T32">
        <f t="shared" si="1"/>
        <v>86980.209763273728</v>
      </c>
      <c r="U32">
        <f t="shared" si="2"/>
        <v>25652557.870677561</v>
      </c>
    </row>
    <row r="33" spans="1:21">
      <c r="A33" s="57">
        <v>21</v>
      </c>
      <c r="B33">
        <v>118621.88400000001</v>
      </c>
      <c r="C33" s="46">
        <f t="shared" si="0"/>
        <v>388.63102498357915</v>
      </c>
      <c r="D33" s="58">
        <v>254.99700000000001</v>
      </c>
      <c r="E33" s="58">
        <v>0.91800000000000004</v>
      </c>
      <c r="F33" s="58">
        <v>0</v>
      </c>
      <c r="G33" s="58">
        <v>255</v>
      </c>
      <c r="H33">
        <v>1306.7329999999999</v>
      </c>
      <c r="I33">
        <v>0.873</v>
      </c>
      <c r="J33">
        <v>397.36399999999998</v>
      </c>
      <c r="K33" s="58">
        <v>2460.5259999999998</v>
      </c>
      <c r="L33" s="58">
        <v>1266.6669999999999</v>
      </c>
      <c r="M33" s="58">
        <v>140.19399999999999</v>
      </c>
      <c r="N33" s="58">
        <v>379.71199999999999</v>
      </c>
      <c r="O33" s="58">
        <v>1.04</v>
      </c>
      <c r="P33">
        <v>0.96199999999999997</v>
      </c>
      <c r="Q33">
        <v>0.99399999999999999</v>
      </c>
      <c r="R33">
        <f t="shared" si="3"/>
        <v>157898.14849599998</v>
      </c>
      <c r="S33">
        <f t="shared" si="4"/>
        <v>62743039.878964528</v>
      </c>
      <c r="T33">
        <f t="shared" si="1"/>
        <v>151034.07357978733</v>
      </c>
      <c r="U33">
        <f t="shared" si="2"/>
        <v>58696526.822758064</v>
      </c>
    </row>
    <row r="34" spans="1:21">
      <c r="A34" s="57">
        <v>22</v>
      </c>
      <c r="B34">
        <v>101648.969</v>
      </c>
      <c r="C34" s="46">
        <f t="shared" si="0"/>
        <v>359.75475954093878</v>
      </c>
      <c r="D34" s="58">
        <v>253.72800000000001</v>
      </c>
      <c r="E34" s="58">
        <v>17.966000000000001</v>
      </c>
      <c r="F34" s="58">
        <v>0</v>
      </c>
      <c r="G34" s="58">
        <v>255</v>
      </c>
      <c r="H34">
        <v>1199.694</v>
      </c>
      <c r="I34">
        <v>0.88800000000000001</v>
      </c>
      <c r="J34">
        <v>367.12900000000002</v>
      </c>
      <c r="K34" s="58">
        <v>807.01800000000003</v>
      </c>
      <c r="L34" s="58">
        <v>11.404</v>
      </c>
      <c r="M34" s="58">
        <v>92.876000000000005</v>
      </c>
      <c r="N34" s="58">
        <v>349.12299999999999</v>
      </c>
      <c r="O34" s="58">
        <v>1.0429999999999999</v>
      </c>
      <c r="P34">
        <v>0.95899999999999996</v>
      </c>
      <c r="Q34">
        <v>0.99399999999999999</v>
      </c>
      <c r="R34">
        <f t="shared" si="3"/>
        <v>134783.70264100001</v>
      </c>
      <c r="S34">
        <f t="shared" si="4"/>
        <v>49483005.966887698</v>
      </c>
      <c r="T34">
        <f t="shared" si="1"/>
        <v>129423.48701235869</v>
      </c>
      <c r="U34">
        <f t="shared" si="2"/>
        <v>46560715.449080914</v>
      </c>
    </row>
    <row r="35" spans="1:21">
      <c r="A35" s="57">
        <v>23</v>
      </c>
      <c r="B35">
        <v>106337.33500000001</v>
      </c>
      <c r="C35" s="46">
        <f t="shared" si="0"/>
        <v>367.95774214405446</v>
      </c>
      <c r="D35" s="58">
        <v>254.88900000000001</v>
      </c>
      <c r="E35" s="58">
        <v>5.3120000000000003</v>
      </c>
      <c r="F35" s="58">
        <v>0</v>
      </c>
      <c r="G35" s="58">
        <v>255</v>
      </c>
      <c r="H35">
        <v>1228.2260000000001</v>
      </c>
      <c r="I35">
        <v>0.88600000000000001</v>
      </c>
      <c r="J35">
        <v>375.42399999999998</v>
      </c>
      <c r="K35" s="58">
        <v>2172.8069999999998</v>
      </c>
      <c r="L35" s="58">
        <v>69.298000000000002</v>
      </c>
      <c r="M35" s="58">
        <v>93.885000000000005</v>
      </c>
      <c r="N35" s="58">
        <v>361.67500000000001</v>
      </c>
      <c r="O35" s="58">
        <v>1.0329999999999999</v>
      </c>
      <c r="P35">
        <v>0.96799999999999997</v>
      </c>
      <c r="Q35">
        <v>0.99399999999999999</v>
      </c>
      <c r="R35">
        <f t="shared" ref="R35:R98" si="5">J35^2</f>
        <v>140943.17977599998</v>
      </c>
      <c r="S35">
        <f t="shared" ref="S35:S98" si="6">J35^3</f>
        <v>52913452.324225008</v>
      </c>
      <c r="T35">
        <f t="shared" ref="T35:T98" si="7">C35^2</f>
        <v>135392.90000375049</v>
      </c>
      <c r="U35">
        <f t="shared" ref="U35:U98" si="8">C35^3</f>
        <v>49818865.78771577</v>
      </c>
    </row>
    <row r="36" spans="1:21">
      <c r="A36" s="57">
        <v>24</v>
      </c>
      <c r="B36">
        <v>73779.623999999996</v>
      </c>
      <c r="C36" s="46">
        <f t="shared" si="0"/>
        <v>306.49491818379551</v>
      </c>
      <c r="D36" s="58">
        <v>254.91800000000001</v>
      </c>
      <c r="E36" s="58">
        <v>4.5839999999999996</v>
      </c>
      <c r="F36" s="58">
        <v>0</v>
      </c>
      <c r="G36" s="58">
        <v>255</v>
      </c>
      <c r="H36">
        <v>1032.279</v>
      </c>
      <c r="I36">
        <v>0.87</v>
      </c>
      <c r="J36">
        <v>322.56400000000002</v>
      </c>
      <c r="K36" s="58">
        <v>1834.211</v>
      </c>
      <c r="L36" s="58">
        <v>357.01799999999997</v>
      </c>
      <c r="M36" s="58">
        <v>129.92500000000001</v>
      </c>
      <c r="N36" s="58">
        <v>294.90300000000002</v>
      </c>
      <c r="O36" s="58">
        <v>1.0980000000000001</v>
      </c>
      <c r="P36">
        <v>0.91100000000000003</v>
      </c>
      <c r="Q36">
        <v>0.99199999999999999</v>
      </c>
      <c r="R36">
        <f t="shared" si="5"/>
        <v>104047.53409600002</v>
      </c>
      <c r="S36">
        <f t="shared" si="6"/>
        <v>33561988.788142152</v>
      </c>
      <c r="T36">
        <f t="shared" si="7"/>
        <v>93939.134872491501</v>
      </c>
      <c r="U36">
        <f t="shared" si="8"/>
        <v>28791867.457000814</v>
      </c>
    </row>
    <row r="37" spans="1:21">
      <c r="A37" s="57">
        <v>25</v>
      </c>
      <c r="B37">
        <v>85066.173999999999</v>
      </c>
      <c r="C37" s="46">
        <f t="shared" si="0"/>
        <v>329.10426411112047</v>
      </c>
      <c r="D37" s="58">
        <v>254.07300000000001</v>
      </c>
      <c r="E37" s="58">
        <v>15.349</v>
      </c>
      <c r="F37" s="58">
        <v>0</v>
      </c>
      <c r="G37" s="58">
        <v>255</v>
      </c>
      <c r="H37">
        <v>1098.5930000000001</v>
      </c>
      <c r="I37">
        <v>0.88600000000000001</v>
      </c>
      <c r="J37">
        <v>333.57600000000002</v>
      </c>
      <c r="K37" s="58">
        <v>2135.9650000000001</v>
      </c>
      <c r="L37" s="58">
        <v>700.87699999999995</v>
      </c>
      <c r="M37" s="58">
        <v>32.979999999999997</v>
      </c>
      <c r="N37" s="58">
        <v>325.76100000000002</v>
      </c>
      <c r="O37" s="58">
        <v>1.0189999999999999</v>
      </c>
      <c r="P37">
        <v>0.98199999999999998</v>
      </c>
      <c r="Q37">
        <v>0.99299999999999999</v>
      </c>
      <c r="R37">
        <f t="shared" si="5"/>
        <v>111272.94777600002</v>
      </c>
      <c r="S37">
        <f t="shared" si="6"/>
        <v>37117984.827326983</v>
      </c>
      <c r="T37">
        <f t="shared" si="7"/>
        <v>108309.61665612213</v>
      </c>
      <c r="U37">
        <f t="shared" si="8"/>
        <v>35645156.685770631</v>
      </c>
    </row>
    <row r="38" spans="1:21">
      <c r="A38" s="57">
        <v>26</v>
      </c>
      <c r="B38">
        <v>102700.06200000001</v>
      </c>
      <c r="C38" s="46">
        <f t="shared" si="0"/>
        <v>361.60998352527963</v>
      </c>
      <c r="D38" s="58">
        <v>255</v>
      </c>
      <c r="E38" s="58">
        <v>0</v>
      </c>
      <c r="F38" s="58">
        <v>255</v>
      </c>
      <c r="G38" s="58">
        <v>255</v>
      </c>
      <c r="H38">
        <v>1202.175</v>
      </c>
      <c r="I38">
        <v>0.89300000000000002</v>
      </c>
      <c r="J38">
        <v>384.36900000000003</v>
      </c>
      <c r="K38" s="58">
        <v>2202.6320000000001</v>
      </c>
      <c r="L38" s="58">
        <v>890.351</v>
      </c>
      <c r="M38" s="58">
        <v>169.613</v>
      </c>
      <c r="N38" s="58">
        <v>341.57600000000002</v>
      </c>
      <c r="O38" s="58">
        <v>1.1259999999999999</v>
      </c>
      <c r="P38">
        <v>0.88800000000000001</v>
      </c>
      <c r="Q38">
        <v>0.99399999999999999</v>
      </c>
      <c r="R38">
        <f t="shared" si="5"/>
        <v>147739.52816100002</v>
      </c>
      <c r="S38">
        <f t="shared" si="6"/>
        <v>56786494.699715421</v>
      </c>
      <c r="T38">
        <f t="shared" si="7"/>
        <v>130761.78018515301</v>
      </c>
      <c r="U38">
        <f t="shared" si="8"/>
        <v>47284765.178489417</v>
      </c>
    </row>
    <row r="39" spans="1:21">
      <c r="A39" s="57">
        <v>27</v>
      </c>
      <c r="B39">
        <v>81649.737999999998</v>
      </c>
      <c r="C39" s="46">
        <f t="shared" si="0"/>
        <v>322.42778298227546</v>
      </c>
      <c r="D39" s="58">
        <v>255</v>
      </c>
      <c r="E39" s="58">
        <v>0</v>
      </c>
      <c r="F39" s="58">
        <v>255</v>
      </c>
      <c r="G39" s="58">
        <v>255</v>
      </c>
      <c r="H39">
        <v>1074.634</v>
      </c>
      <c r="I39">
        <v>0.88800000000000001</v>
      </c>
      <c r="J39">
        <v>328.11399999999998</v>
      </c>
      <c r="K39" s="58">
        <v>1835.9649999999999</v>
      </c>
      <c r="L39" s="58">
        <v>812.28099999999995</v>
      </c>
      <c r="M39" s="58">
        <v>4.2930000000000001</v>
      </c>
      <c r="N39" s="58">
        <v>320.35199999999998</v>
      </c>
      <c r="O39" s="58">
        <v>1.0209999999999999</v>
      </c>
      <c r="P39">
        <v>0.97899999999999998</v>
      </c>
      <c r="Q39">
        <v>0.99199999999999999</v>
      </c>
      <c r="R39">
        <f t="shared" si="5"/>
        <v>107658.79699599999</v>
      </c>
      <c r="S39">
        <f t="shared" si="6"/>
        <v>35324358.517545536</v>
      </c>
      <c r="T39">
        <f t="shared" si="7"/>
        <v>103959.67523886533</v>
      </c>
      <c r="U39">
        <f t="shared" si="8"/>
        <v>33519487.606824704</v>
      </c>
    </row>
    <row r="40" spans="1:21">
      <c r="A40" s="57">
        <v>28</v>
      </c>
      <c r="B40">
        <v>108017.08199999999</v>
      </c>
      <c r="C40" s="46">
        <f t="shared" si="0"/>
        <v>370.85255872017484</v>
      </c>
      <c r="D40" s="58">
        <v>254.971</v>
      </c>
      <c r="E40" s="58">
        <v>2.722</v>
      </c>
      <c r="F40" s="58">
        <v>0</v>
      </c>
      <c r="G40" s="58">
        <v>255</v>
      </c>
      <c r="H40">
        <v>1232.8510000000001</v>
      </c>
      <c r="I40">
        <v>0.89300000000000002</v>
      </c>
      <c r="J40">
        <v>381.15199999999999</v>
      </c>
      <c r="K40" s="58">
        <v>1576.316</v>
      </c>
      <c r="L40" s="58">
        <v>500</v>
      </c>
      <c r="M40" s="58">
        <v>71.064999999999998</v>
      </c>
      <c r="N40" s="58">
        <v>360.61599999999999</v>
      </c>
      <c r="O40" s="58">
        <v>1.054</v>
      </c>
      <c r="P40">
        <v>0.94899999999999995</v>
      </c>
      <c r="Q40">
        <v>0.99399999999999999</v>
      </c>
      <c r="R40">
        <f t="shared" si="5"/>
        <v>145276.84710399999</v>
      </c>
      <c r="S40">
        <f t="shared" si="6"/>
        <v>55372560.827383801</v>
      </c>
      <c r="T40">
        <f t="shared" si="7"/>
        <v>137531.62030930072</v>
      </c>
      <c r="U40">
        <f t="shared" si="8"/>
        <v>51003953.29663574</v>
      </c>
    </row>
    <row r="41" spans="1:21">
      <c r="A41" s="57">
        <v>29</v>
      </c>
      <c r="B41">
        <v>67263.773000000001</v>
      </c>
      <c r="C41" s="46">
        <f t="shared" si="0"/>
        <v>292.64807484705813</v>
      </c>
      <c r="D41" s="58">
        <v>254.28200000000001</v>
      </c>
      <c r="E41" s="58">
        <v>13.507999999999999</v>
      </c>
      <c r="F41" s="58">
        <v>0</v>
      </c>
      <c r="G41" s="58">
        <v>255</v>
      </c>
      <c r="H41">
        <v>976.40300000000002</v>
      </c>
      <c r="I41">
        <v>0.88700000000000001</v>
      </c>
      <c r="J41">
        <v>304.32499999999999</v>
      </c>
      <c r="K41" s="58">
        <v>1210.5260000000001</v>
      </c>
      <c r="L41" s="58">
        <v>258.77199999999999</v>
      </c>
      <c r="M41" s="58">
        <v>97.453000000000003</v>
      </c>
      <c r="N41" s="58">
        <v>283.18599999999998</v>
      </c>
      <c r="O41" s="58">
        <v>1.0780000000000001</v>
      </c>
      <c r="P41">
        <v>0.92700000000000005</v>
      </c>
      <c r="Q41">
        <v>0.99099999999999999</v>
      </c>
      <c r="R41">
        <f t="shared" si="5"/>
        <v>92613.705624999988</v>
      </c>
      <c r="S41">
        <f t="shared" si="6"/>
        <v>28184665.964328121</v>
      </c>
      <c r="T41">
        <f t="shared" si="7"/>
        <v>85642.895711689329</v>
      </c>
      <c r="U41">
        <f t="shared" si="8"/>
        <v>25063228.554353252</v>
      </c>
    </row>
    <row r="42" spans="1:21">
      <c r="A42" s="57">
        <v>30</v>
      </c>
      <c r="B42">
        <v>106646.66099999999</v>
      </c>
      <c r="C42" s="46">
        <f t="shared" si="0"/>
        <v>368.49253194490285</v>
      </c>
      <c r="D42" s="58">
        <v>254.893</v>
      </c>
      <c r="E42" s="58">
        <v>5.2149999999999999</v>
      </c>
      <c r="F42" s="58">
        <v>0</v>
      </c>
      <c r="G42" s="58">
        <v>255</v>
      </c>
      <c r="H42">
        <v>1237.6369999999999</v>
      </c>
      <c r="I42">
        <v>0.875</v>
      </c>
      <c r="J42">
        <v>386.81299999999999</v>
      </c>
      <c r="K42" s="58">
        <v>895.61400000000003</v>
      </c>
      <c r="L42" s="58">
        <v>121.053</v>
      </c>
      <c r="M42" s="58">
        <v>98.608000000000004</v>
      </c>
      <c r="N42" s="58">
        <v>352.8</v>
      </c>
      <c r="O42" s="58">
        <v>1.093</v>
      </c>
      <c r="P42">
        <v>0.91500000000000004</v>
      </c>
      <c r="Q42">
        <v>0.99299999999999999</v>
      </c>
      <c r="R42">
        <f t="shared" si="5"/>
        <v>149624.29696899999</v>
      </c>
      <c r="S42">
        <f t="shared" si="6"/>
        <v>57876623.183469787</v>
      </c>
      <c r="T42">
        <f t="shared" si="7"/>
        <v>135786.74609916526</v>
      </c>
      <c r="U42">
        <f t="shared" si="8"/>
        <v>50036401.874641068</v>
      </c>
    </row>
    <row r="43" spans="1:21">
      <c r="A43" s="57">
        <v>31</v>
      </c>
      <c r="B43">
        <v>92024.468999999997</v>
      </c>
      <c r="C43" s="46">
        <f t="shared" si="0"/>
        <v>342.29985833192382</v>
      </c>
      <c r="D43" s="58">
        <v>255</v>
      </c>
      <c r="E43" s="58">
        <v>0</v>
      </c>
      <c r="F43" s="58">
        <v>255</v>
      </c>
      <c r="G43" s="58">
        <v>255</v>
      </c>
      <c r="H43">
        <v>1145.998</v>
      </c>
      <c r="I43">
        <v>0.88100000000000001</v>
      </c>
      <c r="J43">
        <v>359.58199999999999</v>
      </c>
      <c r="K43" s="58">
        <v>427.19299999999998</v>
      </c>
      <c r="L43" s="58">
        <v>435.96499999999997</v>
      </c>
      <c r="M43" s="58">
        <v>166.74299999999999</v>
      </c>
      <c r="N43" s="58">
        <v>327.41800000000001</v>
      </c>
      <c r="O43" s="58">
        <v>1.1000000000000001</v>
      </c>
      <c r="P43">
        <v>0.90900000000000003</v>
      </c>
      <c r="Q43">
        <v>0.99299999999999999</v>
      </c>
      <c r="R43">
        <f t="shared" si="5"/>
        <v>129299.21472399999</v>
      </c>
      <c r="S43">
        <f t="shared" si="6"/>
        <v>46493670.22888536</v>
      </c>
      <c r="T43">
        <f t="shared" si="7"/>
        <v>117169.19301405511</v>
      </c>
      <c r="U43">
        <f t="shared" si="8"/>
        <v>40106998.169576906</v>
      </c>
    </row>
    <row r="44" spans="1:21">
      <c r="A44" s="57">
        <v>32</v>
      </c>
      <c r="B44">
        <v>69577.562000000005</v>
      </c>
      <c r="C44" s="46">
        <f t="shared" si="0"/>
        <v>297.63888080132034</v>
      </c>
      <c r="D44" s="58">
        <v>254.137</v>
      </c>
      <c r="E44" s="58">
        <v>14.808999999999999</v>
      </c>
      <c r="F44" s="58">
        <v>0</v>
      </c>
      <c r="G44" s="58">
        <v>255</v>
      </c>
      <c r="H44">
        <v>989.92399999999998</v>
      </c>
      <c r="I44">
        <v>0.89200000000000002</v>
      </c>
      <c r="J44">
        <v>313.54000000000002</v>
      </c>
      <c r="K44" s="58">
        <v>873.68399999999997</v>
      </c>
      <c r="L44" s="58">
        <v>629.82500000000005</v>
      </c>
      <c r="M44" s="58">
        <v>174.864</v>
      </c>
      <c r="N44" s="58">
        <v>284.21100000000001</v>
      </c>
      <c r="O44" s="58">
        <v>1.1040000000000001</v>
      </c>
      <c r="P44">
        <v>0.90600000000000003</v>
      </c>
      <c r="Q44">
        <v>0.99299999999999999</v>
      </c>
      <c r="R44">
        <f t="shared" si="5"/>
        <v>98307.33160000002</v>
      </c>
      <c r="S44">
        <f t="shared" si="6"/>
        <v>30823280.749864008</v>
      </c>
      <c r="T44">
        <f t="shared" si="7"/>
        <v>88588.903364662576</v>
      </c>
      <c r="U44">
        <f t="shared" si="8"/>
        <v>26367502.04887449</v>
      </c>
    </row>
    <row r="45" spans="1:21">
      <c r="A45" s="57">
        <v>33</v>
      </c>
      <c r="B45">
        <v>110036.16499999999</v>
      </c>
      <c r="C45" s="46">
        <f t="shared" si="0"/>
        <v>374.30254691760143</v>
      </c>
      <c r="D45" s="58">
        <v>255</v>
      </c>
      <c r="E45" s="58">
        <v>0</v>
      </c>
      <c r="F45" s="58">
        <v>255</v>
      </c>
      <c r="G45" s="58">
        <v>255</v>
      </c>
      <c r="H45">
        <v>1263.2260000000001</v>
      </c>
      <c r="I45">
        <v>0.86699999999999999</v>
      </c>
      <c r="J45">
        <v>383.57499999999999</v>
      </c>
      <c r="K45" s="58">
        <v>564.03499999999997</v>
      </c>
      <c r="L45" s="58">
        <v>1028.9469999999999</v>
      </c>
      <c r="M45" s="58">
        <v>81.980999999999995</v>
      </c>
      <c r="N45" s="58">
        <v>366.99599999999998</v>
      </c>
      <c r="O45" s="58">
        <v>1.0429999999999999</v>
      </c>
      <c r="P45">
        <v>0.95899999999999996</v>
      </c>
      <c r="Q45">
        <v>0.99399999999999999</v>
      </c>
      <c r="R45">
        <f t="shared" si="5"/>
        <v>147129.78062499998</v>
      </c>
      <c r="S45">
        <f t="shared" si="6"/>
        <v>56435305.603234366</v>
      </c>
      <c r="T45">
        <f t="shared" si="7"/>
        <v>140102.39662900323</v>
      </c>
      <c r="U45">
        <f t="shared" si="8"/>
        <v>52440683.887495883</v>
      </c>
    </row>
    <row r="46" spans="1:21">
      <c r="A46" s="57">
        <v>34</v>
      </c>
      <c r="B46">
        <v>83738.073000000004</v>
      </c>
      <c r="C46" s="46">
        <f t="shared" si="0"/>
        <v>326.52507705154875</v>
      </c>
      <c r="D46" s="58">
        <v>255</v>
      </c>
      <c r="E46" s="58">
        <v>0</v>
      </c>
      <c r="F46" s="58">
        <v>255</v>
      </c>
      <c r="G46" s="58">
        <v>255</v>
      </c>
      <c r="H46">
        <v>1110.4849999999999</v>
      </c>
      <c r="I46">
        <v>0.85299999999999998</v>
      </c>
      <c r="J46">
        <v>335.09199999999998</v>
      </c>
      <c r="K46" s="58">
        <v>742.98199999999997</v>
      </c>
      <c r="L46" s="58">
        <v>1098.2460000000001</v>
      </c>
      <c r="M46" s="58">
        <v>27.773</v>
      </c>
      <c r="N46" s="58">
        <v>319.31400000000002</v>
      </c>
      <c r="O46" s="58">
        <v>1.046</v>
      </c>
      <c r="P46">
        <v>0.95599999999999996</v>
      </c>
      <c r="Q46">
        <v>0.99199999999999999</v>
      </c>
      <c r="R46">
        <f t="shared" si="5"/>
        <v>112286.64846399998</v>
      </c>
      <c r="S46">
        <f t="shared" si="6"/>
        <v>37626357.607098684</v>
      </c>
      <c r="T46">
        <f t="shared" si="7"/>
        <v>106618.62594351984</v>
      </c>
      <c r="U46">
        <f t="shared" si="8"/>
        <v>34813655.051338069</v>
      </c>
    </row>
    <row r="47" spans="1:21">
      <c r="A47" s="57">
        <v>35</v>
      </c>
      <c r="B47">
        <v>91935.210999999996</v>
      </c>
      <c r="C47" s="46">
        <f t="shared" si="0"/>
        <v>342.13381329352865</v>
      </c>
      <c r="D47" s="58">
        <v>255</v>
      </c>
      <c r="E47" s="58">
        <v>0</v>
      </c>
      <c r="F47" s="58">
        <v>255</v>
      </c>
      <c r="G47" s="58">
        <v>255</v>
      </c>
      <c r="H47">
        <v>1140.221</v>
      </c>
      <c r="I47">
        <v>0.88900000000000001</v>
      </c>
      <c r="J47">
        <v>361.952</v>
      </c>
      <c r="K47" s="58">
        <v>1154.386</v>
      </c>
      <c r="L47" s="58">
        <v>814.03499999999997</v>
      </c>
      <c r="M47" s="58">
        <v>112.214</v>
      </c>
      <c r="N47" s="58">
        <v>328.202</v>
      </c>
      <c r="O47" s="58">
        <v>1.105</v>
      </c>
      <c r="P47">
        <v>0.90500000000000003</v>
      </c>
      <c r="Q47">
        <v>0.99299999999999999</v>
      </c>
      <c r="R47">
        <f t="shared" si="5"/>
        <v>131009.250304</v>
      </c>
      <c r="S47">
        <f t="shared" si="6"/>
        <v>47419060.16603341</v>
      </c>
      <c r="T47">
        <f t="shared" si="7"/>
        <v>117055.54619877112</v>
      </c>
      <c r="U47">
        <f t="shared" si="8"/>
        <v>40048660.388142377</v>
      </c>
    </row>
    <row r="48" spans="1:21">
      <c r="A48" s="57">
        <v>36</v>
      </c>
      <c r="B48">
        <v>90206.986999999994</v>
      </c>
      <c r="C48" s="46">
        <f t="shared" si="0"/>
        <v>338.90279293598439</v>
      </c>
      <c r="D48" s="58">
        <v>255</v>
      </c>
      <c r="E48" s="58">
        <v>0</v>
      </c>
      <c r="F48" s="58">
        <v>255</v>
      </c>
      <c r="G48" s="58">
        <v>255</v>
      </c>
      <c r="H48">
        <v>1128.7550000000001</v>
      </c>
      <c r="I48">
        <v>0.89</v>
      </c>
      <c r="J48">
        <v>357.81299999999999</v>
      </c>
      <c r="K48" s="58">
        <v>946.49099999999999</v>
      </c>
      <c r="L48" s="58">
        <v>1219.298</v>
      </c>
      <c r="M48" s="58">
        <v>152.55500000000001</v>
      </c>
      <c r="N48" s="58">
        <v>324.495</v>
      </c>
      <c r="O48" s="58">
        <v>1.1060000000000001</v>
      </c>
      <c r="P48">
        <v>0.90400000000000003</v>
      </c>
      <c r="Q48">
        <v>0.99299999999999999</v>
      </c>
      <c r="R48">
        <f t="shared" si="5"/>
        <v>128030.14296899999</v>
      </c>
      <c r="S48">
        <f t="shared" si="6"/>
        <v>45810849.546166793</v>
      </c>
      <c r="T48">
        <f t="shared" si="7"/>
        <v>114855.10305981072</v>
      </c>
      <c r="U48">
        <f t="shared" si="8"/>
        <v>38924715.209920175</v>
      </c>
    </row>
    <row r="49" spans="1:21">
      <c r="A49" s="57">
        <v>37</v>
      </c>
      <c r="B49">
        <v>106205.75599999999</v>
      </c>
      <c r="C49" s="46">
        <f t="shared" si="0"/>
        <v>367.73002109930292</v>
      </c>
      <c r="D49" s="58">
        <v>255</v>
      </c>
      <c r="E49" s="58">
        <v>0</v>
      </c>
      <c r="F49" s="58">
        <v>255</v>
      </c>
      <c r="G49" s="58">
        <v>255</v>
      </c>
      <c r="H49">
        <v>1219.8430000000001</v>
      </c>
      <c r="I49">
        <v>0.89700000000000002</v>
      </c>
      <c r="J49">
        <v>381.07400000000001</v>
      </c>
      <c r="K49" s="58">
        <v>601.75400000000002</v>
      </c>
      <c r="L49" s="58">
        <v>1189.4739999999999</v>
      </c>
      <c r="M49" s="58">
        <v>131.17400000000001</v>
      </c>
      <c r="N49" s="58">
        <v>355.74400000000003</v>
      </c>
      <c r="O49" s="58">
        <v>1.0649999999999999</v>
      </c>
      <c r="P49">
        <v>0.93899999999999995</v>
      </c>
      <c r="Q49">
        <v>0.99399999999999999</v>
      </c>
      <c r="R49">
        <f t="shared" si="5"/>
        <v>145217.393476</v>
      </c>
      <c r="S49">
        <f t="shared" si="6"/>
        <v>55338573.001473226</v>
      </c>
      <c r="T49">
        <f t="shared" si="7"/>
        <v>135225.36841769377</v>
      </c>
      <c r="U49">
        <f t="shared" si="8"/>
        <v>49726427.581399538</v>
      </c>
    </row>
    <row r="50" spans="1:21">
      <c r="A50" s="57">
        <v>38</v>
      </c>
      <c r="B50">
        <v>75875.653999999995</v>
      </c>
      <c r="C50" s="46">
        <f t="shared" si="0"/>
        <v>310.81808691812438</v>
      </c>
      <c r="D50" s="58">
        <v>254.881</v>
      </c>
      <c r="E50" s="58">
        <v>5.5060000000000002</v>
      </c>
      <c r="F50" s="58">
        <v>0</v>
      </c>
      <c r="G50" s="58">
        <v>255</v>
      </c>
      <c r="H50">
        <v>1041.778</v>
      </c>
      <c r="I50">
        <v>0.879</v>
      </c>
      <c r="J50">
        <v>331.255</v>
      </c>
      <c r="K50" s="58">
        <v>286.84199999999998</v>
      </c>
      <c r="L50" s="58">
        <v>1269.298</v>
      </c>
      <c r="M50" s="58">
        <v>51.127000000000002</v>
      </c>
      <c r="N50" s="58">
        <v>296.49799999999999</v>
      </c>
      <c r="O50" s="58">
        <v>1.117</v>
      </c>
      <c r="P50">
        <v>0.89600000000000002</v>
      </c>
      <c r="Q50">
        <v>0.99199999999999999</v>
      </c>
      <c r="R50">
        <f t="shared" si="5"/>
        <v>109729.875025</v>
      </c>
      <c r="S50">
        <f t="shared" si="6"/>
        <v>36348569.751406372</v>
      </c>
      <c r="T50">
        <f t="shared" si="7"/>
        <v>96607.883155442716</v>
      </c>
      <c r="U50">
        <f t="shared" si="8"/>
        <v>30027477.423584398</v>
      </c>
    </row>
    <row r="51" spans="1:21">
      <c r="A51" s="57">
        <v>39</v>
      </c>
      <c r="B51">
        <v>76123.422999999995</v>
      </c>
      <c r="C51" s="46">
        <f t="shared" si="0"/>
        <v>311.32515549534736</v>
      </c>
      <c r="D51" s="58">
        <v>255</v>
      </c>
      <c r="E51" s="58">
        <v>0</v>
      </c>
      <c r="F51" s="58">
        <v>255</v>
      </c>
      <c r="G51" s="58">
        <v>255</v>
      </c>
      <c r="H51">
        <v>1034.547</v>
      </c>
      <c r="I51">
        <v>0.89400000000000002</v>
      </c>
      <c r="J51">
        <v>325.39100000000002</v>
      </c>
      <c r="K51" s="58">
        <v>172.80699999999999</v>
      </c>
      <c r="L51" s="58">
        <v>1028.9469999999999</v>
      </c>
      <c r="M51" s="58">
        <v>71.125</v>
      </c>
      <c r="N51" s="58">
        <v>300.76499999999999</v>
      </c>
      <c r="O51" s="58">
        <v>1.0820000000000001</v>
      </c>
      <c r="P51">
        <v>0.92400000000000004</v>
      </c>
      <c r="Q51">
        <v>0.99299999999999999</v>
      </c>
      <c r="R51">
        <f t="shared" si="5"/>
        <v>105879.30288100001</v>
      </c>
      <c r="S51">
        <f t="shared" si="6"/>
        <v>34452172.243751474</v>
      </c>
      <c r="T51">
        <f t="shared" si="7"/>
        <v>96923.352444202217</v>
      </c>
      <c r="U51">
        <f t="shared" si="8"/>
        <v>30174677.770821612</v>
      </c>
    </row>
    <row r="52" spans="1:21">
      <c r="A52" s="57">
        <v>40</v>
      </c>
      <c r="B52">
        <v>70607.11</v>
      </c>
      <c r="C52" s="46">
        <f t="shared" si="0"/>
        <v>299.83289444533193</v>
      </c>
      <c r="D52" s="58">
        <v>255</v>
      </c>
      <c r="E52" s="58">
        <v>0</v>
      </c>
      <c r="F52" s="58">
        <v>255</v>
      </c>
      <c r="G52" s="58">
        <v>255</v>
      </c>
      <c r="H52">
        <v>1012.1660000000001</v>
      </c>
      <c r="I52">
        <v>0.86599999999999999</v>
      </c>
      <c r="J52">
        <v>315.44400000000002</v>
      </c>
      <c r="K52" s="58">
        <v>215.78899999999999</v>
      </c>
      <c r="L52" s="58">
        <v>697.36800000000005</v>
      </c>
      <c r="M52" s="58">
        <v>62.509</v>
      </c>
      <c r="N52" s="58">
        <v>287.77699999999999</v>
      </c>
      <c r="O52" s="58">
        <v>1.091</v>
      </c>
      <c r="P52">
        <v>0.91700000000000004</v>
      </c>
      <c r="Q52">
        <v>0.99099999999999999</v>
      </c>
      <c r="R52">
        <f t="shared" si="5"/>
        <v>99504.917136000004</v>
      </c>
      <c r="S52">
        <f t="shared" si="6"/>
        <v>31388229.081048388</v>
      </c>
      <c r="T52">
        <f t="shared" si="7"/>
        <v>89899.764591465559</v>
      </c>
      <c r="U52">
        <f t="shared" si="8"/>
        <v>26954906.627413083</v>
      </c>
    </row>
    <row r="53" spans="1:21">
      <c r="A53" s="57">
        <v>41</v>
      </c>
      <c r="B53">
        <v>67457.679000000004</v>
      </c>
      <c r="C53" s="46">
        <f t="shared" si="0"/>
        <v>293.06958985683036</v>
      </c>
      <c r="D53" s="58">
        <v>255</v>
      </c>
      <c r="E53" s="58">
        <v>0</v>
      </c>
      <c r="F53" s="58">
        <v>255</v>
      </c>
      <c r="G53" s="58">
        <v>255</v>
      </c>
      <c r="H53">
        <v>974.43600000000004</v>
      </c>
      <c r="I53">
        <v>0.89300000000000002</v>
      </c>
      <c r="J53">
        <v>302.26</v>
      </c>
      <c r="K53" s="58">
        <v>230.702</v>
      </c>
      <c r="L53" s="58">
        <v>204.386</v>
      </c>
      <c r="M53" s="58">
        <v>168.78800000000001</v>
      </c>
      <c r="N53" s="58">
        <v>287.71899999999999</v>
      </c>
      <c r="O53" s="58">
        <v>1.0469999999999999</v>
      </c>
      <c r="P53">
        <v>0.95499999999999996</v>
      </c>
      <c r="Q53">
        <v>0.99299999999999999</v>
      </c>
      <c r="R53">
        <f t="shared" si="5"/>
        <v>91361.107599999988</v>
      </c>
      <c r="S53">
        <f t="shared" si="6"/>
        <v>27614808.383175995</v>
      </c>
      <c r="T53">
        <f t="shared" si="7"/>
        <v>85889.784498850771</v>
      </c>
      <c r="U53">
        <f t="shared" si="8"/>
        <v>25171683.915969741</v>
      </c>
    </row>
    <row r="54" spans="1:21">
      <c r="A54" s="57">
        <v>42</v>
      </c>
      <c r="B54">
        <v>59192.828999999998</v>
      </c>
      <c r="C54" s="46">
        <f t="shared" si="0"/>
        <v>274.52987204955735</v>
      </c>
      <c r="D54" s="58">
        <v>254.821</v>
      </c>
      <c r="E54" s="58">
        <v>6.7539999999999996</v>
      </c>
      <c r="F54" s="58">
        <v>0</v>
      </c>
      <c r="G54" s="58">
        <v>255</v>
      </c>
      <c r="H54">
        <v>935.07600000000002</v>
      </c>
      <c r="I54">
        <v>0.85099999999999998</v>
      </c>
      <c r="J54">
        <v>279.863</v>
      </c>
      <c r="K54" s="58">
        <v>1363.1579999999999</v>
      </c>
      <c r="L54" s="58">
        <v>1157.018</v>
      </c>
      <c r="M54" s="58">
        <v>114.637</v>
      </c>
      <c r="N54" s="58">
        <v>271.60700000000003</v>
      </c>
      <c r="O54" s="58">
        <v>1.0269999999999999</v>
      </c>
      <c r="P54">
        <v>0.97399999999999998</v>
      </c>
      <c r="Q54">
        <v>0.99099999999999999</v>
      </c>
      <c r="R54">
        <f t="shared" si="5"/>
        <v>78323.298769000001</v>
      </c>
      <c r="S54">
        <f t="shared" si="6"/>
        <v>21919793.363388646</v>
      </c>
      <c r="T54">
        <f t="shared" si="7"/>
        <v>75366.650647546339</v>
      </c>
      <c r="U54">
        <f t="shared" si="8"/>
        <v>20690396.959074587</v>
      </c>
    </row>
    <row r="55" spans="1:21">
      <c r="A55" s="57">
        <v>43</v>
      </c>
      <c r="B55">
        <v>68287.934999999998</v>
      </c>
      <c r="C55" s="46">
        <f t="shared" si="0"/>
        <v>294.8675961686946</v>
      </c>
      <c r="D55" s="58">
        <v>254.94800000000001</v>
      </c>
      <c r="E55" s="58">
        <v>3.6309999999999998</v>
      </c>
      <c r="F55" s="58">
        <v>0</v>
      </c>
      <c r="G55" s="58">
        <v>255</v>
      </c>
      <c r="H55">
        <v>990.65099999999995</v>
      </c>
      <c r="I55">
        <v>0.874</v>
      </c>
      <c r="J55">
        <v>311.23</v>
      </c>
      <c r="K55" s="58">
        <v>1893.86</v>
      </c>
      <c r="L55" s="58">
        <v>1176.316</v>
      </c>
      <c r="M55" s="58">
        <v>16.033999999999999</v>
      </c>
      <c r="N55" s="58">
        <v>282.851</v>
      </c>
      <c r="O55" s="58">
        <v>1.0980000000000001</v>
      </c>
      <c r="P55">
        <v>0.91100000000000003</v>
      </c>
      <c r="Q55">
        <v>0.99199999999999999</v>
      </c>
      <c r="R55">
        <f t="shared" si="5"/>
        <v>96864.112900000007</v>
      </c>
      <c r="S55">
        <f t="shared" si="6"/>
        <v>30147017.857867002</v>
      </c>
      <c r="T55">
        <f t="shared" si="7"/>
        <v>86946.899270304362</v>
      </c>
      <c r="U55">
        <f t="shared" si="8"/>
        <v>25637823.182156276</v>
      </c>
    </row>
    <row r="56" spans="1:21">
      <c r="A56" s="57">
        <v>44</v>
      </c>
      <c r="B56">
        <v>110210.834</v>
      </c>
      <c r="C56" s="46">
        <f t="shared" si="0"/>
        <v>374.59950895195072</v>
      </c>
      <c r="D56" s="58">
        <v>255</v>
      </c>
      <c r="E56" s="58">
        <v>0</v>
      </c>
      <c r="F56" s="58">
        <v>255</v>
      </c>
      <c r="G56" s="58">
        <v>255</v>
      </c>
      <c r="H56">
        <v>1247.011</v>
      </c>
      <c r="I56">
        <v>0.89100000000000001</v>
      </c>
      <c r="J56">
        <v>382.45600000000002</v>
      </c>
      <c r="K56" s="58">
        <v>2179.8249999999998</v>
      </c>
      <c r="L56" s="58">
        <v>1192.982</v>
      </c>
      <c r="M56" s="58">
        <v>146.602</v>
      </c>
      <c r="N56" s="58">
        <v>371.28500000000003</v>
      </c>
      <c r="O56" s="58">
        <v>1.0209999999999999</v>
      </c>
      <c r="P56">
        <v>0.97899999999999998</v>
      </c>
      <c r="Q56">
        <v>0.99399999999999999</v>
      </c>
      <c r="R56">
        <f t="shared" si="5"/>
        <v>146272.59193600001</v>
      </c>
      <c r="S56">
        <f t="shared" si="6"/>
        <v>55942830.421474822</v>
      </c>
      <c r="T56">
        <f t="shared" si="7"/>
        <v>140324.79210704262</v>
      </c>
      <c r="U56">
        <f t="shared" si="8"/>
        <v>52565598.217082739</v>
      </c>
    </row>
    <row r="57" spans="1:21">
      <c r="A57" s="57">
        <v>45</v>
      </c>
      <c r="B57">
        <v>71999.846000000005</v>
      </c>
      <c r="C57" s="46">
        <f t="shared" si="0"/>
        <v>302.77557884023906</v>
      </c>
      <c r="D57" s="58">
        <v>255</v>
      </c>
      <c r="E57" s="58">
        <v>0</v>
      </c>
      <c r="F57" s="58">
        <v>255</v>
      </c>
      <c r="G57" s="58">
        <v>255</v>
      </c>
      <c r="H57">
        <v>1014.611</v>
      </c>
      <c r="I57">
        <v>0.879</v>
      </c>
      <c r="J57">
        <v>311.56</v>
      </c>
      <c r="K57" s="58">
        <v>2525.4389999999999</v>
      </c>
      <c r="L57" s="58">
        <v>527.19299999999998</v>
      </c>
      <c r="M57" s="58">
        <v>152.136</v>
      </c>
      <c r="N57" s="58">
        <v>296.06</v>
      </c>
      <c r="O57" s="58">
        <v>1.0489999999999999</v>
      </c>
      <c r="P57">
        <v>0.95299999999999996</v>
      </c>
      <c r="Q57">
        <v>0.99299999999999999</v>
      </c>
      <c r="R57">
        <f t="shared" si="5"/>
        <v>97069.633600000001</v>
      </c>
      <c r="S57">
        <f t="shared" si="6"/>
        <v>30243015.044415999</v>
      </c>
      <c r="T57">
        <f t="shared" si="7"/>
        <v>91673.051142041819</v>
      </c>
      <c r="U57">
        <f t="shared" si="8"/>
        <v>27756361.123582549</v>
      </c>
    </row>
    <row r="58" spans="1:21">
      <c r="A58" s="57">
        <v>46</v>
      </c>
      <c r="B58">
        <v>87730.84</v>
      </c>
      <c r="C58" s="46">
        <f t="shared" si="0"/>
        <v>334.21905209133934</v>
      </c>
      <c r="D58" s="58">
        <v>254.99799999999999</v>
      </c>
      <c r="E58" s="58">
        <v>0.755</v>
      </c>
      <c r="F58" s="58">
        <v>0</v>
      </c>
      <c r="G58" s="58">
        <v>255</v>
      </c>
      <c r="H58">
        <v>1125.76</v>
      </c>
      <c r="I58">
        <v>0.87</v>
      </c>
      <c r="J58">
        <v>356.452</v>
      </c>
      <c r="K58" s="58">
        <v>1660.5260000000001</v>
      </c>
      <c r="L58" s="58">
        <v>776.31600000000003</v>
      </c>
      <c r="M58" s="58">
        <v>124.47199999999999</v>
      </c>
      <c r="N58" s="58">
        <v>314.86599999999999</v>
      </c>
      <c r="O58" s="58">
        <v>1.129</v>
      </c>
      <c r="P58">
        <v>0.88600000000000001</v>
      </c>
      <c r="Q58">
        <v>0.99199999999999999</v>
      </c>
      <c r="R58">
        <f t="shared" si="5"/>
        <v>127058.02830399999</v>
      </c>
      <c r="S58">
        <f t="shared" si="6"/>
        <v>45290088.305017404</v>
      </c>
      <c r="T58">
        <f t="shared" si="7"/>
        <v>111702.3747808334</v>
      </c>
      <c r="U58">
        <f t="shared" si="8"/>
        <v>37333061.815601669</v>
      </c>
    </row>
    <row r="59" spans="1:21">
      <c r="A59" s="57">
        <v>47</v>
      </c>
      <c r="B59">
        <v>65169.283000000003</v>
      </c>
      <c r="C59" s="46">
        <f t="shared" si="0"/>
        <v>288.05573803977069</v>
      </c>
      <c r="D59" s="58">
        <v>255</v>
      </c>
      <c r="E59" s="58">
        <v>0</v>
      </c>
      <c r="F59" s="58">
        <v>255</v>
      </c>
      <c r="G59" s="58">
        <v>255</v>
      </c>
      <c r="H59">
        <v>958.73500000000001</v>
      </c>
      <c r="I59">
        <v>0.89100000000000001</v>
      </c>
      <c r="J59">
        <v>299.42200000000003</v>
      </c>
      <c r="K59" s="58">
        <v>1936.8420000000001</v>
      </c>
      <c r="L59" s="58">
        <v>944.73699999999997</v>
      </c>
      <c r="M59" s="58">
        <v>167.30699999999999</v>
      </c>
      <c r="N59" s="58">
        <v>280.41899999999998</v>
      </c>
      <c r="O59" s="58">
        <v>1.0649999999999999</v>
      </c>
      <c r="P59">
        <v>0.93899999999999995</v>
      </c>
      <c r="Q59">
        <v>0.99299999999999999</v>
      </c>
      <c r="R59">
        <f t="shared" si="5"/>
        <v>89653.534084000014</v>
      </c>
      <c r="S59">
        <f t="shared" si="6"/>
        <v>26844240.482499454</v>
      </c>
      <c r="T59">
        <f t="shared" si="7"/>
        <v>82976.108217636996</v>
      </c>
      <c r="U59">
        <f t="shared" si="8"/>
        <v>23901744.092299305</v>
      </c>
    </row>
    <row r="60" spans="1:21">
      <c r="A60" s="57">
        <v>48</v>
      </c>
      <c r="B60">
        <v>86500.462</v>
      </c>
      <c r="C60" s="46">
        <f t="shared" si="0"/>
        <v>331.86715543461247</v>
      </c>
      <c r="D60" s="58">
        <v>255</v>
      </c>
      <c r="E60" s="58">
        <v>0</v>
      </c>
      <c r="F60" s="58">
        <v>255</v>
      </c>
      <c r="G60" s="58">
        <v>255</v>
      </c>
      <c r="H60">
        <v>1103.3420000000001</v>
      </c>
      <c r="I60">
        <v>0.89300000000000002</v>
      </c>
      <c r="J60">
        <v>349.06700000000001</v>
      </c>
      <c r="K60" s="58">
        <v>2030.702</v>
      </c>
      <c r="L60" s="58">
        <v>735.96500000000003</v>
      </c>
      <c r="M60" s="58">
        <v>15.747999999999999</v>
      </c>
      <c r="N60" s="58">
        <v>317.81900000000002</v>
      </c>
      <c r="O60" s="58">
        <v>1.0960000000000001</v>
      </c>
      <c r="P60">
        <v>0.91200000000000003</v>
      </c>
      <c r="Q60">
        <v>0.99399999999999999</v>
      </c>
      <c r="R60">
        <f t="shared" si="5"/>
        <v>121847.770489</v>
      </c>
      <c r="S60">
        <f t="shared" si="6"/>
        <v>42533035.701283768</v>
      </c>
      <c r="T60">
        <f t="shared" si="7"/>
        <v>110135.80885626124</v>
      </c>
      <c r="U60">
        <f t="shared" si="8"/>
        <v>36550457.596617617</v>
      </c>
    </row>
    <row r="61" spans="1:21">
      <c r="A61" s="57">
        <v>49</v>
      </c>
      <c r="B61">
        <v>106864.42</v>
      </c>
      <c r="C61" s="46">
        <f t="shared" si="0"/>
        <v>368.86854768221593</v>
      </c>
      <c r="D61" s="58">
        <v>255</v>
      </c>
      <c r="E61" s="58">
        <v>0</v>
      </c>
      <c r="F61" s="58">
        <v>255</v>
      </c>
      <c r="G61" s="58">
        <v>255</v>
      </c>
      <c r="H61">
        <v>1232.0360000000001</v>
      </c>
      <c r="I61">
        <v>0.88500000000000001</v>
      </c>
      <c r="J61">
        <v>380.26600000000002</v>
      </c>
      <c r="K61" s="58">
        <v>2367.5439999999999</v>
      </c>
      <c r="L61" s="58">
        <v>1087.7190000000001</v>
      </c>
      <c r="M61" s="58">
        <v>60.418999999999997</v>
      </c>
      <c r="N61" s="58">
        <v>358.40600000000001</v>
      </c>
      <c r="O61" s="58">
        <v>1.0580000000000001</v>
      </c>
      <c r="P61">
        <v>0.94599999999999995</v>
      </c>
      <c r="Q61">
        <v>0.99399999999999999</v>
      </c>
      <c r="R61">
        <f t="shared" si="5"/>
        <v>144602.230756</v>
      </c>
      <c r="S61">
        <f t="shared" si="6"/>
        <v>54987311.8806611</v>
      </c>
      <c r="T61">
        <f t="shared" si="7"/>
        <v>136064.00546918722</v>
      </c>
      <c r="U61">
        <f t="shared" si="8"/>
        <v>50189732.089244179</v>
      </c>
    </row>
    <row r="62" spans="1:21">
      <c r="A62" s="57">
        <v>50</v>
      </c>
      <c r="B62">
        <v>60694.06</v>
      </c>
      <c r="C62" s="46">
        <f t="shared" si="0"/>
        <v>277.98934749829652</v>
      </c>
      <c r="D62" s="58">
        <v>255</v>
      </c>
      <c r="E62" s="58">
        <v>0</v>
      </c>
      <c r="F62" s="58">
        <v>255</v>
      </c>
      <c r="G62" s="58">
        <v>255</v>
      </c>
      <c r="H62">
        <v>923.39800000000002</v>
      </c>
      <c r="I62">
        <v>0.89400000000000002</v>
      </c>
      <c r="J62">
        <v>289.23700000000002</v>
      </c>
      <c r="K62" s="58">
        <v>1745.614</v>
      </c>
      <c r="L62" s="58">
        <v>581.57899999999995</v>
      </c>
      <c r="M62" s="58">
        <v>155.06700000000001</v>
      </c>
      <c r="N62" s="58">
        <v>269.37</v>
      </c>
      <c r="O62" s="58">
        <v>1.0669999999999999</v>
      </c>
      <c r="P62">
        <v>0.93700000000000006</v>
      </c>
      <c r="Q62">
        <v>0.99199999999999999</v>
      </c>
      <c r="R62">
        <f t="shared" si="5"/>
        <v>83658.042169000008</v>
      </c>
      <c r="S62">
        <f t="shared" si="6"/>
        <v>24197001.142835058</v>
      </c>
      <c r="T62">
        <f t="shared" si="7"/>
        <v>77278.077322528654</v>
      </c>
      <c r="U62">
        <f t="shared" si="8"/>
        <v>21482482.290812645</v>
      </c>
    </row>
    <row r="63" spans="1:21">
      <c r="A63" s="57">
        <v>51</v>
      </c>
      <c r="B63">
        <v>76584.334000000003</v>
      </c>
      <c r="C63" s="46">
        <f t="shared" si="0"/>
        <v>312.26623665712827</v>
      </c>
      <c r="D63" s="58">
        <v>254.60499999999999</v>
      </c>
      <c r="E63" s="58">
        <v>10.023</v>
      </c>
      <c r="F63" s="58">
        <v>0</v>
      </c>
      <c r="G63" s="58">
        <v>255</v>
      </c>
      <c r="H63">
        <v>1035.3620000000001</v>
      </c>
      <c r="I63">
        <v>0.89800000000000002</v>
      </c>
      <c r="J63">
        <v>321.30900000000003</v>
      </c>
      <c r="K63" s="58">
        <v>1494.7370000000001</v>
      </c>
      <c r="L63" s="58">
        <v>610.52599999999995</v>
      </c>
      <c r="M63" s="58">
        <v>44.558</v>
      </c>
      <c r="N63" s="58">
        <v>306.31799999999998</v>
      </c>
      <c r="O63" s="58">
        <v>1.046</v>
      </c>
      <c r="P63">
        <v>0.95599999999999996</v>
      </c>
      <c r="Q63">
        <v>0.99299999999999999</v>
      </c>
      <c r="R63">
        <f t="shared" si="5"/>
        <v>103239.47348100002</v>
      </c>
      <c r="S63">
        <f t="shared" si="6"/>
        <v>33171771.98470664</v>
      </c>
      <c r="T63">
        <f t="shared" si="7"/>
        <v>97510.202556005635</v>
      </c>
      <c r="U63">
        <f t="shared" si="8"/>
        <v>30449143.987838171</v>
      </c>
    </row>
    <row r="64" spans="1:21">
      <c r="A64" s="57">
        <v>52</v>
      </c>
      <c r="B64">
        <v>70874.884999999995</v>
      </c>
      <c r="C64" s="46">
        <f t="shared" si="0"/>
        <v>300.40090930381189</v>
      </c>
      <c r="D64" s="58">
        <v>255</v>
      </c>
      <c r="E64" s="58">
        <v>0</v>
      </c>
      <c r="F64" s="58">
        <v>255</v>
      </c>
      <c r="G64" s="58">
        <v>255</v>
      </c>
      <c r="H64">
        <v>999.33500000000004</v>
      </c>
      <c r="I64">
        <v>0.89200000000000002</v>
      </c>
      <c r="J64">
        <v>310.62</v>
      </c>
      <c r="K64" s="58">
        <v>1275.4390000000001</v>
      </c>
      <c r="L64" s="58">
        <v>836.84199999999998</v>
      </c>
      <c r="M64" s="58">
        <v>48.204999999999998</v>
      </c>
      <c r="N64" s="58">
        <v>291.92</v>
      </c>
      <c r="O64" s="58">
        <v>1.0620000000000001</v>
      </c>
      <c r="P64">
        <v>0.94199999999999995</v>
      </c>
      <c r="Q64">
        <v>0.99299999999999999</v>
      </c>
      <c r="R64">
        <f t="shared" si="5"/>
        <v>96484.784400000004</v>
      </c>
      <c r="S64">
        <f t="shared" si="6"/>
        <v>29970103.730328001</v>
      </c>
      <c r="T64">
        <f t="shared" si="7"/>
        <v>90240.706310557012</v>
      </c>
      <c r="U64">
        <f t="shared" si="8"/>
        <v>27108390.231909562</v>
      </c>
    </row>
    <row r="65" spans="1:21">
      <c r="A65" s="57">
        <v>53</v>
      </c>
      <c r="B65">
        <v>69368.267000000007</v>
      </c>
      <c r="C65" s="46">
        <f t="shared" si="0"/>
        <v>297.19088258919925</v>
      </c>
      <c r="D65" s="58">
        <v>254.67500000000001</v>
      </c>
      <c r="E65" s="58">
        <v>9.1020000000000003</v>
      </c>
      <c r="F65" s="58">
        <v>0</v>
      </c>
      <c r="G65" s="58">
        <v>255</v>
      </c>
      <c r="H65">
        <v>1000.539</v>
      </c>
      <c r="I65">
        <v>0.871</v>
      </c>
      <c r="J65">
        <v>319.35199999999998</v>
      </c>
      <c r="K65" s="58">
        <v>1052.6320000000001</v>
      </c>
      <c r="L65" s="58">
        <v>644.73699999999997</v>
      </c>
      <c r="M65" s="58">
        <v>103.502</v>
      </c>
      <c r="N65" s="58">
        <v>278.517</v>
      </c>
      <c r="O65" s="58">
        <v>1.145</v>
      </c>
      <c r="P65">
        <v>0.873</v>
      </c>
      <c r="Q65">
        <v>0.99299999999999999</v>
      </c>
      <c r="R65">
        <f t="shared" si="5"/>
        <v>101985.69990399998</v>
      </c>
      <c r="S65">
        <f t="shared" si="6"/>
        <v>32569337.2357422</v>
      </c>
      <c r="T65">
        <f t="shared" si="7"/>
        <v>88322.420694147208</v>
      </c>
      <c r="U65">
        <f t="shared" si="8"/>
        <v>26248618.158508163</v>
      </c>
    </row>
    <row r="66" spans="1:21">
      <c r="A66" s="57">
        <v>54</v>
      </c>
      <c r="B66">
        <v>110607.879</v>
      </c>
      <c r="C66" s="46">
        <f t="shared" si="0"/>
        <v>375.27366747759157</v>
      </c>
      <c r="D66" s="58">
        <v>255</v>
      </c>
      <c r="E66" s="58">
        <v>0</v>
      </c>
      <c r="F66" s="58">
        <v>255</v>
      </c>
      <c r="G66" s="58">
        <v>255</v>
      </c>
      <c r="H66">
        <v>1243.8910000000001</v>
      </c>
      <c r="I66">
        <v>0.89800000000000002</v>
      </c>
      <c r="J66">
        <v>381.98200000000003</v>
      </c>
      <c r="K66" s="58">
        <v>650.87699999999995</v>
      </c>
      <c r="L66" s="58">
        <v>583.33299999999997</v>
      </c>
      <c r="M66" s="58">
        <v>15.313000000000001</v>
      </c>
      <c r="N66" s="58">
        <v>368.42099999999999</v>
      </c>
      <c r="O66" s="58">
        <v>1.0349999999999999</v>
      </c>
      <c r="P66">
        <v>0.96599999999999997</v>
      </c>
      <c r="Q66">
        <v>0.995</v>
      </c>
      <c r="R66">
        <f t="shared" si="5"/>
        <v>145910.24832400001</v>
      </c>
      <c r="S66">
        <f t="shared" si="6"/>
        <v>55735088.475298181</v>
      </c>
      <c r="T66">
        <f t="shared" si="7"/>
        <v>140830.32550208198</v>
      </c>
      <c r="U66">
        <f t="shared" si="8"/>
        <v>52849912.7432293</v>
      </c>
    </row>
    <row r="67" spans="1:21">
      <c r="A67" s="57">
        <v>55</v>
      </c>
      <c r="B67">
        <v>67690.058000000005</v>
      </c>
      <c r="C67" s="46">
        <f t="shared" si="0"/>
        <v>293.57394065382704</v>
      </c>
      <c r="D67" s="58">
        <v>255</v>
      </c>
      <c r="E67" s="58">
        <v>0</v>
      </c>
      <c r="F67" s="58">
        <v>255</v>
      </c>
      <c r="G67" s="58">
        <v>255</v>
      </c>
      <c r="H67">
        <v>999.548</v>
      </c>
      <c r="I67">
        <v>0.85099999999999998</v>
      </c>
      <c r="J67">
        <v>310.19</v>
      </c>
      <c r="K67" s="58">
        <v>361.404</v>
      </c>
      <c r="L67" s="58">
        <v>372.80700000000002</v>
      </c>
      <c r="M67" s="58">
        <v>165.92400000000001</v>
      </c>
      <c r="N67" s="58">
        <v>279.82499999999999</v>
      </c>
      <c r="O67" s="58">
        <v>1.1020000000000001</v>
      </c>
      <c r="P67">
        <v>0.90700000000000003</v>
      </c>
      <c r="Q67">
        <v>0.99099999999999999</v>
      </c>
      <c r="R67">
        <f t="shared" si="5"/>
        <v>96217.8361</v>
      </c>
      <c r="S67">
        <f t="shared" si="6"/>
        <v>29845810.579859</v>
      </c>
      <c r="T67">
        <f t="shared" si="7"/>
        <v>86185.658631016762</v>
      </c>
      <c r="U67">
        <f t="shared" si="8"/>
        <v>25301863.432153109</v>
      </c>
    </row>
    <row r="68" spans="1:21">
      <c r="A68" s="57">
        <v>56</v>
      </c>
      <c r="B68">
        <v>96698.983999999997</v>
      </c>
      <c r="C68" s="46">
        <f t="shared" si="0"/>
        <v>350.88597915065344</v>
      </c>
      <c r="D68" s="58">
        <v>255</v>
      </c>
      <c r="E68" s="58">
        <v>0</v>
      </c>
      <c r="F68" s="58">
        <v>255</v>
      </c>
      <c r="G68" s="58">
        <v>255</v>
      </c>
      <c r="H68">
        <v>1163.454</v>
      </c>
      <c r="I68">
        <v>0.89800000000000002</v>
      </c>
      <c r="J68">
        <v>359.47</v>
      </c>
      <c r="K68" s="58">
        <v>335.08800000000002</v>
      </c>
      <c r="L68" s="58">
        <v>633.33299999999997</v>
      </c>
      <c r="M68" s="58">
        <v>147.86099999999999</v>
      </c>
      <c r="N68" s="58">
        <v>345.49</v>
      </c>
      <c r="O68" s="58">
        <v>1.036</v>
      </c>
      <c r="P68">
        <v>0.96499999999999997</v>
      </c>
      <c r="Q68">
        <v>0.99399999999999999</v>
      </c>
      <c r="R68">
        <f t="shared" si="5"/>
        <v>129218.68090000002</v>
      </c>
      <c r="S68">
        <f t="shared" si="6"/>
        <v>46450239.223123014</v>
      </c>
      <c r="T68">
        <f t="shared" si="7"/>
        <v>123120.9703645128</v>
      </c>
      <c r="U68">
        <f t="shared" si="8"/>
        <v>43201422.240330659</v>
      </c>
    </row>
    <row r="69" spans="1:21">
      <c r="A69" s="57">
        <v>57</v>
      </c>
      <c r="B69">
        <v>64178.209000000003</v>
      </c>
      <c r="C69" s="46">
        <f t="shared" si="0"/>
        <v>285.85701602213322</v>
      </c>
      <c r="D69" s="58">
        <v>254.99100000000001</v>
      </c>
      <c r="E69" s="58">
        <v>1.5289999999999999</v>
      </c>
      <c r="F69" s="58">
        <v>0</v>
      </c>
      <c r="G69" s="58">
        <v>255</v>
      </c>
      <c r="H69">
        <v>957.49400000000003</v>
      </c>
      <c r="I69">
        <v>0.88</v>
      </c>
      <c r="J69">
        <v>294.63400000000001</v>
      </c>
      <c r="K69" s="58">
        <v>242.10499999999999</v>
      </c>
      <c r="L69" s="58">
        <v>941.22799999999995</v>
      </c>
      <c r="M69" s="58">
        <v>135.36199999999999</v>
      </c>
      <c r="N69" s="58">
        <v>280.98200000000003</v>
      </c>
      <c r="O69" s="58">
        <v>1.042</v>
      </c>
      <c r="P69">
        <v>0.96</v>
      </c>
      <c r="Q69">
        <v>0.99199999999999999</v>
      </c>
      <c r="R69">
        <f t="shared" si="5"/>
        <v>86809.193956000003</v>
      </c>
      <c r="S69">
        <f t="shared" si="6"/>
        <v>25576940.052032106</v>
      </c>
      <c r="T69">
        <f t="shared" si="7"/>
        <v>81714.233609078132</v>
      </c>
      <c r="U69">
        <f t="shared" si="8"/>
        <v>23358586.986026585</v>
      </c>
    </row>
    <row r="70" spans="1:21">
      <c r="A70" s="57">
        <v>58</v>
      </c>
      <c r="B70">
        <v>76855.956000000006</v>
      </c>
      <c r="C70" s="46">
        <f t="shared" si="0"/>
        <v>312.81950455114799</v>
      </c>
      <c r="D70" s="58">
        <v>254.99700000000001</v>
      </c>
      <c r="E70" s="58">
        <v>0.80700000000000005</v>
      </c>
      <c r="F70" s="58">
        <v>0</v>
      </c>
      <c r="G70" s="58">
        <v>255</v>
      </c>
      <c r="H70">
        <v>1046.527</v>
      </c>
      <c r="I70">
        <v>0.88200000000000001</v>
      </c>
      <c r="J70">
        <v>330.53399999999999</v>
      </c>
      <c r="K70" s="58">
        <v>441.22800000000001</v>
      </c>
      <c r="L70" s="58">
        <v>1192.105</v>
      </c>
      <c r="M70" s="58">
        <v>163.34399999999999</v>
      </c>
      <c r="N70" s="58">
        <v>297.70499999999998</v>
      </c>
      <c r="O70" s="58">
        <v>1.1100000000000001</v>
      </c>
      <c r="P70">
        <v>0.90100000000000002</v>
      </c>
      <c r="Q70">
        <v>0.99299999999999999</v>
      </c>
      <c r="R70">
        <f t="shared" si="5"/>
        <v>109252.725156</v>
      </c>
      <c r="S70">
        <f t="shared" si="6"/>
        <v>36111740.256713301</v>
      </c>
      <c r="T70">
        <f t="shared" si="7"/>
        <v>97856.042427625696</v>
      </c>
      <c r="U70">
        <f t="shared" si="8"/>
        <v>30611278.709545989</v>
      </c>
    </row>
    <row r="71" spans="1:21">
      <c r="A71" s="57">
        <v>59</v>
      </c>
      <c r="B71">
        <v>73805.785999999993</v>
      </c>
      <c r="C71" s="46">
        <f t="shared" si="0"/>
        <v>306.5492543873836</v>
      </c>
      <c r="D71" s="58">
        <v>255</v>
      </c>
      <c r="E71" s="58">
        <v>0</v>
      </c>
      <c r="F71" s="58">
        <v>255</v>
      </c>
      <c r="G71" s="58">
        <v>255</v>
      </c>
      <c r="H71">
        <v>1019.059</v>
      </c>
      <c r="I71">
        <v>0.89300000000000002</v>
      </c>
      <c r="J71">
        <v>321.06299999999999</v>
      </c>
      <c r="K71" s="58">
        <v>728.07</v>
      </c>
      <c r="L71" s="58">
        <v>1129.825</v>
      </c>
      <c r="M71" s="58">
        <v>37.340000000000003</v>
      </c>
      <c r="N71" s="58">
        <v>295.01</v>
      </c>
      <c r="O71" s="58">
        <v>1.0860000000000001</v>
      </c>
      <c r="P71">
        <v>0.92</v>
      </c>
      <c r="Q71">
        <v>0.99299999999999999</v>
      </c>
      <c r="R71">
        <f t="shared" si="5"/>
        <v>103081.44996899999</v>
      </c>
      <c r="S71">
        <f t="shared" si="6"/>
        <v>33095639.571397044</v>
      </c>
      <c r="T71">
        <f t="shared" si="7"/>
        <v>93972.445365460822</v>
      </c>
      <c r="U71">
        <f t="shared" si="8"/>
        <v>28807183.059741158</v>
      </c>
    </row>
    <row r="72" spans="1:21">
      <c r="A72" s="57">
        <v>60</v>
      </c>
      <c r="B72">
        <v>92017.543999999994</v>
      </c>
      <c r="C72" s="46">
        <f t="shared" si="0"/>
        <v>342.2869787622775</v>
      </c>
      <c r="D72" s="58">
        <v>255</v>
      </c>
      <c r="E72" s="58">
        <v>0</v>
      </c>
      <c r="F72" s="58">
        <v>255</v>
      </c>
      <c r="G72" s="58">
        <v>255</v>
      </c>
      <c r="H72">
        <v>1138.643</v>
      </c>
      <c r="I72">
        <v>0.89200000000000002</v>
      </c>
      <c r="J72">
        <v>349.81099999999998</v>
      </c>
      <c r="K72" s="58">
        <v>900.87699999999995</v>
      </c>
      <c r="L72" s="58">
        <v>1551.7539999999999</v>
      </c>
      <c r="M72" s="58">
        <v>86.406000000000006</v>
      </c>
      <c r="N72" s="58">
        <v>334.21100000000001</v>
      </c>
      <c r="O72" s="58">
        <v>1.0449999999999999</v>
      </c>
      <c r="P72">
        <v>0.95699999999999996</v>
      </c>
      <c r="Q72">
        <v>0.99399999999999999</v>
      </c>
      <c r="R72">
        <f t="shared" si="5"/>
        <v>122367.73572099999</v>
      </c>
      <c r="S72">
        <f t="shared" si="6"/>
        <v>42805580.000298724</v>
      </c>
      <c r="T72">
        <f t="shared" si="7"/>
        <v>117160.37583020781</v>
      </c>
      <c r="U72">
        <f t="shared" si="8"/>
        <v>40102471.073574789</v>
      </c>
    </row>
    <row r="73" spans="1:21">
      <c r="A73" s="57">
        <v>61</v>
      </c>
      <c r="B73">
        <v>69115.111999999994</v>
      </c>
      <c r="C73" s="46">
        <f t="shared" si="0"/>
        <v>296.64809747780242</v>
      </c>
      <c r="D73" s="58">
        <v>254.71600000000001</v>
      </c>
      <c r="E73" s="58">
        <v>8.5039999999999996</v>
      </c>
      <c r="F73" s="58">
        <v>0</v>
      </c>
      <c r="G73" s="58">
        <v>255</v>
      </c>
      <c r="H73">
        <v>984.23599999999999</v>
      </c>
      <c r="I73">
        <v>0.89700000000000002</v>
      </c>
      <c r="J73">
        <v>311.08199999999999</v>
      </c>
      <c r="K73" s="58">
        <v>1042.105</v>
      </c>
      <c r="L73" s="58">
        <v>1214.0350000000001</v>
      </c>
      <c r="M73" s="58">
        <v>42.372</v>
      </c>
      <c r="N73" s="58">
        <v>285.77600000000001</v>
      </c>
      <c r="O73" s="58">
        <v>1.0880000000000001</v>
      </c>
      <c r="P73">
        <v>0.91900000000000004</v>
      </c>
      <c r="Q73">
        <v>0.99299999999999999</v>
      </c>
      <c r="R73">
        <f t="shared" si="5"/>
        <v>96772.010723999992</v>
      </c>
      <c r="S73">
        <f t="shared" si="6"/>
        <v>30104030.640043367</v>
      </c>
      <c r="T73">
        <f t="shared" si="7"/>
        <v>88000.093737199772</v>
      </c>
      <c r="U73">
        <f t="shared" si="8"/>
        <v>26105060.385008588</v>
      </c>
    </row>
    <row r="74" spans="1:21">
      <c r="A74" s="57">
        <v>62</v>
      </c>
      <c r="B74">
        <v>110097.72199999999</v>
      </c>
      <c r="C74" s="46">
        <f t="shared" si="0"/>
        <v>374.40722941158401</v>
      </c>
      <c r="D74" s="58">
        <v>255</v>
      </c>
      <c r="E74" s="58">
        <v>0</v>
      </c>
      <c r="F74" s="58">
        <v>255</v>
      </c>
      <c r="G74" s="58">
        <v>255</v>
      </c>
      <c r="H74">
        <v>1245.433</v>
      </c>
      <c r="I74">
        <v>0.89200000000000002</v>
      </c>
      <c r="J74">
        <v>384.69600000000003</v>
      </c>
      <c r="K74" s="58">
        <v>1303.509</v>
      </c>
      <c r="L74" s="58">
        <v>1198.2460000000001</v>
      </c>
      <c r="M74" s="58">
        <v>103.181</v>
      </c>
      <c r="N74" s="58">
        <v>364.03500000000003</v>
      </c>
      <c r="O74" s="58">
        <v>1.054</v>
      </c>
      <c r="P74">
        <v>0.94899999999999995</v>
      </c>
      <c r="Q74">
        <v>0.99399999999999999</v>
      </c>
      <c r="R74">
        <f t="shared" si="5"/>
        <v>147991.01241600001</v>
      </c>
      <c r="S74">
        <f t="shared" si="6"/>
        <v>56931550.512385547</v>
      </c>
      <c r="T74">
        <f t="shared" si="7"/>
        <v>140180.77343565851</v>
      </c>
      <c r="U74">
        <f t="shared" si="8"/>
        <v>52484694.998817876</v>
      </c>
    </row>
    <row r="75" spans="1:21">
      <c r="A75" s="57">
        <v>63</v>
      </c>
      <c r="B75">
        <v>91387.35</v>
      </c>
      <c r="C75" s="46">
        <f t="shared" si="0"/>
        <v>341.11286681764585</v>
      </c>
      <c r="D75" s="58">
        <v>254.70599999999999</v>
      </c>
      <c r="E75" s="58">
        <v>8.6560000000000006</v>
      </c>
      <c r="F75" s="58">
        <v>0</v>
      </c>
      <c r="G75" s="58">
        <v>255</v>
      </c>
      <c r="H75">
        <v>1142.79</v>
      </c>
      <c r="I75">
        <v>0.879</v>
      </c>
      <c r="J75">
        <v>360.24799999999999</v>
      </c>
      <c r="K75" s="58">
        <v>1613.1579999999999</v>
      </c>
      <c r="L75" s="58">
        <v>1439.4739999999999</v>
      </c>
      <c r="M75" s="58">
        <v>64.933000000000007</v>
      </c>
      <c r="N75" s="58">
        <v>326.089</v>
      </c>
      <c r="O75" s="58">
        <v>1.099</v>
      </c>
      <c r="P75">
        <v>0.91</v>
      </c>
      <c r="Q75">
        <v>0.99199999999999999</v>
      </c>
      <c r="R75">
        <f t="shared" si="5"/>
        <v>129778.621504</v>
      </c>
      <c r="S75">
        <f t="shared" si="6"/>
        <v>46752488.839572988</v>
      </c>
      <c r="T75">
        <f t="shared" si="7"/>
        <v>116357.987908553</v>
      </c>
      <c r="U75">
        <f t="shared" si="8"/>
        <v>39691206.832619488</v>
      </c>
    </row>
    <row r="76" spans="1:21">
      <c r="A76" s="57">
        <v>64</v>
      </c>
      <c r="B76">
        <v>73271.005999999994</v>
      </c>
      <c r="C76" s="46">
        <f t="shared" si="0"/>
        <v>305.43664207446915</v>
      </c>
      <c r="D76" s="58">
        <v>254.95699999999999</v>
      </c>
      <c r="E76" s="58">
        <v>3.3050000000000002</v>
      </c>
      <c r="F76" s="58">
        <v>0</v>
      </c>
      <c r="G76" s="58">
        <v>255</v>
      </c>
      <c r="H76">
        <v>1016.152</v>
      </c>
      <c r="I76">
        <v>0.89200000000000002</v>
      </c>
      <c r="J76">
        <v>314.26799999999997</v>
      </c>
      <c r="K76" s="58">
        <v>1390.3510000000001</v>
      </c>
      <c r="L76" s="58">
        <v>1164.0350000000001</v>
      </c>
      <c r="M76" s="58">
        <v>64.364999999999995</v>
      </c>
      <c r="N76" s="58">
        <v>298.221</v>
      </c>
      <c r="O76" s="58">
        <v>1.054</v>
      </c>
      <c r="P76">
        <v>0.94899999999999995</v>
      </c>
      <c r="Q76">
        <v>0.99299999999999999</v>
      </c>
      <c r="R76">
        <f t="shared" si="5"/>
        <v>98764.375823999988</v>
      </c>
      <c r="S76">
        <f t="shared" si="6"/>
        <v>31038482.861456826</v>
      </c>
      <c r="T76">
        <f t="shared" si="7"/>
        <v>93291.542321727378</v>
      </c>
      <c r="U76">
        <f t="shared" si="8"/>
        <v>28494655.420696635</v>
      </c>
    </row>
    <row r="77" spans="1:21">
      <c r="A77" s="57">
        <v>65</v>
      </c>
      <c r="B77">
        <v>55901.046000000002</v>
      </c>
      <c r="C77" s="46">
        <f t="shared" ref="C77:C112" si="9">SQRT(B77/(PI()))*2</f>
        <v>266.78722300601163</v>
      </c>
      <c r="D77" s="58">
        <v>255</v>
      </c>
      <c r="E77" s="58">
        <v>0</v>
      </c>
      <c r="F77" s="58">
        <v>255</v>
      </c>
      <c r="G77" s="58">
        <v>255</v>
      </c>
      <c r="H77">
        <v>893.05899999999997</v>
      </c>
      <c r="I77">
        <v>0.88100000000000001</v>
      </c>
      <c r="J77">
        <v>281.803</v>
      </c>
      <c r="K77" s="58">
        <v>1912.2809999999999</v>
      </c>
      <c r="L77" s="58">
        <v>1373.684</v>
      </c>
      <c r="M77" s="58">
        <v>59.923000000000002</v>
      </c>
      <c r="N77" s="58">
        <v>256.16500000000002</v>
      </c>
      <c r="O77" s="58">
        <v>1.1020000000000001</v>
      </c>
      <c r="P77">
        <v>0.90800000000000003</v>
      </c>
      <c r="Q77">
        <v>0.99099999999999999</v>
      </c>
      <c r="R77">
        <f t="shared" si="5"/>
        <v>79412.930808999998</v>
      </c>
      <c r="S77">
        <f t="shared" si="6"/>
        <v>22378802.140768625</v>
      </c>
      <c r="T77">
        <f t="shared" si="7"/>
        <v>71175.422359259377</v>
      </c>
      <c r="U77">
        <f t="shared" si="8"/>
        <v>18988693.277506799</v>
      </c>
    </row>
    <row r="78" spans="1:21">
      <c r="A78" s="57">
        <v>66</v>
      </c>
      <c r="B78">
        <v>72673.899999999994</v>
      </c>
      <c r="C78" s="46">
        <f t="shared" si="9"/>
        <v>304.18955167810867</v>
      </c>
      <c r="D78" s="58">
        <v>255</v>
      </c>
      <c r="E78" s="58">
        <v>0</v>
      </c>
      <c r="F78" s="58">
        <v>255</v>
      </c>
      <c r="G78" s="58">
        <v>255</v>
      </c>
      <c r="H78">
        <v>1011.616</v>
      </c>
      <c r="I78">
        <v>0.89200000000000002</v>
      </c>
      <c r="J78">
        <v>309.18</v>
      </c>
      <c r="K78" s="58">
        <v>2152.6320000000001</v>
      </c>
      <c r="L78" s="58">
        <v>1310.5260000000001</v>
      </c>
      <c r="M78" s="58">
        <v>35.764000000000003</v>
      </c>
      <c r="N78" s="58">
        <v>301.291</v>
      </c>
      <c r="O78" s="58">
        <v>1.02</v>
      </c>
      <c r="P78">
        <v>0.98099999999999998</v>
      </c>
      <c r="Q78">
        <v>0.99299999999999999</v>
      </c>
      <c r="R78">
        <f t="shared" si="5"/>
        <v>95592.272400000002</v>
      </c>
      <c r="S78">
        <f t="shared" si="6"/>
        <v>29555218.780632</v>
      </c>
      <c r="T78">
        <f t="shared" si="7"/>
        <v>92531.283350128739</v>
      </c>
      <c r="U78">
        <f t="shared" si="8"/>
        <v>28147049.598475702</v>
      </c>
    </row>
    <row r="79" spans="1:21">
      <c r="A79" s="57">
        <v>67</v>
      </c>
      <c r="B79">
        <v>66728.224000000002</v>
      </c>
      <c r="C79" s="46">
        <f t="shared" si="9"/>
        <v>291.48072585806761</v>
      </c>
      <c r="D79" s="58">
        <v>255</v>
      </c>
      <c r="E79" s="58">
        <v>0</v>
      </c>
      <c r="F79" s="58">
        <v>255</v>
      </c>
      <c r="G79" s="58">
        <v>255</v>
      </c>
      <c r="H79">
        <v>974.31100000000004</v>
      </c>
      <c r="I79">
        <v>0.88300000000000001</v>
      </c>
      <c r="J79">
        <v>306.22000000000003</v>
      </c>
      <c r="K79" s="58">
        <v>2367.5439999999999</v>
      </c>
      <c r="L79" s="58">
        <v>615.78899999999999</v>
      </c>
      <c r="M79" s="58">
        <v>11.567</v>
      </c>
      <c r="N79" s="58">
        <v>279.82499999999999</v>
      </c>
      <c r="O79" s="58">
        <v>1.0920000000000001</v>
      </c>
      <c r="P79">
        <v>0.91600000000000004</v>
      </c>
      <c r="Q79">
        <v>0.99299999999999999</v>
      </c>
      <c r="R79">
        <f t="shared" si="5"/>
        <v>93770.688400000014</v>
      </c>
      <c r="S79">
        <f t="shared" si="6"/>
        <v>28714460.201848008</v>
      </c>
      <c r="T79">
        <f t="shared" si="7"/>
        <v>84961.013546745962</v>
      </c>
      <c r="U79">
        <f t="shared" si="8"/>
        <v>24764497.89824263</v>
      </c>
    </row>
    <row r="80" spans="1:21">
      <c r="A80" s="57">
        <v>68</v>
      </c>
      <c r="B80">
        <v>72246.845000000001</v>
      </c>
      <c r="C80" s="46">
        <f t="shared" si="9"/>
        <v>303.29447742474946</v>
      </c>
      <c r="D80" s="58">
        <v>254.98099999999999</v>
      </c>
      <c r="E80" s="58">
        <v>2.202</v>
      </c>
      <c r="F80" s="58">
        <v>0</v>
      </c>
      <c r="G80" s="58">
        <v>255</v>
      </c>
      <c r="H80">
        <v>1010.287</v>
      </c>
      <c r="I80">
        <v>0.88900000000000001</v>
      </c>
      <c r="J80">
        <v>317.48599999999999</v>
      </c>
      <c r="K80" s="58">
        <v>1620.175</v>
      </c>
      <c r="L80" s="58">
        <v>104.386</v>
      </c>
      <c r="M80" s="58">
        <v>150.17699999999999</v>
      </c>
      <c r="N80" s="58">
        <v>291.99799999999999</v>
      </c>
      <c r="O80" s="58">
        <v>1.089</v>
      </c>
      <c r="P80">
        <v>0.91800000000000004</v>
      </c>
      <c r="Q80">
        <v>0.99299999999999999</v>
      </c>
      <c r="R80">
        <f t="shared" si="5"/>
        <v>100797.36019599999</v>
      </c>
      <c r="S80">
        <f t="shared" si="6"/>
        <v>32001750.699187253</v>
      </c>
      <c r="T80">
        <f t="shared" si="7"/>
        <v>91987.540036351857</v>
      </c>
      <c r="U80">
        <f t="shared" si="8"/>
        <v>27899312.884913556</v>
      </c>
    </row>
    <row r="81" spans="1:21">
      <c r="A81" s="57">
        <v>69</v>
      </c>
      <c r="B81">
        <v>103571.099</v>
      </c>
      <c r="C81" s="46">
        <f t="shared" si="9"/>
        <v>363.14021938981153</v>
      </c>
      <c r="D81" s="58">
        <v>255</v>
      </c>
      <c r="E81" s="58">
        <v>0</v>
      </c>
      <c r="F81" s="58">
        <v>255</v>
      </c>
      <c r="G81" s="58">
        <v>255</v>
      </c>
      <c r="H81">
        <v>1212.3119999999999</v>
      </c>
      <c r="I81">
        <v>0.88600000000000001</v>
      </c>
      <c r="J81">
        <v>374.75900000000001</v>
      </c>
      <c r="K81" s="58">
        <v>1121.93</v>
      </c>
      <c r="L81" s="58">
        <v>220.17500000000001</v>
      </c>
      <c r="M81" s="58">
        <v>142.51300000000001</v>
      </c>
      <c r="N81" s="58">
        <v>352.63900000000001</v>
      </c>
      <c r="O81" s="58">
        <v>1.0620000000000001</v>
      </c>
      <c r="P81">
        <v>0.94199999999999995</v>
      </c>
      <c r="Q81">
        <v>0.99299999999999999</v>
      </c>
      <c r="R81">
        <f t="shared" si="5"/>
        <v>140444.30808100002</v>
      </c>
      <c r="S81">
        <f t="shared" si="6"/>
        <v>52632768.452127494</v>
      </c>
      <c r="T81">
        <f t="shared" si="7"/>
        <v>131870.81893848046</v>
      </c>
      <c r="U81">
        <f t="shared" si="8"/>
        <v>47887598.120433904</v>
      </c>
    </row>
    <row r="82" spans="1:21">
      <c r="A82" s="57">
        <v>70</v>
      </c>
      <c r="B82">
        <v>102268.39</v>
      </c>
      <c r="C82" s="46">
        <f t="shared" si="9"/>
        <v>360.84921826768323</v>
      </c>
      <c r="D82" s="58">
        <v>255</v>
      </c>
      <c r="E82" s="58">
        <v>0</v>
      </c>
      <c r="F82" s="58">
        <v>255</v>
      </c>
      <c r="G82" s="58">
        <v>255</v>
      </c>
      <c r="H82">
        <v>1198.5409999999999</v>
      </c>
      <c r="I82">
        <v>0.89500000000000002</v>
      </c>
      <c r="J82">
        <v>383.52600000000001</v>
      </c>
      <c r="K82" s="58">
        <v>714.03499999999997</v>
      </c>
      <c r="L82" s="58">
        <v>143.86000000000001</v>
      </c>
      <c r="M82" s="58">
        <v>174.22399999999999</v>
      </c>
      <c r="N82" s="58">
        <v>338.596</v>
      </c>
      <c r="O82" s="58">
        <v>1.1240000000000001</v>
      </c>
      <c r="P82">
        <v>0.88900000000000001</v>
      </c>
      <c r="Q82">
        <v>0.995</v>
      </c>
      <c r="R82">
        <f t="shared" si="5"/>
        <v>147092.19267600001</v>
      </c>
      <c r="S82">
        <f t="shared" si="6"/>
        <v>56413680.28825558</v>
      </c>
      <c r="T82">
        <f t="shared" si="7"/>
        <v>130212.15832439809</v>
      </c>
      <c r="U82">
        <f t="shared" si="8"/>
        <v>46986955.540306851</v>
      </c>
    </row>
    <row r="83" spans="1:21">
      <c r="A83" s="57">
        <v>71</v>
      </c>
      <c r="B83">
        <v>103171.745</v>
      </c>
      <c r="C83" s="46">
        <f t="shared" si="9"/>
        <v>362.43943719376387</v>
      </c>
      <c r="D83" s="58">
        <v>254.89</v>
      </c>
      <c r="E83" s="58">
        <v>5.3019999999999996</v>
      </c>
      <c r="F83" s="58">
        <v>0</v>
      </c>
      <c r="G83" s="58">
        <v>255</v>
      </c>
      <c r="H83">
        <v>1203.54</v>
      </c>
      <c r="I83">
        <v>0.89500000000000002</v>
      </c>
      <c r="J83">
        <v>369.30200000000002</v>
      </c>
      <c r="K83" s="58">
        <v>180.702</v>
      </c>
      <c r="L83" s="58">
        <v>1543.86</v>
      </c>
      <c r="M83" s="58">
        <v>53.402000000000001</v>
      </c>
      <c r="N83" s="58">
        <v>356.36500000000001</v>
      </c>
      <c r="O83" s="58">
        <v>1.0349999999999999</v>
      </c>
      <c r="P83">
        <v>0.96599999999999997</v>
      </c>
      <c r="Q83">
        <v>0.99399999999999999</v>
      </c>
      <c r="R83">
        <f t="shared" si="5"/>
        <v>136383.96720400002</v>
      </c>
      <c r="S83">
        <f t="shared" si="6"/>
        <v>50366871.856371619</v>
      </c>
      <c r="T83">
        <f t="shared" si="7"/>
        <v>131362.3456333323</v>
      </c>
      <c r="U83">
        <f t="shared" si="8"/>
        <v>47610894.61979764</v>
      </c>
    </row>
    <row r="84" spans="1:21">
      <c r="A84" s="57">
        <v>72</v>
      </c>
      <c r="B84">
        <v>97517.698000000004</v>
      </c>
      <c r="C84" s="46">
        <f t="shared" si="9"/>
        <v>352.36825822588094</v>
      </c>
      <c r="D84" s="58">
        <v>255</v>
      </c>
      <c r="E84" s="58">
        <v>0</v>
      </c>
      <c r="F84" s="58">
        <v>255</v>
      </c>
      <c r="G84" s="58">
        <v>255</v>
      </c>
      <c r="H84">
        <v>1171.712</v>
      </c>
      <c r="I84">
        <v>0.89300000000000002</v>
      </c>
      <c r="J84">
        <v>370.97300000000001</v>
      </c>
      <c r="K84" s="58">
        <v>1780.702</v>
      </c>
      <c r="L84" s="58">
        <v>389.47399999999999</v>
      </c>
      <c r="M84" s="58">
        <v>125.569</v>
      </c>
      <c r="N84" s="58">
        <v>337.06</v>
      </c>
      <c r="O84" s="58">
        <v>1.1000000000000001</v>
      </c>
      <c r="P84">
        <v>0.90900000000000003</v>
      </c>
      <c r="Q84">
        <v>0.99399999999999999</v>
      </c>
      <c r="R84">
        <f t="shared" si="5"/>
        <v>137620.96672900001</v>
      </c>
      <c r="S84">
        <f t="shared" si="6"/>
        <v>51053662.890357323</v>
      </c>
      <c r="T84">
        <f t="shared" si="7"/>
        <v>124163.3894051411</v>
      </c>
      <c r="U84">
        <f t="shared" si="8"/>
        <v>43751237.260111369</v>
      </c>
    </row>
    <row r="85" spans="1:21">
      <c r="A85" s="57">
        <v>73</v>
      </c>
      <c r="B85">
        <v>97446.907000000007</v>
      </c>
      <c r="C85" s="46">
        <f t="shared" si="9"/>
        <v>352.24033770215721</v>
      </c>
      <c r="D85" s="58">
        <v>255</v>
      </c>
      <c r="E85" s="58">
        <v>0</v>
      </c>
      <c r="F85" s="58">
        <v>255</v>
      </c>
      <c r="G85" s="58">
        <v>255</v>
      </c>
      <c r="H85">
        <v>1171.925</v>
      </c>
      <c r="I85">
        <v>0.89200000000000002</v>
      </c>
      <c r="J85">
        <v>370.63299999999998</v>
      </c>
      <c r="K85" s="58">
        <v>1078.9469999999999</v>
      </c>
      <c r="L85" s="58">
        <v>692.10500000000002</v>
      </c>
      <c r="M85" s="58">
        <v>87.150999999999996</v>
      </c>
      <c r="N85" s="58">
        <v>336.72899999999998</v>
      </c>
      <c r="O85" s="58">
        <v>1.101</v>
      </c>
      <c r="P85">
        <v>0.90800000000000003</v>
      </c>
      <c r="Q85">
        <v>0.99399999999999999</v>
      </c>
      <c r="R85">
        <f t="shared" si="5"/>
        <v>137368.82068899999</v>
      </c>
      <c r="S85">
        <f t="shared" si="6"/>
        <v>50913418.118426129</v>
      </c>
      <c r="T85">
        <f t="shared" si="7"/>
        <v>124073.25550452975</v>
      </c>
      <c r="U85">
        <f t="shared" si="8"/>
        <v>43703605.418721594</v>
      </c>
    </row>
    <row r="86" spans="1:21">
      <c r="A86" s="57">
        <v>74</v>
      </c>
      <c r="B86">
        <v>102208.372</v>
      </c>
      <c r="C86" s="46">
        <f t="shared" si="9"/>
        <v>360.74331737871756</v>
      </c>
      <c r="D86" s="58">
        <v>255</v>
      </c>
      <c r="E86" s="58">
        <v>0</v>
      </c>
      <c r="F86" s="58">
        <v>255</v>
      </c>
      <c r="G86" s="58">
        <v>255</v>
      </c>
      <c r="H86">
        <v>1198.365</v>
      </c>
      <c r="I86">
        <v>0.89400000000000002</v>
      </c>
      <c r="J86">
        <v>377.80200000000002</v>
      </c>
      <c r="K86" s="58">
        <v>1387.7190000000001</v>
      </c>
      <c r="L86" s="58">
        <v>401.75400000000002</v>
      </c>
      <c r="M86" s="58">
        <v>112.81399999999999</v>
      </c>
      <c r="N86" s="58">
        <v>346.32400000000001</v>
      </c>
      <c r="O86" s="58">
        <v>1.0920000000000001</v>
      </c>
      <c r="P86">
        <v>0.91500000000000004</v>
      </c>
      <c r="Q86">
        <v>0.99399999999999999</v>
      </c>
      <c r="R86">
        <f t="shared" si="5"/>
        <v>142734.35120400001</v>
      </c>
      <c r="S86">
        <f t="shared" si="6"/>
        <v>53925323.353573613</v>
      </c>
      <c r="T86">
        <f t="shared" si="7"/>
        <v>130135.74103340216</v>
      </c>
      <c r="U86">
        <f t="shared" si="8"/>
        <v>46945598.929927193</v>
      </c>
    </row>
    <row r="87" spans="1:21">
      <c r="A87" s="57">
        <v>75</v>
      </c>
      <c r="B87">
        <v>93570.328999999998</v>
      </c>
      <c r="C87" s="46">
        <f t="shared" si="9"/>
        <v>345.1629225404713</v>
      </c>
      <c r="D87" s="58">
        <v>255</v>
      </c>
      <c r="E87" s="58">
        <v>0</v>
      </c>
      <c r="F87" s="58">
        <v>255</v>
      </c>
      <c r="G87" s="58">
        <v>255</v>
      </c>
      <c r="H87">
        <v>1144.5450000000001</v>
      </c>
      <c r="I87">
        <v>0.89800000000000002</v>
      </c>
      <c r="J87">
        <v>351.89</v>
      </c>
      <c r="K87" s="58">
        <v>1202.6320000000001</v>
      </c>
      <c r="L87" s="58">
        <v>681.57899999999995</v>
      </c>
      <c r="M87" s="58">
        <v>100.04900000000001</v>
      </c>
      <c r="N87" s="58">
        <v>340.351</v>
      </c>
      <c r="O87" s="58">
        <v>1.03</v>
      </c>
      <c r="P87">
        <v>0.97099999999999997</v>
      </c>
      <c r="Q87">
        <v>0.99399999999999999</v>
      </c>
      <c r="R87">
        <f t="shared" si="5"/>
        <v>123826.57209999999</v>
      </c>
      <c r="S87">
        <f t="shared" si="6"/>
        <v>43573332.456268996</v>
      </c>
      <c r="T87">
        <f t="shared" si="7"/>
        <v>119137.44309667939</v>
      </c>
      <c r="U87">
        <f t="shared" si="8"/>
        <v>41121828.043248951</v>
      </c>
    </row>
    <row r="88" spans="1:21">
      <c r="A88" s="57">
        <v>76</v>
      </c>
      <c r="B88">
        <v>67016.005000000005</v>
      </c>
      <c r="C88" s="46">
        <f t="shared" si="9"/>
        <v>292.10858887778255</v>
      </c>
      <c r="D88" s="58">
        <v>255</v>
      </c>
      <c r="E88" s="58">
        <v>0</v>
      </c>
      <c r="F88" s="58">
        <v>255</v>
      </c>
      <c r="G88" s="58">
        <v>255</v>
      </c>
      <c r="H88">
        <v>968.44600000000003</v>
      </c>
      <c r="I88">
        <v>0.89800000000000002</v>
      </c>
      <c r="J88">
        <v>300.83999999999997</v>
      </c>
      <c r="K88" s="58">
        <v>637.71900000000005</v>
      </c>
      <c r="L88" s="58">
        <v>623.68399999999997</v>
      </c>
      <c r="M88" s="58">
        <v>38.607999999999997</v>
      </c>
      <c r="N88" s="58">
        <v>285.27100000000002</v>
      </c>
      <c r="O88" s="58">
        <v>1.0529999999999999</v>
      </c>
      <c r="P88">
        <v>0.94899999999999995</v>
      </c>
      <c r="Q88">
        <v>0.99299999999999999</v>
      </c>
      <c r="R88">
        <f t="shared" si="5"/>
        <v>90504.705599999987</v>
      </c>
      <c r="S88">
        <f t="shared" si="6"/>
        <v>27227435.632703993</v>
      </c>
      <c r="T88">
        <f t="shared" si="7"/>
        <v>85327.427696169383</v>
      </c>
      <c r="U88">
        <f t="shared" si="8"/>
        <v>24924874.496899057</v>
      </c>
    </row>
    <row r="89" spans="1:21">
      <c r="A89" s="57">
        <v>77</v>
      </c>
      <c r="B89">
        <v>78241.767000000007</v>
      </c>
      <c r="C89" s="46">
        <f t="shared" si="9"/>
        <v>315.62717214199841</v>
      </c>
      <c r="D89" s="58">
        <v>255</v>
      </c>
      <c r="E89" s="58">
        <v>0</v>
      </c>
      <c r="F89" s="58">
        <v>255</v>
      </c>
      <c r="G89" s="58">
        <v>255</v>
      </c>
      <c r="H89">
        <v>1048.7070000000001</v>
      </c>
      <c r="I89">
        <v>0.89400000000000002</v>
      </c>
      <c r="J89">
        <v>323.66500000000002</v>
      </c>
      <c r="K89" s="58">
        <v>608.77200000000005</v>
      </c>
      <c r="L89" s="58">
        <v>885.96500000000003</v>
      </c>
      <c r="M89" s="58">
        <v>15.241</v>
      </c>
      <c r="N89" s="58">
        <v>309.32600000000002</v>
      </c>
      <c r="O89" s="58">
        <v>1.0449999999999999</v>
      </c>
      <c r="P89">
        <v>0.95699999999999996</v>
      </c>
      <c r="Q89">
        <v>0.99399999999999999</v>
      </c>
      <c r="R89">
        <f t="shared" si="5"/>
        <v>104759.03222500002</v>
      </c>
      <c r="S89">
        <f t="shared" si="6"/>
        <v>33906832.165104635</v>
      </c>
      <c r="T89">
        <f t="shared" si="7"/>
        <v>99620.511794354694</v>
      </c>
      <c r="U89">
        <f t="shared" si="8"/>
        <v>31442940.424990773</v>
      </c>
    </row>
    <row r="90" spans="1:21">
      <c r="A90" s="57">
        <v>78</v>
      </c>
      <c r="B90">
        <v>73679.593999999997</v>
      </c>
      <c r="C90" s="46">
        <f t="shared" si="9"/>
        <v>306.28707566730861</v>
      </c>
      <c r="D90" s="58">
        <v>255</v>
      </c>
      <c r="E90" s="58">
        <v>0</v>
      </c>
      <c r="F90" s="58">
        <v>255</v>
      </c>
      <c r="G90" s="58">
        <v>255</v>
      </c>
      <c r="H90">
        <v>1013.583</v>
      </c>
      <c r="I90">
        <v>0.90100000000000002</v>
      </c>
      <c r="J90">
        <v>314.14999999999998</v>
      </c>
      <c r="K90" s="58">
        <v>510.52600000000001</v>
      </c>
      <c r="L90" s="58">
        <v>1322.807</v>
      </c>
      <c r="M90" s="58">
        <v>39.334000000000003</v>
      </c>
      <c r="N90" s="58">
        <v>299.58999999999997</v>
      </c>
      <c r="O90" s="58">
        <v>1.046</v>
      </c>
      <c r="P90">
        <v>0.95599999999999996</v>
      </c>
      <c r="Q90">
        <v>0.99399999999999999</v>
      </c>
      <c r="R90">
        <f t="shared" si="5"/>
        <v>98690.222499999989</v>
      </c>
      <c r="S90">
        <f t="shared" si="6"/>
        <v>31003533.398374993</v>
      </c>
      <c r="T90">
        <f t="shared" si="7"/>
        <v>93811.772720831636</v>
      </c>
      <c r="U90">
        <f t="shared" si="8"/>
        <v>28733333.529829718</v>
      </c>
    </row>
    <row r="91" spans="1:21">
      <c r="A91" s="57">
        <v>79</v>
      </c>
      <c r="B91">
        <v>93581.870999999999</v>
      </c>
      <c r="C91" s="46">
        <f t="shared" si="9"/>
        <v>345.18420999157064</v>
      </c>
      <c r="D91" s="58">
        <v>254.99199999999999</v>
      </c>
      <c r="E91" s="58">
        <v>1.462</v>
      </c>
      <c r="F91" s="58">
        <v>0</v>
      </c>
      <c r="G91" s="58">
        <v>255</v>
      </c>
      <c r="H91">
        <v>1148.905</v>
      </c>
      <c r="I91">
        <v>0.89100000000000001</v>
      </c>
      <c r="J91">
        <v>368.36399999999998</v>
      </c>
      <c r="K91" s="58">
        <v>867.54399999999998</v>
      </c>
      <c r="L91" s="58">
        <v>1363.1579999999999</v>
      </c>
      <c r="M91" s="58">
        <v>56.953000000000003</v>
      </c>
      <c r="N91" s="58">
        <v>325.38299999999998</v>
      </c>
      <c r="O91" s="58">
        <v>1.131</v>
      </c>
      <c r="P91">
        <v>0.88400000000000001</v>
      </c>
      <c r="Q91">
        <v>0.99399999999999999</v>
      </c>
      <c r="R91">
        <f t="shared" si="5"/>
        <v>135692.03649599999</v>
      </c>
      <c r="S91">
        <f t="shared" si="6"/>
        <v>49984061.331812538</v>
      </c>
      <c r="T91">
        <f t="shared" si="7"/>
        <v>119152.13882750474</v>
      </c>
      <c r="U91">
        <f t="shared" si="8"/>
        <v>41129436.909978174</v>
      </c>
    </row>
    <row r="92" spans="1:21">
      <c r="A92" s="57">
        <v>80</v>
      </c>
      <c r="B92">
        <v>74746.845000000001</v>
      </c>
      <c r="C92" s="46">
        <f t="shared" si="9"/>
        <v>308.49738880287106</v>
      </c>
      <c r="D92" s="58">
        <v>255</v>
      </c>
      <c r="E92" s="58">
        <v>0</v>
      </c>
      <c r="F92" s="58">
        <v>255</v>
      </c>
      <c r="G92" s="58">
        <v>255</v>
      </c>
      <c r="H92">
        <v>1027.317</v>
      </c>
      <c r="I92">
        <v>0.89</v>
      </c>
      <c r="J92">
        <v>328.85399999999998</v>
      </c>
      <c r="K92" s="58">
        <v>1244.7370000000001</v>
      </c>
      <c r="L92" s="58">
        <v>1348.2460000000001</v>
      </c>
      <c r="M92" s="58">
        <v>69.873000000000005</v>
      </c>
      <c r="N92" s="58">
        <v>291.95999999999998</v>
      </c>
      <c r="O92" s="58">
        <v>1.125</v>
      </c>
      <c r="P92">
        <v>0.88900000000000001</v>
      </c>
      <c r="Q92">
        <v>0.99299999999999999</v>
      </c>
      <c r="R92">
        <f t="shared" si="5"/>
        <v>108144.95331599998</v>
      </c>
      <c r="S92">
        <f t="shared" si="6"/>
        <v>35563900.477779858</v>
      </c>
      <c r="T92">
        <f t="shared" si="7"/>
        <v>95170.638898189791</v>
      </c>
      <c r="U92">
        <f t="shared" si="8"/>
        <v>29359893.590792499</v>
      </c>
    </row>
    <row r="93" spans="1:21">
      <c r="A93" s="57">
        <v>81</v>
      </c>
      <c r="B93">
        <v>97447.676000000007</v>
      </c>
      <c r="C93" s="46">
        <f t="shared" si="9"/>
        <v>352.24172754763123</v>
      </c>
      <c r="D93" s="58">
        <v>255</v>
      </c>
      <c r="E93" s="58">
        <v>0</v>
      </c>
      <c r="F93" s="58">
        <v>255</v>
      </c>
      <c r="G93" s="58">
        <v>255</v>
      </c>
      <c r="H93">
        <v>1169.444</v>
      </c>
      <c r="I93">
        <v>0.89500000000000002</v>
      </c>
      <c r="J93">
        <v>373.17899999999997</v>
      </c>
      <c r="K93" s="58">
        <v>1556.14</v>
      </c>
      <c r="L93" s="58">
        <v>1009.649</v>
      </c>
      <c r="M93" s="58">
        <v>115.18</v>
      </c>
      <c r="N93" s="58">
        <v>335.03199999999998</v>
      </c>
      <c r="O93" s="58">
        <v>1.1120000000000001</v>
      </c>
      <c r="P93">
        <v>0.89900000000000002</v>
      </c>
      <c r="Q93">
        <v>0.99399999999999999</v>
      </c>
      <c r="R93">
        <f t="shared" si="5"/>
        <v>139262.56604099998</v>
      </c>
      <c r="S93">
        <f t="shared" si="6"/>
        <v>51969865.132614329</v>
      </c>
      <c r="T93">
        <f t="shared" si="7"/>
        <v>124074.23462573967</v>
      </c>
      <c r="U93">
        <f t="shared" si="8"/>
        <v>43704122.748720668</v>
      </c>
    </row>
    <row r="94" spans="1:21">
      <c r="A94" s="57">
        <v>82</v>
      </c>
      <c r="B94">
        <v>98009.388000000006</v>
      </c>
      <c r="C94" s="46">
        <f t="shared" si="9"/>
        <v>353.25547208343698</v>
      </c>
      <c r="D94" s="58">
        <v>255</v>
      </c>
      <c r="E94" s="58">
        <v>0</v>
      </c>
      <c r="F94" s="58">
        <v>255</v>
      </c>
      <c r="G94" s="58">
        <v>255</v>
      </c>
      <c r="H94">
        <v>1172.2260000000001</v>
      </c>
      <c r="I94">
        <v>0.89600000000000002</v>
      </c>
      <c r="J94">
        <v>359.39</v>
      </c>
      <c r="K94" s="58">
        <v>1686.8420000000001</v>
      </c>
      <c r="L94" s="58">
        <v>927.19299999999998</v>
      </c>
      <c r="M94" s="58">
        <v>6.5869999999999997</v>
      </c>
      <c r="N94" s="58">
        <v>348.42700000000002</v>
      </c>
      <c r="O94" s="58">
        <v>1.0309999999999999</v>
      </c>
      <c r="P94">
        <v>0.97</v>
      </c>
      <c r="Q94">
        <v>0.99399999999999999</v>
      </c>
      <c r="R94">
        <f t="shared" si="5"/>
        <v>129161.1721</v>
      </c>
      <c r="S94">
        <f t="shared" si="6"/>
        <v>46419233.641018994</v>
      </c>
      <c r="T94">
        <f t="shared" si="7"/>
        <v>124789.42855689193</v>
      </c>
      <c r="U94">
        <f t="shared" si="8"/>
        <v>44082548.49588719</v>
      </c>
    </row>
    <row r="95" spans="1:21">
      <c r="A95" s="57">
        <v>83</v>
      </c>
      <c r="B95">
        <v>107068.329</v>
      </c>
      <c r="C95" s="46">
        <f t="shared" si="9"/>
        <v>369.22030073049154</v>
      </c>
      <c r="D95" s="58">
        <v>255</v>
      </c>
      <c r="E95" s="58">
        <v>0</v>
      </c>
      <c r="F95" s="58">
        <v>255</v>
      </c>
      <c r="G95" s="58">
        <v>255</v>
      </c>
      <c r="H95">
        <v>1224.894</v>
      </c>
      <c r="I95">
        <v>0.89700000000000002</v>
      </c>
      <c r="J95">
        <v>377.60599999999999</v>
      </c>
      <c r="K95" s="58">
        <v>2011.404</v>
      </c>
      <c r="L95" s="58">
        <v>1238.596</v>
      </c>
      <c r="M95" s="58">
        <v>35.832000000000001</v>
      </c>
      <c r="N95" s="58">
        <v>364.53699999999998</v>
      </c>
      <c r="O95" s="58">
        <v>1.034</v>
      </c>
      <c r="P95">
        <v>0.96699999999999997</v>
      </c>
      <c r="Q95">
        <v>0.995</v>
      </c>
      <c r="R95">
        <f t="shared" si="5"/>
        <v>142586.29123599999</v>
      </c>
      <c r="S95">
        <f t="shared" si="6"/>
        <v>53841439.088461012</v>
      </c>
      <c r="T95">
        <f t="shared" si="7"/>
        <v>136323.63047151463</v>
      </c>
      <c r="U95">
        <f t="shared" si="8"/>
        <v>50333451.839365028</v>
      </c>
    </row>
    <row r="96" spans="1:21">
      <c r="A96" s="57">
        <v>84</v>
      </c>
      <c r="B96">
        <v>106282.702</v>
      </c>
      <c r="C96" s="46">
        <f t="shared" si="9"/>
        <v>367.86320705895957</v>
      </c>
      <c r="D96" s="58">
        <v>255</v>
      </c>
      <c r="E96" s="58">
        <v>0</v>
      </c>
      <c r="F96" s="58">
        <v>255</v>
      </c>
      <c r="G96" s="58">
        <v>255</v>
      </c>
      <c r="H96">
        <v>1218.779</v>
      </c>
      <c r="I96">
        <v>0.89900000000000002</v>
      </c>
      <c r="J96">
        <v>378.30200000000002</v>
      </c>
      <c r="K96" s="58">
        <v>2192.982</v>
      </c>
      <c r="L96" s="58">
        <v>756.14</v>
      </c>
      <c r="M96" s="58">
        <v>165.22300000000001</v>
      </c>
      <c r="N96" s="58">
        <v>357.01799999999997</v>
      </c>
      <c r="O96" s="58">
        <v>1.052</v>
      </c>
      <c r="P96">
        <v>0.95099999999999996</v>
      </c>
      <c r="Q96">
        <v>0.995</v>
      </c>
      <c r="R96">
        <f t="shared" si="5"/>
        <v>143112.403204</v>
      </c>
      <c r="S96">
        <f t="shared" si="6"/>
        <v>54139708.356879614</v>
      </c>
      <c r="T96">
        <f t="shared" si="7"/>
        <v>135323.33910770295</v>
      </c>
      <c r="U96">
        <f t="shared" si="8"/>
        <v>49780477.514086731</v>
      </c>
    </row>
    <row r="97" spans="1:21">
      <c r="A97" s="57">
        <v>85</v>
      </c>
      <c r="B97">
        <v>109652.201</v>
      </c>
      <c r="C97" s="46">
        <f t="shared" si="9"/>
        <v>373.64892409914489</v>
      </c>
      <c r="D97" s="58">
        <v>254.96100000000001</v>
      </c>
      <c r="E97" s="58">
        <v>3.1680000000000001</v>
      </c>
      <c r="F97" s="58">
        <v>0</v>
      </c>
      <c r="G97" s="58">
        <v>255</v>
      </c>
      <c r="H97">
        <v>1239.604</v>
      </c>
      <c r="I97">
        <v>0.89700000000000002</v>
      </c>
      <c r="J97">
        <v>381.61900000000003</v>
      </c>
      <c r="K97" s="58">
        <v>2214.9119999999998</v>
      </c>
      <c r="L97" s="58">
        <v>257.89499999999998</v>
      </c>
      <c r="M97" s="58">
        <v>106.56</v>
      </c>
      <c r="N97" s="58">
        <v>366.072</v>
      </c>
      <c r="O97" s="58">
        <v>1.038</v>
      </c>
      <c r="P97">
        <v>0.96399999999999997</v>
      </c>
      <c r="Q97">
        <v>0.99399999999999999</v>
      </c>
      <c r="R97">
        <f t="shared" si="5"/>
        <v>145633.06116100002</v>
      </c>
      <c r="S97">
        <f t="shared" si="6"/>
        <v>55576343.167199671</v>
      </c>
      <c r="T97">
        <f t="shared" si="7"/>
        <v>139613.51848044855</v>
      </c>
      <c r="U97">
        <f t="shared" si="8"/>
        <v>52166440.969915681</v>
      </c>
    </row>
    <row r="98" spans="1:21">
      <c r="A98" s="57">
        <v>86</v>
      </c>
      <c r="B98">
        <v>81337.335000000006</v>
      </c>
      <c r="C98" s="46">
        <f t="shared" si="9"/>
        <v>321.81036556545445</v>
      </c>
      <c r="D98" s="58">
        <v>255</v>
      </c>
      <c r="E98" s="58">
        <v>0</v>
      </c>
      <c r="F98" s="58">
        <v>255</v>
      </c>
      <c r="G98" s="58">
        <v>255</v>
      </c>
      <c r="H98">
        <v>1066.9780000000001</v>
      </c>
      <c r="I98">
        <v>0.89800000000000002</v>
      </c>
      <c r="J98">
        <v>340.411</v>
      </c>
      <c r="K98" s="58">
        <v>1885.088</v>
      </c>
      <c r="L98" s="58">
        <v>5.2629999999999999</v>
      </c>
      <c r="M98" s="58">
        <v>109.41500000000001</v>
      </c>
      <c r="N98" s="58">
        <v>307.82400000000001</v>
      </c>
      <c r="O98" s="58">
        <v>1.107</v>
      </c>
      <c r="P98">
        <v>0.90300000000000002</v>
      </c>
      <c r="Q98">
        <v>0.99399999999999999</v>
      </c>
      <c r="R98">
        <f t="shared" si="5"/>
        <v>115879.648921</v>
      </c>
      <c r="S98">
        <f t="shared" si="6"/>
        <v>39446707.168846533</v>
      </c>
      <c r="T98">
        <f t="shared" si="7"/>
        <v>103561.91138537142</v>
      </c>
      <c r="U98">
        <f t="shared" si="8"/>
        <v>33327296.561583575</v>
      </c>
    </row>
    <row r="99" spans="1:21">
      <c r="A99" s="57">
        <v>87</v>
      </c>
      <c r="B99">
        <v>93532.625</v>
      </c>
      <c r="C99" s="46">
        <f t="shared" si="9"/>
        <v>345.09337413645704</v>
      </c>
      <c r="D99" s="58">
        <v>255</v>
      </c>
      <c r="E99" s="58">
        <v>0</v>
      </c>
      <c r="F99" s="58">
        <v>255</v>
      </c>
      <c r="G99" s="58">
        <v>255</v>
      </c>
      <c r="H99">
        <v>1145.7850000000001</v>
      </c>
      <c r="I99">
        <v>0.89500000000000002</v>
      </c>
      <c r="J99">
        <v>365.39</v>
      </c>
      <c r="K99" s="58">
        <v>2556.14</v>
      </c>
      <c r="L99" s="58">
        <v>376.31599999999997</v>
      </c>
      <c r="M99" s="58">
        <v>114.842</v>
      </c>
      <c r="N99" s="58">
        <v>327.41699999999997</v>
      </c>
      <c r="O99" s="58">
        <v>1.117</v>
      </c>
      <c r="P99">
        <v>0.89600000000000002</v>
      </c>
      <c r="Q99">
        <v>0.99399999999999999</v>
      </c>
      <c r="R99">
        <f t="shared" ref="R99:R112" si="10">J99^2</f>
        <v>133509.85209999999</v>
      </c>
      <c r="S99">
        <f t="shared" ref="S99:S112" si="11">J99^3</f>
        <v>48783164.858818993</v>
      </c>
      <c r="T99">
        <f t="shared" ref="T99:T112" si="12">C99^2</f>
        <v>119089.43687288472</v>
      </c>
      <c r="U99">
        <f t="shared" ref="U99:U112" si="13">C99^3</f>
        <v>41096975.59447439</v>
      </c>
    </row>
    <row r="100" spans="1:21">
      <c r="A100" s="57">
        <v>88</v>
      </c>
      <c r="B100">
        <v>67783.933999999994</v>
      </c>
      <c r="C100" s="46">
        <f t="shared" si="9"/>
        <v>293.77744172505538</v>
      </c>
      <c r="D100" s="58">
        <v>255</v>
      </c>
      <c r="E100" s="58">
        <v>0</v>
      </c>
      <c r="F100" s="58">
        <v>255</v>
      </c>
      <c r="G100" s="58">
        <v>255</v>
      </c>
      <c r="H100">
        <v>973.49599999999998</v>
      </c>
      <c r="I100">
        <v>0.89900000000000002</v>
      </c>
      <c r="J100">
        <v>297.74200000000002</v>
      </c>
      <c r="K100" s="58">
        <v>2200.877</v>
      </c>
      <c r="L100" s="58">
        <v>1359.6489999999999</v>
      </c>
      <c r="M100" s="58">
        <v>142.42099999999999</v>
      </c>
      <c r="N100" s="58">
        <v>291.87299999999999</v>
      </c>
      <c r="O100" s="58">
        <v>1.016</v>
      </c>
      <c r="P100">
        <v>0.98399999999999999</v>
      </c>
      <c r="Q100">
        <v>0.99299999999999999</v>
      </c>
      <c r="R100">
        <f t="shared" si="10"/>
        <v>88650.298564000012</v>
      </c>
      <c r="S100">
        <f t="shared" si="11"/>
        <v>26394917.195042495</v>
      </c>
      <c r="T100">
        <f t="shared" si="12"/>
        <v>86305.185266518311</v>
      </c>
      <c r="U100">
        <f t="shared" si="13"/>
        <v>25354516.53520469</v>
      </c>
    </row>
    <row r="101" spans="1:21">
      <c r="A101" s="57">
        <v>89</v>
      </c>
      <c r="B101">
        <v>92503.077999999994</v>
      </c>
      <c r="C101" s="46">
        <f t="shared" si="9"/>
        <v>343.18883565658314</v>
      </c>
      <c r="D101" s="58">
        <v>255</v>
      </c>
      <c r="E101" s="58">
        <v>0</v>
      </c>
      <c r="F101" s="58">
        <v>255</v>
      </c>
      <c r="G101" s="58">
        <v>255</v>
      </c>
      <c r="H101">
        <v>1140.7349999999999</v>
      </c>
      <c r="I101">
        <v>0.89300000000000002</v>
      </c>
      <c r="J101">
        <v>354.05799999999999</v>
      </c>
      <c r="K101" s="58">
        <v>314.91199999999998</v>
      </c>
      <c r="L101" s="58">
        <v>391.22800000000001</v>
      </c>
      <c r="M101" s="58">
        <v>101.867</v>
      </c>
      <c r="N101" s="58">
        <v>335.96499999999997</v>
      </c>
      <c r="O101" s="58">
        <v>1.052</v>
      </c>
      <c r="P101">
        <v>0.95099999999999996</v>
      </c>
      <c r="Q101">
        <v>0.99399999999999999</v>
      </c>
      <c r="R101">
        <f t="shared" si="10"/>
        <v>125357.06736399999</v>
      </c>
      <c r="S101">
        <f t="shared" si="11"/>
        <v>44383672.556763105</v>
      </c>
      <c r="T101">
        <f t="shared" si="12"/>
        <v>117778.57691932123</v>
      </c>
      <c r="U101">
        <f t="shared" si="13"/>
        <v>40420292.678231172</v>
      </c>
    </row>
    <row r="102" spans="1:21">
      <c r="A102" s="57">
        <v>90</v>
      </c>
      <c r="B102">
        <v>60934.133999999998</v>
      </c>
      <c r="C102" s="46">
        <f t="shared" si="9"/>
        <v>278.53859523051989</v>
      </c>
      <c r="D102" s="58">
        <v>255</v>
      </c>
      <c r="E102" s="58">
        <v>0</v>
      </c>
      <c r="F102" s="58">
        <v>255</v>
      </c>
      <c r="G102" s="58">
        <v>255</v>
      </c>
      <c r="H102">
        <v>931.26599999999996</v>
      </c>
      <c r="I102">
        <v>0.88300000000000001</v>
      </c>
      <c r="J102">
        <v>289.608</v>
      </c>
      <c r="K102" s="58">
        <v>1745.614</v>
      </c>
      <c r="L102" s="58">
        <v>580.702</v>
      </c>
      <c r="M102" s="58">
        <v>154.91</v>
      </c>
      <c r="N102" s="58">
        <v>269.94200000000001</v>
      </c>
      <c r="O102" s="58">
        <v>1.0680000000000001</v>
      </c>
      <c r="P102">
        <v>0.93700000000000006</v>
      </c>
      <c r="Q102">
        <v>0.99099999999999999</v>
      </c>
      <c r="R102">
        <f t="shared" si="10"/>
        <v>83872.793663999997</v>
      </c>
      <c r="S102">
        <f t="shared" si="11"/>
        <v>24290232.027443711</v>
      </c>
      <c r="T102">
        <f t="shared" si="12"/>
        <v>77583.7490329914</v>
      </c>
      <c r="U102">
        <f t="shared" si="13"/>
        <v>21610068.46836663</v>
      </c>
    </row>
    <row r="103" spans="1:21">
      <c r="A103" s="57">
        <v>91</v>
      </c>
      <c r="B103">
        <v>86774.392000000007</v>
      </c>
      <c r="C103" s="46">
        <f t="shared" si="9"/>
        <v>332.3922191699898</v>
      </c>
      <c r="D103" s="58">
        <v>255</v>
      </c>
      <c r="E103" s="58">
        <v>0</v>
      </c>
      <c r="F103" s="58">
        <v>255</v>
      </c>
      <c r="G103" s="58">
        <v>255</v>
      </c>
      <c r="H103">
        <v>1104.3699999999999</v>
      </c>
      <c r="I103">
        <v>0.89400000000000002</v>
      </c>
      <c r="J103">
        <v>349.54700000000003</v>
      </c>
      <c r="K103" s="58">
        <v>2030.702</v>
      </c>
      <c r="L103" s="58">
        <v>736.84199999999998</v>
      </c>
      <c r="M103" s="58">
        <v>16.024000000000001</v>
      </c>
      <c r="N103" s="58">
        <v>318.28500000000003</v>
      </c>
      <c r="O103" s="58">
        <v>1.0960000000000001</v>
      </c>
      <c r="P103">
        <v>0.91300000000000003</v>
      </c>
      <c r="Q103">
        <v>0.99399999999999999</v>
      </c>
      <c r="R103">
        <f t="shared" si="10"/>
        <v>122183.10520900002</v>
      </c>
      <c r="S103">
        <f t="shared" si="11"/>
        <v>42708737.876490332</v>
      </c>
      <c r="T103">
        <f t="shared" si="12"/>
        <v>110484.58736475054</v>
      </c>
      <c r="U103">
        <f t="shared" si="13"/>
        <v>36724217.178250045</v>
      </c>
    </row>
    <row r="104" spans="1:21">
      <c r="A104" s="57">
        <v>92</v>
      </c>
      <c r="B104">
        <v>65396.275999999998</v>
      </c>
      <c r="C104" s="46">
        <f t="shared" si="9"/>
        <v>288.55696955993812</v>
      </c>
      <c r="D104" s="58">
        <v>255</v>
      </c>
      <c r="E104" s="58">
        <v>0</v>
      </c>
      <c r="F104" s="58">
        <v>255</v>
      </c>
      <c r="G104" s="58">
        <v>255</v>
      </c>
      <c r="H104">
        <v>958.947</v>
      </c>
      <c r="I104">
        <v>0.89400000000000002</v>
      </c>
      <c r="J104">
        <v>300.20600000000002</v>
      </c>
      <c r="K104" s="58">
        <v>1935.9649999999999</v>
      </c>
      <c r="L104" s="58">
        <v>946.49099999999999</v>
      </c>
      <c r="M104" s="58">
        <v>168.19800000000001</v>
      </c>
      <c r="N104" s="58">
        <v>281.11700000000002</v>
      </c>
      <c r="O104" s="58">
        <v>1.0649999999999999</v>
      </c>
      <c r="P104">
        <v>0.93899999999999995</v>
      </c>
      <c r="Q104">
        <v>0.99199999999999999</v>
      </c>
      <c r="R104">
        <f t="shared" si="10"/>
        <v>90123.642436000009</v>
      </c>
      <c r="S104">
        <f t="shared" si="11"/>
        <v>27055658.201141819</v>
      </c>
      <c r="T104">
        <f t="shared" si="12"/>
        <v>83265.124681615052</v>
      </c>
      <c r="U104">
        <f t="shared" si="13"/>
        <v>24026732.048157249</v>
      </c>
    </row>
    <row r="105" spans="1:21">
      <c r="A105" s="57">
        <v>93</v>
      </c>
      <c r="B105">
        <v>107152.97</v>
      </c>
      <c r="C105" s="46">
        <f t="shared" si="9"/>
        <v>369.3662122336321</v>
      </c>
      <c r="D105" s="58">
        <v>255</v>
      </c>
      <c r="E105" s="58">
        <v>0</v>
      </c>
      <c r="F105" s="58">
        <v>255</v>
      </c>
      <c r="G105" s="58">
        <v>255</v>
      </c>
      <c r="H105">
        <v>1226.6479999999999</v>
      </c>
      <c r="I105">
        <v>0.89500000000000002</v>
      </c>
      <c r="J105">
        <v>381.32499999999999</v>
      </c>
      <c r="K105" s="58">
        <v>2367.5439999999999</v>
      </c>
      <c r="L105" s="58">
        <v>1088.596</v>
      </c>
      <c r="M105" s="58">
        <v>62.904000000000003</v>
      </c>
      <c r="N105" s="58">
        <v>358.63099999999997</v>
      </c>
      <c r="O105" s="58">
        <v>1.0569999999999999</v>
      </c>
      <c r="P105">
        <v>0.94599999999999995</v>
      </c>
      <c r="Q105">
        <v>0.99399999999999999</v>
      </c>
      <c r="R105">
        <f t="shared" si="10"/>
        <v>145408.75562499999</v>
      </c>
      <c r="S105">
        <f t="shared" si="11"/>
        <v>55447993.738703117</v>
      </c>
      <c r="T105">
        <f t="shared" si="12"/>
        <v>136431.39873982055</v>
      </c>
      <c r="U105">
        <f t="shared" si="13"/>
        <v>50393148.982263841</v>
      </c>
    </row>
    <row r="106" spans="1:21">
      <c r="A106" s="57">
        <v>94</v>
      </c>
      <c r="B106">
        <v>66975.222999999998</v>
      </c>
      <c r="C106" s="46">
        <f t="shared" si="9"/>
        <v>292.01969529649193</v>
      </c>
      <c r="D106" s="58">
        <v>255</v>
      </c>
      <c r="E106" s="58">
        <v>0</v>
      </c>
      <c r="F106" s="58">
        <v>255</v>
      </c>
      <c r="G106" s="58">
        <v>255</v>
      </c>
      <c r="H106">
        <v>974.43600000000004</v>
      </c>
      <c r="I106">
        <v>0.88600000000000001</v>
      </c>
      <c r="J106">
        <v>306.59699999999998</v>
      </c>
      <c r="K106" s="58">
        <v>2371.0529999999999</v>
      </c>
      <c r="L106" s="58">
        <v>632.45600000000002</v>
      </c>
      <c r="M106" s="58">
        <v>14.752000000000001</v>
      </c>
      <c r="N106" s="58">
        <v>280.39800000000002</v>
      </c>
      <c r="O106" s="58">
        <v>1.091</v>
      </c>
      <c r="P106">
        <v>0.91600000000000004</v>
      </c>
      <c r="Q106">
        <v>0.99199999999999999</v>
      </c>
      <c r="R106">
        <f t="shared" si="10"/>
        <v>94001.720408999987</v>
      </c>
      <c r="S106">
        <f t="shared" si="11"/>
        <v>28820645.472238168</v>
      </c>
      <c r="T106">
        <f t="shared" si="12"/>
        <v>85275.502441055985</v>
      </c>
      <c r="U106">
        <f t="shared" si="13"/>
        <v>24902126.239092425</v>
      </c>
    </row>
    <row r="107" spans="1:21">
      <c r="A107" s="57">
        <v>95</v>
      </c>
      <c r="B107">
        <v>72895.505999999994</v>
      </c>
      <c r="C107" s="46">
        <f t="shared" si="9"/>
        <v>304.65298434888064</v>
      </c>
      <c r="D107" s="58">
        <v>255</v>
      </c>
      <c r="E107" s="58">
        <v>0</v>
      </c>
      <c r="F107" s="58">
        <v>255</v>
      </c>
      <c r="G107" s="58">
        <v>255</v>
      </c>
      <c r="H107">
        <v>1013.157</v>
      </c>
      <c r="I107">
        <v>0.89200000000000002</v>
      </c>
      <c r="J107">
        <v>309.69400000000002</v>
      </c>
      <c r="K107" s="58">
        <v>2153.509</v>
      </c>
      <c r="L107" s="58">
        <v>1312.2809999999999</v>
      </c>
      <c r="M107" s="58">
        <v>35.896000000000001</v>
      </c>
      <c r="N107" s="58">
        <v>301.91300000000001</v>
      </c>
      <c r="O107" s="58">
        <v>1.02</v>
      </c>
      <c r="P107">
        <v>0.98</v>
      </c>
      <c r="Q107">
        <v>0.99299999999999999</v>
      </c>
      <c r="R107">
        <f t="shared" si="10"/>
        <v>95910.373636000004</v>
      </c>
      <c r="S107">
        <f t="shared" si="11"/>
        <v>29702867.252827387</v>
      </c>
      <c r="T107">
        <f t="shared" si="12"/>
        <v>92813.440872679304</v>
      </c>
      <c r="U107">
        <f t="shared" si="13"/>
        <v>28275891.749550126</v>
      </c>
    </row>
    <row r="108" spans="1:21">
      <c r="A108" s="57">
        <v>96</v>
      </c>
      <c r="B108">
        <v>88018.620999999999</v>
      </c>
      <c r="C108" s="46">
        <f t="shared" si="9"/>
        <v>334.76676795980933</v>
      </c>
      <c r="D108" s="58">
        <v>254.99299999999999</v>
      </c>
      <c r="E108" s="58">
        <v>1.306</v>
      </c>
      <c r="F108" s="58">
        <v>0</v>
      </c>
      <c r="G108" s="58">
        <v>255</v>
      </c>
      <c r="H108">
        <v>1118.0160000000001</v>
      </c>
      <c r="I108">
        <v>0.88500000000000001</v>
      </c>
      <c r="J108">
        <v>357.392</v>
      </c>
      <c r="K108" s="58">
        <v>1662.2809999999999</v>
      </c>
      <c r="L108" s="58">
        <v>774.56100000000004</v>
      </c>
      <c r="M108" s="58">
        <v>123.69</v>
      </c>
      <c r="N108" s="58">
        <v>315.31</v>
      </c>
      <c r="O108" s="58">
        <v>1.129</v>
      </c>
      <c r="P108">
        <v>0.88600000000000001</v>
      </c>
      <c r="Q108">
        <v>0.99199999999999999</v>
      </c>
      <c r="R108">
        <f t="shared" si="10"/>
        <v>127729.041664</v>
      </c>
      <c r="S108">
        <f t="shared" si="11"/>
        <v>45649337.658380292</v>
      </c>
      <c r="T108">
        <f t="shared" si="12"/>
        <v>112068.78893025682</v>
      </c>
      <c r="U108">
        <f t="shared" si="13"/>
        <v>37516906.259352133</v>
      </c>
    </row>
    <row r="109" spans="1:21">
      <c r="A109" s="57">
        <v>97</v>
      </c>
      <c r="B109">
        <v>91659.740999999995</v>
      </c>
      <c r="C109" s="46">
        <f t="shared" si="9"/>
        <v>341.6208525564312</v>
      </c>
      <c r="D109" s="58">
        <v>254.75800000000001</v>
      </c>
      <c r="E109" s="58">
        <v>7.85</v>
      </c>
      <c r="F109" s="58">
        <v>0</v>
      </c>
      <c r="G109" s="58">
        <v>255</v>
      </c>
      <c r="H109">
        <v>1147.752</v>
      </c>
      <c r="I109">
        <v>0.874</v>
      </c>
      <c r="J109">
        <v>360.30399999999997</v>
      </c>
      <c r="K109" s="58">
        <v>1613.1579999999999</v>
      </c>
      <c r="L109" s="58">
        <v>1439.4739999999999</v>
      </c>
      <c r="M109" s="58">
        <v>65.244</v>
      </c>
      <c r="N109" s="58">
        <v>326.60700000000003</v>
      </c>
      <c r="O109" s="58">
        <v>1.099</v>
      </c>
      <c r="P109">
        <v>0.91</v>
      </c>
      <c r="Q109">
        <v>0.99199999999999999</v>
      </c>
      <c r="R109">
        <f t="shared" si="10"/>
        <v>129818.97241599998</v>
      </c>
      <c r="S109">
        <f t="shared" si="11"/>
        <v>46774295.037374452</v>
      </c>
      <c r="T109">
        <f t="shared" si="12"/>
        <v>116704.80690138291</v>
      </c>
      <c r="U109">
        <f t="shared" si="13"/>
        <v>39868795.631084107</v>
      </c>
    </row>
    <row r="110" spans="1:21">
      <c r="A110" s="57">
        <v>98</v>
      </c>
      <c r="B110">
        <v>56108.803</v>
      </c>
      <c r="C110" s="46">
        <f t="shared" si="9"/>
        <v>267.2825224128112</v>
      </c>
      <c r="D110" s="58">
        <v>255</v>
      </c>
      <c r="E110" s="58">
        <v>0</v>
      </c>
      <c r="F110" s="58">
        <v>255</v>
      </c>
      <c r="G110" s="58">
        <v>255</v>
      </c>
      <c r="H110">
        <v>890.15200000000004</v>
      </c>
      <c r="I110">
        <v>0.89</v>
      </c>
      <c r="J110">
        <v>282.06099999999998</v>
      </c>
      <c r="K110" s="58">
        <v>1900.877</v>
      </c>
      <c r="L110" s="58">
        <v>1366.6669999999999</v>
      </c>
      <c r="M110" s="58">
        <v>54.877000000000002</v>
      </c>
      <c r="N110" s="58">
        <v>256.45100000000002</v>
      </c>
      <c r="O110" s="58">
        <v>1.1020000000000001</v>
      </c>
      <c r="P110">
        <v>0.90800000000000003</v>
      </c>
      <c r="Q110">
        <v>0.99099999999999999</v>
      </c>
      <c r="R110">
        <f t="shared" si="10"/>
        <v>79558.407720999981</v>
      </c>
      <c r="S110">
        <f t="shared" si="11"/>
        <v>22440324.040192973</v>
      </c>
      <c r="T110">
        <f t="shared" si="12"/>
        <v>71439.946787354929</v>
      </c>
      <c r="U110">
        <f t="shared" si="13"/>
        <v>19094649.178361233</v>
      </c>
    </row>
    <row r="111" spans="1:21">
      <c r="A111" s="57">
        <v>99</v>
      </c>
      <c r="B111">
        <v>73504.154999999999</v>
      </c>
      <c r="C111" s="46">
        <f t="shared" si="9"/>
        <v>305.92220718402064</v>
      </c>
      <c r="D111" s="58">
        <v>254.976</v>
      </c>
      <c r="E111" s="58">
        <v>2.4750000000000001</v>
      </c>
      <c r="F111" s="58">
        <v>0</v>
      </c>
      <c r="G111" s="58">
        <v>255</v>
      </c>
      <c r="H111">
        <v>1015.213</v>
      </c>
      <c r="I111">
        <v>0.89600000000000002</v>
      </c>
      <c r="J111">
        <v>314.79000000000002</v>
      </c>
      <c r="K111" s="58">
        <v>1397.3679999999999</v>
      </c>
      <c r="L111" s="58">
        <v>1167.5440000000001</v>
      </c>
      <c r="M111" s="58">
        <v>66.864000000000004</v>
      </c>
      <c r="N111" s="58">
        <v>298.58199999999999</v>
      </c>
      <c r="O111" s="58">
        <v>1.054</v>
      </c>
      <c r="P111">
        <v>0.94899999999999995</v>
      </c>
      <c r="Q111">
        <v>0.99299999999999999</v>
      </c>
      <c r="R111">
        <f t="shared" si="10"/>
        <v>99092.744100000011</v>
      </c>
      <c r="S111">
        <f t="shared" si="11"/>
        <v>31193404.915239006</v>
      </c>
      <c r="T111">
        <f t="shared" si="12"/>
        <v>93588.396848342847</v>
      </c>
      <c r="U111">
        <f t="shared" si="13"/>
        <v>28630768.930659086</v>
      </c>
    </row>
    <row r="112" spans="1:21">
      <c r="A112" s="57">
        <v>100</v>
      </c>
      <c r="B112">
        <v>71109.572</v>
      </c>
      <c r="C112" s="46">
        <f t="shared" si="9"/>
        <v>300.89785489363709</v>
      </c>
      <c r="D112" s="58">
        <v>255</v>
      </c>
      <c r="E112" s="58">
        <v>0</v>
      </c>
      <c r="F112" s="58">
        <v>255</v>
      </c>
      <c r="G112" s="58">
        <v>255</v>
      </c>
      <c r="H112">
        <v>998.39499999999998</v>
      </c>
      <c r="I112">
        <v>0.89600000000000002</v>
      </c>
      <c r="J112">
        <v>311.23700000000002</v>
      </c>
      <c r="K112" s="58">
        <v>1286.8420000000001</v>
      </c>
      <c r="L112" s="58">
        <v>846.49099999999999</v>
      </c>
      <c r="M112" s="58">
        <v>55.100999999999999</v>
      </c>
      <c r="N112" s="58">
        <v>292.346</v>
      </c>
      <c r="O112" s="58">
        <v>1.0620000000000001</v>
      </c>
      <c r="P112">
        <v>0.94199999999999995</v>
      </c>
      <c r="Q112">
        <v>0.99299999999999999</v>
      </c>
      <c r="R112">
        <f t="shared" si="10"/>
        <v>96868.470169000007</v>
      </c>
      <c r="S112">
        <f t="shared" si="11"/>
        <v>30149052.049989056</v>
      </c>
      <c r="T112">
        <f t="shared" si="12"/>
        <v>90539.519079592283</v>
      </c>
      <c r="U112">
        <f t="shared" si="13"/>
        <v>27243147.074150845</v>
      </c>
    </row>
  </sheetData>
  <sortState xmlns:xlrd2="http://schemas.microsoft.com/office/spreadsheetml/2017/richdata2" ref="D11:D12">
    <sortCondition ref="D11"/>
  </sortState>
  <mergeCells count="2">
    <mergeCell ref="R11:S11"/>
    <mergeCell ref="T11:U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02"/>
  <sheetViews>
    <sheetView topLeftCell="A91" workbookViewId="0">
      <selection sqref="A1:D1"/>
    </sheetView>
  </sheetViews>
  <sheetFormatPr defaultRowHeight="15"/>
  <cols>
    <col min="9" max="9" width="13.42578125" customWidth="1"/>
  </cols>
  <sheetData>
    <row r="1" spans="1:19">
      <c r="A1" t="s">
        <v>18</v>
      </c>
      <c r="B1" t="s">
        <v>6</v>
      </c>
      <c r="C1" t="s">
        <v>5</v>
      </c>
      <c r="D1" t="s">
        <v>4</v>
      </c>
      <c r="J1" t="s">
        <v>7</v>
      </c>
      <c r="K1" t="s">
        <v>13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14</v>
      </c>
    </row>
    <row r="2" spans="1:19">
      <c r="A2">
        <v>0</v>
      </c>
      <c r="B2">
        <v>0.28899999999999998</v>
      </c>
      <c r="C2">
        <v>14.939</v>
      </c>
      <c r="D2">
        <v>244.47</v>
      </c>
      <c r="E2">
        <f>AVERAGE(C4:C30)</f>
        <v>16.604555555555557</v>
      </c>
    </row>
    <row r="3" spans="1:19">
      <c r="B3">
        <v>10.289</v>
      </c>
      <c r="C3">
        <v>14.795999999999999</v>
      </c>
      <c r="D3">
        <v>244.47</v>
      </c>
      <c r="I3">
        <v>2</v>
      </c>
      <c r="J3">
        <v>0.182</v>
      </c>
      <c r="K3">
        <v>0.19</v>
      </c>
      <c r="L3">
        <v>0.19</v>
      </c>
      <c r="M3">
        <v>0.19</v>
      </c>
      <c r="N3">
        <v>0.19</v>
      </c>
      <c r="O3">
        <v>0.22800000000000001</v>
      </c>
      <c r="P3">
        <v>0.34899999999999998</v>
      </c>
      <c r="Q3">
        <v>0.26100000000000001</v>
      </c>
    </row>
    <row r="4" spans="1:19">
      <c r="B4">
        <v>20.288</v>
      </c>
      <c r="C4">
        <v>14.606999999999999</v>
      </c>
      <c r="D4">
        <v>244.46</v>
      </c>
      <c r="I4">
        <v>3</v>
      </c>
      <c r="J4">
        <v>0.17699999999999999</v>
      </c>
      <c r="K4">
        <v>0.17699999999999999</v>
      </c>
      <c r="L4">
        <v>0.185</v>
      </c>
      <c r="M4">
        <v>0.185</v>
      </c>
      <c r="N4">
        <v>0.185</v>
      </c>
      <c r="O4">
        <v>0.28599999999999998</v>
      </c>
      <c r="P4">
        <v>0.36</v>
      </c>
      <c r="Q4">
        <v>0.32300000000000001</v>
      </c>
    </row>
    <row r="5" spans="1:19">
      <c r="B5">
        <v>30.289000000000001</v>
      </c>
      <c r="C5">
        <v>14.478999999999999</v>
      </c>
      <c r="D5">
        <v>244.48</v>
      </c>
      <c r="I5">
        <v>4</v>
      </c>
      <c r="J5">
        <v>0.20799999999999999</v>
      </c>
      <c r="K5">
        <v>0.22700000000000001</v>
      </c>
      <c r="L5">
        <v>0.23400000000000001</v>
      </c>
      <c r="M5">
        <v>0.23400000000000001</v>
      </c>
      <c r="N5">
        <v>0.23400000000000001</v>
      </c>
      <c r="O5">
        <v>0.29699999999999999</v>
      </c>
      <c r="P5">
        <v>0.29699999999999999</v>
      </c>
      <c r="Q5">
        <v>0.36</v>
      </c>
    </row>
    <row r="6" spans="1:19">
      <c r="B6">
        <v>40.287999999999997</v>
      </c>
      <c r="C6">
        <v>14.464</v>
      </c>
      <c r="D6">
        <v>244.51</v>
      </c>
      <c r="I6">
        <v>5</v>
      </c>
      <c r="J6">
        <v>0.23100000000000001</v>
      </c>
      <c r="K6">
        <v>0.245</v>
      </c>
      <c r="L6">
        <v>0.245</v>
      </c>
      <c r="M6">
        <v>0.25700000000000001</v>
      </c>
      <c r="N6">
        <v>0.25700000000000001</v>
      </c>
      <c r="O6">
        <v>0.309</v>
      </c>
      <c r="P6">
        <v>0.32500000000000001</v>
      </c>
      <c r="Q6">
        <v>0.36199999999999999</v>
      </c>
    </row>
    <row r="7" spans="1:19">
      <c r="B7">
        <v>50.289000000000001</v>
      </c>
      <c r="C7">
        <v>14.504</v>
      </c>
      <c r="D7">
        <v>244.5</v>
      </c>
      <c r="I7">
        <v>6</v>
      </c>
      <c r="J7">
        <v>0.224</v>
      </c>
      <c r="K7">
        <v>0.224</v>
      </c>
      <c r="L7">
        <v>0.224</v>
      </c>
      <c r="M7">
        <v>0.23300000000000001</v>
      </c>
      <c r="N7">
        <v>0.23300000000000001</v>
      </c>
      <c r="O7">
        <v>0.26200000000000001</v>
      </c>
      <c r="P7">
        <v>0.30099999999999999</v>
      </c>
      <c r="Q7">
        <v>0.30099999999999999</v>
      </c>
    </row>
    <row r="8" spans="1:19">
      <c r="B8">
        <v>60.287999999999997</v>
      </c>
      <c r="C8">
        <v>14.462999999999999</v>
      </c>
      <c r="D8">
        <v>244.53</v>
      </c>
      <c r="I8">
        <v>7</v>
      </c>
      <c r="J8">
        <v>0.192</v>
      </c>
      <c r="K8">
        <v>0.19900000000000001</v>
      </c>
      <c r="L8">
        <v>0.21099999999999999</v>
      </c>
      <c r="M8">
        <v>0.22500000000000001</v>
      </c>
      <c r="N8">
        <v>0.22500000000000001</v>
      </c>
      <c r="O8">
        <v>0.23400000000000001</v>
      </c>
      <c r="P8">
        <v>0.28100000000000003</v>
      </c>
      <c r="Q8">
        <v>0.29599999999999999</v>
      </c>
    </row>
    <row r="9" spans="1:19">
      <c r="B9">
        <v>70.289000000000001</v>
      </c>
      <c r="C9">
        <v>14.581</v>
      </c>
      <c r="D9">
        <v>244.52</v>
      </c>
      <c r="I9">
        <v>8</v>
      </c>
      <c r="J9">
        <v>0.18</v>
      </c>
      <c r="K9">
        <v>0.188</v>
      </c>
      <c r="L9">
        <v>0.20100000000000001</v>
      </c>
      <c r="M9">
        <v>0.21299999999999999</v>
      </c>
      <c r="N9">
        <v>0.21299999999999999</v>
      </c>
      <c r="O9">
        <v>0.222</v>
      </c>
      <c r="P9">
        <v>0.24299999999999999</v>
      </c>
      <c r="Q9">
        <v>0.27900000000000003</v>
      </c>
    </row>
    <row r="10" spans="1:19">
      <c r="B10">
        <v>80.289000000000001</v>
      </c>
      <c r="C10">
        <v>14.606</v>
      </c>
      <c r="D10">
        <v>244.51</v>
      </c>
      <c r="I10">
        <v>9</v>
      </c>
      <c r="J10">
        <v>0.16700000000000001</v>
      </c>
      <c r="K10">
        <v>0.16700000000000001</v>
      </c>
      <c r="L10">
        <v>0.186</v>
      </c>
      <c r="M10">
        <v>0.19</v>
      </c>
      <c r="N10">
        <v>0.19</v>
      </c>
      <c r="O10">
        <v>0.19</v>
      </c>
      <c r="P10">
        <v>0.19</v>
      </c>
      <c r="Q10">
        <v>0.27800000000000002</v>
      </c>
    </row>
    <row r="11" spans="1:19">
      <c r="B11">
        <v>90.287999999999997</v>
      </c>
      <c r="C11">
        <v>14.606999999999999</v>
      </c>
      <c r="D11">
        <v>244.52</v>
      </c>
      <c r="I11">
        <v>10</v>
      </c>
      <c r="J11">
        <v>0.16400000000000001</v>
      </c>
      <c r="K11">
        <v>0.17100000000000001</v>
      </c>
      <c r="L11">
        <v>0.17100000000000001</v>
      </c>
      <c r="M11">
        <v>0.182</v>
      </c>
      <c r="N11">
        <v>0.182</v>
      </c>
      <c r="O11">
        <v>0.19500000000000001</v>
      </c>
      <c r="P11">
        <v>0.20899999999999999</v>
      </c>
      <c r="Q11">
        <v>0.218</v>
      </c>
    </row>
    <row r="12" spans="1:19">
      <c r="B12">
        <v>100.289</v>
      </c>
      <c r="C12">
        <v>14.694000000000001</v>
      </c>
      <c r="D12">
        <v>244.5</v>
      </c>
      <c r="I12">
        <v>11</v>
      </c>
      <c r="J12">
        <v>9.5000000000000001E-2</v>
      </c>
      <c r="K12">
        <v>9.9000000000000005E-2</v>
      </c>
      <c r="L12">
        <v>0.107</v>
      </c>
      <c r="M12">
        <v>0.129</v>
      </c>
      <c r="N12">
        <v>0.129</v>
      </c>
      <c r="O12">
        <v>0.111</v>
      </c>
      <c r="P12">
        <v>0.14399999999999999</v>
      </c>
      <c r="Q12">
        <v>0.14399999999999999</v>
      </c>
    </row>
    <row r="13" spans="1:19">
      <c r="B13">
        <v>110.288</v>
      </c>
      <c r="C13">
        <v>16.957000000000001</v>
      </c>
      <c r="D13">
        <v>244.07</v>
      </c>
      <c r="I13" t="s">
        <v>15</v>
      </c>
      <c r="J13" s="16">
        <f>AVERAGE(J2:J12)</f>
        <v>0.182</v>
      </c>
      <c r="K13" s="16">
        <f t="shared" ref="K13:Q13" si="0">AVERAGE(K2:K12)</f>
        <v>0.18870000000000001</v>
      </c>
      <c r="L13" s="16">
        <f t="shared" si="0"/>
        <v>0.19540000000000002</v>
      </c>
      <c r="M13" s="16">
        <f t="shared" si="0"/>
        <v>0.20380000000000004</v>
      </c>
      <c r="N13" s="16">
        <f t="shared" si="0"/>
        <v>0.20380000000000004</v>
      </c>
      <c r="O13" s="16">
        <f t="shared" si="0"/>
        <v>0.2334</v>
      </c>
      <c r="P13" s="16">
        <f t="shared" si="0"/>
        <v>0.26989999999999997</v>
      </c>
      <c r="Q13" s="16">
        <f t="shared" si="0"/>
        <v>0.28220000000000001</v>
      </c>
    </row>
    <row r="14" spans="1:19">
      <c r="B14">
        <v>120.289</v>
      </c>
      <c r="C14">
        <v>25.663</v>
      </c>
      <c r="D14">
        <v>244.15</v>
      </c>
      <c r="I14" t="s">
        <v>16</v>
      </c>
      <c r="J14">
        <f>J13*10</f>
        <v>1.8199999999999998</v>
      </c>
      <c r="K14">
        <f t="shared" ref="K14:Q14" si="1">K13*10</f>
        <v>1.887</v>
      </c>
      <c r="L14">
        <f t="shared" si="1"/>
        <v>1.9540000000000002</v>
      </c>
      <c r="M14">
        <f t="shared" si="1"/>
        <v>2.0380000000000003</v>
      </c>
      <c r="N14">
        <f t="shared" si="1"/>
        <v>2.0380000000000003</v>
      </c>
      <c r="O14">
        <f t="shared" si="1"/>
        <v>2.3340000000000001</v>
      </c>
      <c r="P14">
        <f t="shared" si="1"/>
        <v>2.6989999999999998</v>
      </c>
      <c r="Q14">
        <f t="shared" si="1"/>
        <v>2.8220000000000001</v>
      </c>
    </row>
    <row r="15" spans="1:19">
      <c r="B15">
        <v>130.28800000000001</v>
      </c>
      <c r="C15">
        <v>31.986999999999998</v>
      </c>
      <c r="D15">
        <v>244.16</v>
      </c>
      <c r="I15" t="s">
        <v>17</v>
      </c>
      <c r="J15" s="17">
        <f>J13/100</f>
        <v>1.82E-3</v>
      </c>
      <c r="K15" s="17">
        <f t="shared" ref="K15:Q15" si="2">K13/100</f>
        <v>1.887E-3</v>
      </c>
      <c r="L15" s="17">
        <f t="shared" si="2"/>
        <v>1.954E-3</v>
      </c>
      <c r="M15" s="17">
        <f t="shared" si="2"/>
        <v>2.0380000000000003E-3</v>
      </c>
      <c r="N15" s="17">
        <f t="shared" si="2"/>
        <v>2.0380000000000003E-3</v>
      </c>
      <c r="O15" s="17">
        <f t="shared" si="2"/>
        <v>2.3340000000000001E-3</v>
      </c>
      <c r="P15" s="17">
        <f t="shared" si="2"/>
        <v>2.6989999999999996E-3</v>
      </c>
      <c r="Q15" s="17">
        <f t="shared" si="2"/>
        <v>2.8219999999999999E-3</v>
      </c>
      <c r="S15" s="17"/>
    </row>
    <row r="16" spans="1:19">
      <c r="B16">
        <v>140.28899999999999</v>
      </c>
      <c r="C16">
        <v>27.927</v>
      </c>
      <c r="D16">
        <v>244.26</v>
      </c>
      <c r="J16" s="17"/>
    </row>
    <row r="17" spans="1:19">
      <c r="B17">
        <v>150.28899999999999</v>
      </c>
      <c r="C17">
        <v>19.963000000000001</v>
      </c>
      <c r="D17">
        <v>244.29</v>
      </c>
      <c r="J17" s="17"/>
    </row>
    <row r="18" spans="1:19">
      <c r="B18">
        <v>160.28800000000001</v>
      </c>
      <c r="C18">
        <v>16.998999999999999</v>
      </c>
      <c r="D18">
        <v>244.35</v>
      </c>
    </row>
    <row r="19" spans="1:19">
      <c r="B19">
        <v>170.28899999999999</v>
      </c>
      <c r="C19">
        <v>15.898999999999999</v>
      </c>
      <c r="D19">
        <v>244.33</v>
      </c>
      <c r="S19" s="17"/>
    </row>
    <row r="20" spans="1:19">
      <c r="B20">
        <v>180.28800000000001</v>
      </c>
      <c r="C20">
        <v>15.27</v>
      </c>
      <c r="D20">
        <v>244.34</v>
      </c>
      <c r="J20" s="17"/>
      <c r="S20" s="17"/>
    </row>
    <row r="21" spans="1:19">
      <c r="B21">
        <v>190.28899999999999</v>
      </c>
      <c r="C21">
        <v>15.013999999999999</v>
      </c>
      <c r="D21">
        <v>244.27</v>
      </c>
      <c r="J21" s="17"/>
      <c r="S21" s="17"/>
    </row>
    <row r="22" spans="1:19">
      <c r="B22">
        <v>200.28800000000001</v>
      </c>
      <c r="C22">
        <v>14.932</v>
      </c>
      <c r="D22">
        <v>244.29</v>
      </c>
      <c r="J22" s="17"/>
      <c r="S22" s="17"/>
    </row>
    <row r="23" spans="1:19">
      <c r="B23">
        <v>210.28899999999999</v>
      </c>
      <c r="C23">
        <v>14.773999999999999</v>
      </c>
      <c r="D23">
        <v>244.27</v>
      </c>
      <c r="J23" s="17"/>
      <c r="S23" s="17"/>
    </row>
    <row r="24" spans="1:19">
      <c r="B24">
        <v>220.28899999999999</v>
      </c>
      <c r="C24">
        <v>14.707000000000001</v>
      </c>
      <c r="D24">
        <v>244.29</v>
      </c>
      <c r="J24" s="17"/>
      <c r="S24" s="17"/>
    </row>
    <row r="25" spans="1:19">
      <c r="B25">
        <v>230.28800000000001</v>
      </c>
      <c r="C25">
        <v>14.682</v>
      </c>
      <c r="D25">
        <v>244.26</v>
      </c>
    </row>
    <row r="26" spans="1:19">
      <c r="B26">
        <v>240.28899999999999</v>
      </c>
      <c r="C26">
        <v>14.58</v>
      </c>
      <c r="D26">
        <v>244.28</v>
      </c>
    </row>
    <row r="27" spans="1:19">
      <c r="B27">
        <v>250.28800000000001</v>
      </c>
      <c r="C27">
        <v>14.513999999999999</v>
      </c>
      <c r="D27">
        <v>244.3</v>
      </c>
    </row>
    <row r="28" spans="1:19">
      <c r="B28">
        <v>260.28899999999999</v>
      </c>
      <c r="C28">
        <v>14.499000000000001</v>
      </c>
      <c r="D28">
        <v>244.27</v>
      </c>
    </row>
    <row r="29" spans="1:19">
      <c r="B29">
        <v>270.28800000000001</v>
      </c>
      <c r="C29">
        <v>14.483000000000001</v>
      </c>
      <c r="D29">
        <v>244.27</v>
      </c>
    </row>
    <row r="30" spans="1:19">
      <c r="B30">
        <v>280.28899999999999</v>
      </c>
      <c r="C30">
        <v>14.468</v>
      </c>
      <c r="D30">
        <v>244.25</v>
      </c>
    </row>
    <row r="31" spans="1:19">
      <c r="B31">
        <v>290.28899999999999</v>
      </c>
      <c r="C31">
        <v>14.504</v>
      </c>
      <c r="D31">
        <v>244.25</v>
      </c>
    </row>
    <row r="32" spans="1:19">
      <c r="A32">
        <v>0.5</v>
      </c>
      <c r="B32">
        <v>300.28800000000001</v>
      </c>
      <c r="C32">
        <v>14.401999999999999</v>
      </c>
      <c r="D32">
        <v>244.26</v>
      </c>
      <c r="E32">
        <f>AVERAGE(C34:C41)</f>
        <v>33.433750000000003</v>
      </c>
    </row>
    <row r="33" spans="1:5">
      <c r="B33">
        <v>310.28899999999999</v>
      </c>
      <c r="C33">
        <v>18.716999999999999</v>
      </c>
      <c r="D33">
        <v>244.27</v>
      </c>
    </row>
    <row r="34" spans="1:5">
      <c r="B34">
        <v>320.28800000000001</v>
      </c>
      <c r="C34">
        <v>28.748000000000001</v>
      </c>
      <c r="D34">
        <v>244.3</v>
      </c>
    </row>
    <row r="35" spans="1:5">
      <c r="B35">
        <v>330.28899999999999</v>
      </c>
      <c r="C35">
        <v>32.847000000000001</v>
      </c>
      <c r="D35">
        <v>244.4</v>
      </c>
    </row>
    <row r="36" spans="1:5">
      <c r="B36">
        <v>340.28800000000001</v>
      </c>
      <c r="C36">
        <v>34.027999999999999</v>
      </c>
      <c r="D36">
        <v>244.5</v>
      </c>
    </row>
    <row r="37" spans="1:5">
      <c r="B37">
        <v>350.28899999999999</v>
      </c>
      <c r="C37">
        <v>34.488</v>
      </c>
      <c r="D37">
        <v>244.58</v>
      </c>
    </row>
    <row r="38" spans="1:5">
      <c r="B38">
        <v>360.28899999999999</v>
      </c>
      <c r="C38">
        <v>34.43</v>
      </c>
      <c r="D38">
        <v>244.67</v>
      </c>
    </row>
    <row r="39" spans="1:5">
      <c r="B39">
        <v>370.28800000000001</v>
      </c>
      <c r="C39">
        <v>34.270000000000003</v>
      </c>
      <c r="D39">
        <v>244.76</v>
      </c>
    </row>
    <row r="40" spans="1:5">
      <c r="B40">
        <v>380.28899999999999</v>
      </c>
      <c r="C40">
        <v>34.314999999999998</v>
      </c>
      <c r="D40">
        <v>244.82</v>
      </c>
    </row>
    <row r="41" spans="1:5">
      <c r="B41">
        <v>390.28800000000001</v>
      </c>
      <c r="C41">
        <v>34.344000000000001</v>
      </c>
      <c r="D41">
        <v>244.92</v>
      </c>
    </row>
    <row r="42" spans="1:5">
      <c r="A42">
        <v>1</v>
      </c>
      <c r="B42">
        <v>400.28899999999999</v>
      </c>
      <c r="C42">
        <v>34.270000000000003</v>
      </c>
      <c r="D42">
        <v>245</v>
      </c>
      <c r="E42">
        <f>AVERAGE(C44:C51)</f>
        <v>55.727625000000003</v>
      </c>
    </row>
    <row r="43" spans="1:5">
      <c r="B43">
        <v>410.28800000000001</v>
      </c>
      <c r="C43">
        <v>41.654000000000003</v>
      </c>
      <c r="D43">
        <v>245.1</v>
      </c>
    </row>
    <row r="44" spans="1:5">
      <c r="B44">
        <v>420.28899999999999</v>
      </c>
      <c r="C44">
        <v>51.085999999999999</v>
      </c>
      <c r="D44">
        <v>245.23</v>
      </c>
    </row>
    <row r="45" spans="1:5">
      <c r="B45">
        <v>430.28899999999999</v>
      </c>
      <c r="C45">
        <v>54.25</v>
      </c>
      <c r="D45">
        <v>245.39</v>
      </c>
    </row>
    <row r="46" spans="1:5">
      <c r="B46">
        <v>440.28800000000001</v>
      </c>
      <c r="C46">
        <v>55.533999999999999</v>
      </c>
      <c r="D46">
        <v>245.54</v>
      </c>
    </row>
    <row r="47" spans="1:5">
      <c r="B47">
        <v>450.28899999999999</v>
      </c>
      <c r="C47">
        <v>56.235999999999997</v>
      </c>
      <c r="D47">
        <v>245.71</v>
      </c>
    </row>
    <row r="48" spans="1:5">
      <c r="B48">
        <v>460.28800000000001</v>
      </c>
      <c r="C48">
        <v>56.43</v>
      </c>
      <c r="D48">
        <v>245.86</v>
      </c>
    </row>
    <row r="49" spans="1:5">
      <c r="B49">
        <v>470.28899999999999</v>
      </c>
      <c r="C49">
        <v>57.029000000000003</v>
      </c>
      <c r="D49">
        <v>246.03</v>
      </c>
    </row>
    <row r="50" spans="1:5">
      <c r="B50">
        <v>480.28800000000001</v>
      </c>
      <c r="C50">
        <v>57.341000000000001</v>
      </c>
      <c r="D50">
        <v>246.19</v>
      </c>
    </row>
    <row r="51" spans="1:5">
      <c r="B51">
        <v>490.28899999999999</v>
      </c>
      <c r="C51">
        <v>57.914999999999999</v>
      </c>
      <c r="D51">
        <v>246.36</v>
      </c>
    </row>
    <row r="52" spans="1:5">
      <c r="A52">
        <v>2</v>
      </c>
      <c r="B52">
        <v>500.28899999999999</v>
      </c>
      <c r="C52">
        <v>58.115000000000002</v>
      </c>
      <c r="D52">
        <v>246.52</v>
      </c>
      <c r="E52">
        <f>AVERAGE(C54:C61)</f>
        <v>116.02399999999999</v>
      </c>
    </row>
    <row r="53" spans="1:5">
      <c r="B53">
        <v>510.28800000000001</v>
      </c>
      <c r="C53">
        <v>76.591999999999999</v>
      </c>
      <c r="D53">
        <v>246.72</v>
      </c>
    </row>
    <row r="54" spans="1:5">
      <c r="B54">
        <v>520.28899999999999</v>
      </c>
      <c r="C54">
        <v>100.59399999999999</v>
      </c>
      <c r="D54">
        <v>246.98</v>
      </c>
    </row>
    <row r="55" spans="1:5">
      <c r="B55">
        <v>530.28800000000001</v>
      </c>
      <c r="C55">
        <v>110.575</v>
      </c>
      <c r="D55">
        <v>247.29</v>
      </c>
    </row>
    <row r="56" spans="1:5">
      <c r="B56">
        <v>540.28899999999999</v>
      </c>
      <c r="C56">
        <v>114.32599999999999</v>
      </c>
      <c r="D56">
        <v>247.59</v>
      </c>
    </row>
    <row r="57" spans="1:5">
      <c r="B57">
        <v>550.28800000000001</v>
      </c>
      <c r="C57">
        <v>116.937</v>
      </c>
      <c r="D57">
        <v>247.91</v>
      </c>
    </row>
    <row r="58" spans="1:5">
      <c r="B58">
        <v>560.28899999999999</v>
      </c>
      <c r="C58">
        <v>119.276</v>
      </c>
      <c r="D58">
        <v>248.23</v>
      </c>
    </row>
    <row r="59" spans="1:5">
      <c r="B59">
        <v>570.28899999999999</v>
      </c>
      <c r="C59">
        <v>120.74</v>
      </c>
      <c r="D59">
        <v>248.54</v>
      </c>
    </row>
    <row r="60" spans="1:5">
      <c r="B60">
        <v>580.28800000000001</v>
      </c>
      <c r="C60">
        <v>122.675</v>
      </c>
      <c r="D60">
        <v>248.86</v>
      </c>
    </row>
    <row r="61" spans="1:5">
      <c r="B61">
        <v>590.28899999999999</v>
      </c>
      <c r="C61">
        <v>123.069</v>
      </c>
      <c r="D61">
        <v>249.17</v>
      </c>
    </row>
    <row r="62" spans="1:5">
      <c r="A62">
        <v>4</v>
      </c>
      <c r="B62">
        <v>600.28800000000001</v>
      </c>
      <c r="C62">
        <v>117.688</v>
      </c>
      <c r="D62">
        <v>249.52</v>
      </c>
      <c r="E62">
        <f>AVERAGE(C64:C71)</f>
        <v>193.03712500000003</v>
      </c>
    </row>
    <row r="63" spans="1:5">
      <c r="B63">
        <v>610.28899999999999</v>
      </c>
      <c r="C63">
        <v>150.06200000000001</v>
      </c>
      <c r="D63">
        <v>249.96</v>
      </c>
    </row>
    <row r="64" spans="1:5">
      <c r="B64">
        <v>620.28800000000001</v>
      </c>
      <c r="C64">
        <v>184.017</v>
      </c>
      <c r="D64">
        <v>250.6</v>
      </c>
    </row>
    <row r="65" spans="1:5">
      <c r="B65">
        <v>630.28899999999999</v>
      </c>
      <c r="C65">
        <v>191.85400000000001</v>
      </c>
      <c r="D65">
        <v>251.22</v>
      </c>
    </row>
    <row r="66" spans="1:5">
      <c r="B66">
        <v>640.28899999999999</v>
      </c>
      <c r="C66">
        <v>194.321</v>
      </c>
      <c r="D66">
        <v>251.91</v>
      </c>
    </row>
    <row r="67" spans="1:5">
      <c r="B67">
        <v>650.28800000000001</v>
      </c>
      <c r="C67">
        <v>194.00800000000001</v>
      </c>
      <c r="D67">
        <v>252.58</v>
      </c>
    </row>
    <row r="68" spans="1:5">
      <c r="B68">
        <v>660.28899999999999</v>
      </c>
      <c r="C68">
        <v>193.476</v>
      </c>
      <c r="D68">
        <v>253.18</v>
      </c>
    </row>
    <row r="69" spans="1:5">
      <c r="B69">
        <v>670.28800000000001</v>
      </c>
      <c r="C69">
        <v>194.26400000000001</v>
      </c>
      <c r="D69">
        <v>253.87</v>
      </c>
    </row>
    <row r="70" spans="1:5">
      <c r="B70">
        <v>680.28899999999999</v>
      </c>
      <c r="C70">
        <v>195.61</v>
      </c>
      <c r="D70">
        <v>254.56</v>
      </c>
    </row>
    <row r="71" spans="1:5">
      <c r="B71">
        <v>690.28800000000001</v>
      </c>
      <c r="C71">
        <v>196.74700000000001</v>
      </c>
      <c r="D71">
        <v>255.28</v>
      </c>
    </row>
    <row r="72" spans="1:5">
      <c r="A72">
        <v>6</v>
      </c>
      <c r="B72">
        <v>700.28899999999999</v>
      </c>
      <c r="C72">
        <v>198.27199999999999</v>
      </c>
      <c r="D72">
        <v>255.98</v>
      </c>
      <c r="E72">
        <f>AVERAGE(C74:C81)</f>
        <v>279.20850000000002</v>
      </c>
    </row>
    <row r="73" spans="1:5">
      <c r="B73">
        <v>710.28899999999999</v>
      </c>
      <c r="C73">
        <v>241.53899999999999</v>
      </c>
      <c r="D73">
        <v>256.7</v>
      </c>
    </row>
    <row r="74" spans="1:5">
      <c r="B74">
        <v>720.28800000000001</v>
      </c>
      <c r="C74">
        <v>274.47899999999998</v>
      </c>
      <c r="D74">
        <v>257.69</v>
      </c>
    </row>
    <row r="75" spans="1:5">
      <c r="B75">
        <v>730.28899999999999</v>
      </c>
      <c r="C75">
        <v>280.38499999999999</v>
      </c>
      <c r="D75">
        <v>258.61</v>
      </c>
    </row>
    <row r="76" spans="1:5">
      <c r="B76">
        <v>740.28800000000001</v>
      </c>
      <c r="C76">
        <v>280.84100000000001</v>
      </c>
      <c r="D76">
        <v>259.57</v>
      </c>
    </row>
    <row r="77" spans="1:5">
      <c r="B77">
        <v>750.28899999999999</v>
      </c>
      <c r="C77">
        <v>279.78100000000001</v>
      </c>
      <c r="D77">
        <v>260.58</v>
      </c>
    </row>
    <row r="78" spans="1:5">
      <c r="B78">
        <v>760.28800000000001</v>
      </c>
      <c r="C78">
        <v>280.303</v>
      </c>
      <c r="D78">
        <v>261.54000000000002</v>
      </c>
    </row>
    <row r="79" spans="1:5">
      <c r="B79">
        <v>770.28899999999999</v>
      </c>
      <c r="C79">
        <v>279.95499999999998</v>
      </c>
      <c r="D79">
        <v>262.60000000000002</v>
      </c>
    </row>
    <row r="80" spans="1:5">
      <c r="B80">
        <v>780.28899999999999</v>
      </c>
      <c r="C80">
        <v>278.476</v>
      </c>
      <c r="D80">
        <v>263.52</v>
      </c>
    </row>
    <row r="81" spans="1:5">
      <c r="B81">
        <v>790.28800000000001</v>
      </c>
      <c r="C81">
        <v>279.44799999999998</v>
      </c>
      <c r="D81">
        <v>264.56</v>
      </c>
    </row>
    <row r="82" spans="1:5">
      <c r="A82">
        <v>8</v>
      </c>
      <c r="B82">
        <v>800.28899999999999</v>
      </c>
      <c r="C82">
        <v>283.625</v>
      </c>
      <c r="D82">
        <v>265.47000000000003</v>
      </c>
      <c r="E82">
        <f>AVERAGE(C84:C91)</f>
        <v>356.84912499999996</v>
      </c>
    </row>
    <row r="83" spans="1:5">
      <c r="B83">
        <v>810.28800000000001</v>
      </c>
      <c r="C83">
        <v>330.24400000000003</v>
      </c>
      <c r="D83">
        <v>266.60000000000002</v>
      </c>
    </row>
    <row r="84" spans="1:5">
      <c r="B84">
        <v>820.28899999999999</v>
      </c>
      <c r="C84">
        <v>359.76600000000002</v>
      </c>
      <c r="D84">
        <v>267.91000000000003</v>
      </c>
    </row>
    <row r="85" spans="1:5">
      <c r="B85">
        <v>830.28800000000001</v>
      </c>
      <c r="C85">
        <v>358.05</v>
      </c>
      <c r="D85">
        <v>269.18</v>
      </c>
    </row>
    <row r="86" spans="1:5">
      <c r="B86">
        <v>840.28899999999999</v>
      </c>
      <c r="C86">
        <v>359.72399999999999</v>
      </c>
      <c r="D86">
        <v>270.51</v>
      </c>
    </row>
    <row r="87" spans="1:5">
      <c r="B87">
        <v>850.28899999999999</v>
      </c>
      <c r="C87">
        <v>360.65600000000001</v>
      </c>
      <c r="D87">
        <v>271.82</v>
      </c>
    </row>
    <row r="88" spans="1:5">
      <c r="B88">
        <v>860.28800000000001</v>
      </c>
      <c r="C88">
        <v>361.16699999999997</v>
      </c>
      <c r="D88">
        <v>273.18</v>
      </c>
    </row>
    <row r="89" spans="1:5">
      <c r="B89">
        <v>870.28899999999999</v>
      </c>
      <c r="C89">
        <v>351.96300000000002</v>
      </c>
      <c r="D89">
        <v>274.5</v>
      </c>
    </row>
    <row r="90" spans="1:5">
      <c r="B90">
        <v>880.28800000000001</v>
      </c>
      <c r="C90">
        <v>350.98599999999999</v>
      </c>
      <c r="D90">
        <v>275.83999999999997</v>
      </c>
    </row>
    <row r="91" spans="1:5">
      <c r="B91">
        <v>890.28899999999999</v>
      </c>
      <c r="C91">
        <v>352.48099999999999</v>
      </c>
      <c r="D91">
        <v>277.01</v>
      </c>
    </row>
    <row r="92" spans="1:5">
      <c r="A92">
        <v>10</v>
      </c>
      <c r="B92">
        <v>900.28800000000001</v>
      </c>
      <c r="C92">
        <v>354.49200000000002</v>
      </c>
      <c r="D92">
        <v>278.36</v>
      </c>
      <c r="E92">
        <f>AVERAGE(C94:C101)</f>
        <v>433.84899999999999</v>
      </c>
    </row>
    <row r="93" spans="1:5">
      <c r="B93">
        <v>910.28899999999999</v>
      </c>
      <c r="C93">
        <v>399.05799999999999</v>
      </c>
      <c r="D93">
        <v>279.98</v>
      </c>
    </row>
    <row r="94" spans="1:5">
      <c r="B94">
        <v>920.28899999999999</v>
      </c>
      <c r="C94">
        <v>426.99299999999999</v>
      </c>
      <c r="D94">
        <v>281.5</v>
      </c>
    </row>
    <row r="95" spans="1:5">
      <c r="B95">
        <v>930.28800000000001</v>
      </c>
      <c r="C95">
        <v>430.26299999999998</v>
      </c>
      <c r="D95">
        <v>283.12</v>
      </c>
    </row>
    <row r="96" spans="1:5">
      <c r="B96">
        <v>940.28899999999999</v>
      </c>
      <c r="C96">
        <v>432.11599999999999</v>
      </c>
      <c r="D96">
        <v>284.87</v>
      </c>
    </row>
    <row r="97" spans="2:4">
      <c r="B97">
        <v>950.28800000000001</v>
      </c>
      <c r="C97">
        <v>428.30200000000002</v>
      </c>
      <c r="D97">
        <v>286.19</v>
      </c>
    </row>
    <row r="98" spans="2:4">
      <c r="B98">
        <v>960.28899999999999</v>
      </c>
      <c r="C98">
        <v>437.93</v>
      </c>
      <c r="D98">
        <v>288.01</v>
      </c>
    </row>
    <row r="99" spans="2:4">
      <c r="B99">
        <v>970.28800000000001</v>
      </c>
      <c r="C99">
        <v>436.30399999999997</v>
      </c>
      <c r="D99">
        <v>289.64999999999998</v>
      </c>
    </row>
    <row r="100" spans="2:4">
      <c r="B100">
        <v>980.28899999999999</v>
      </c>
      <c r="C100">
        <v>438.58699999999999</v>
      </c>
      <c r="D100">
        <v>291.27999999999997</v>
      </c>
    </row>
    <row r="101" spans="2:4">
      <c r="B101">
        <v>990.28899999999999</v>
      </c>
      <c r="C101">
        <v>440.29700000000003</v>
      </c>
      <c r="D101">
        <v>292.83</v>
      </c>
    </row>
    <row r="102" spans="2:4">
      <c r="B102">
        <v>1000.288</v>
      </c>
      <c r="C102">
        <v>442.774</v>
      </c>
      <c r="D102">
        <v>294.55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9A32-FEDE-424C-A2B0-FD1D2423CDCD}">
  <sheetPr filterMode="1"/>
  <dimension ref="A2:L1453"/>
  <sheetViews>
    <sheetView zoomScaleNormal="100" workbookViewId="0">
      <selection activeCell="N1365" sqref="N1365"/>
    </sheetView>
  </sheetViews>
  <sheetFormatPr defaultRowHeight="15"/>
  <cols>
    <col min="2" max="2" width="9.140625" style="6"/>
    <col min="3" max="4" width="0" hidden="1" customWidth="1"/>
    <col min="7" max="9" width="0" hidden="1" customWidth="1"/>
  </cols>
  <sheetData>
    <row r="2" spans="1:10">
      <c r="A2" t="s">
        <v>18</v>
      </c>
      <c r="B2" t="s">
        <v>6</v>
      </c>
      <c r="E2" t="s">
        <v>5</v>
      </c>
      <c r="F2" t="s">
        <v>4</v>
      </c>
      <c r="J2" s="5" t="s">
        <v>19</v>
      </c>
    </row>
    <row r="3" spans="1:10" hidden="1">
      <c r="A3" s="19" t="s">
        <v>20</v>
      </c>
      <c r="B3" s="13">
        <v>0.21</v>
      </c>
      <c r="C3">
        <v>-12.738</v>
      </c>
      <c r="D3">
        <v>-6.8540000000000001</v>
      </c>
      <c r="E3" s="19">
        <v>-5.8840000000000003</v>
      </c>
      <c r="F3" s="19">
        <v>0.96</v>
      </c>
      <c r="G3">
        <v>9.6000000000000002E-2</v>
      </c>
      <c r="H3">
        <v>5.7770000000000001</v>
      </c>
      <c r="I3">
        <v>-4.78</v>
      </c>
    </row>
    <row r="4" spans="1:10" hidden="1">
      <c r="B4" s="6">
        <v>10.210000000000001</v>
      </c>
      <c r="C4">
        <v>-12.738</v>
      </c>
      <c r="D4">
        <v>-6.7469999999999999</v>
      </c>
      <c r="E4">
        <v>-5.992</v>
      </c>
      <c r="F4">
        <v>0.95</v>
      </c>
      <c r="G4">
        <v>-1E-3</v>
      </c>
      <c r="H4">
        <v>-0.06</v>
      </c>
      <c r="I4">
        <v>1.0569999999999999</v>
      </c>
    </row>
    <row r="5" spans="1:10" hidden="1">
      <c r="B5" s="6">
        <v>20.21</v>
      </c>
      <c r="C5">
        <v>-12.503</v>
      </c>
      <c r="D5">
        <v>-6.4690000000000003</v>
      </c>
      <c r="E5">
        <v>-6.0330000000000004</v>
      </c>
      <c r="F5">
        <v>0.95</v>
      </c>
      <c r="G5">
        <v>0</v>
      </c>
      <c r="H5">
        <v>0</v>
      </c>
      <c r="I5">
        <v>0.997</v>
      </c>
    </row>
    <row r="6" spans="1:10" hidden="1">
      <c r="B6" s="6">
        <v>30.21</v>
      </c>
      <c r="C6">
        <v>-9.81</v>
      </c>
      <c r="D6">
        <v>-6.157</v>
      </c>
      <c r="E6">
        <v>-3.653</v>
      </c>
      <c r="F6">
        <v>0.94</v>
      </c>
      <c r="G6">
        <v>-1E-3</v>
      </c>
      <c r="H6">
        <v>-0.06</v>
      </c>
      <c r="I6">
        <v>1.0569999999999999</v>
      </c>
    </row>
    <row r="7" spans="1:10" hidden="1">
      <c r="B7" s="6">
        <v>40.21</v>
      </c>
      <c r="C7">
        <v>17.709</v>
      </c>
      <c r="D7">
        <v>3.17</v>
      </c>
      <c r="E7">
        <v>14.539</v>
      </c>
      <c r="F7">
        <v>0.98</v>
      </c>
      <c r="G7">
        <v>4.0000000000000001E-3</v>
      </c>
      <c r="H7">
        <v>0.24099999999999999</v>
      </c>
      <c r="I7">
        <v>0.75600000000000001</v>
      </c>
    </row>
    <row r="8" spans="1:10" hidden="1">
      <c r="B8" s="6">
        <v>50.21</v>
      </c>
      <c r="C8">
        <v>32.164999999999999</v>
      </c>
      <c r="D8">
        <v>5.3460000000000001</v>
      </c>
      <c r="E8">
        <v>26.82</v>
      </c>
      <c r="F8">
        <v>1.1299999999999999</v>
      </c>
      <c r="G8">
        <v>1.4999999999999999E-2</v>
      </c>
      <c r="H8">
        <v>0.90300000000000002</v>
      </c>
      <c r="I8">
        <v>9.4E-2</v>
      </c>
    </row>
    <row r="9" spans="1:10" hidden="1">
      <c r="B9" s="6">
        <v>60.209000000000003</v>
      </c>
      <c r="C9">
        <v>26.728999999999999</v>
      </c>
      <c r="D9">
        <v>-0.85699999999999998</v>
      </c>
      <c r="E9">
        <v>27.585999999999999</v>
      </c>
      <c r="F9">
        <v>1.41</v>
      </c>
      <c r="G9">
        <v>2.8000000000000001E-2</v>
      </c>
      <c r="H9">
        <v>1.6850000000000001</v>
      </c>
      <c r="I9">
        <v>-0.68799999999999994</v>
      </c>
    </row>
    <row r="10" spans="1:10" hidden="1">
      <c r="B10" s="6">
        <v>70.209999999999994</v>
      </c>
      <c r="C10">
        <v>22.254999999999999</v>
      </c>
      <c r="D10">
        <v>-5.4329999999999998</v>
      </c>
      <c r="E10">
        <v>27.687999999999999</v>
      </c>
      <c r="F10">
        <v>1.69</v>
      </c>
      <c r="G10">
        <v>2.8000000000000001E-2</v>
      </c>
      <c r="H10">
        <v>1.6850000000000001</v>
      </c>
      <c r="I10">
        <v>-0.68799999999999994</v>
      </c>
    </row>
    <row r="11" spans="1:10" hidden="1">
      <c r="B11" s="6">
        <v>80.209999999999994</v>
      </c>
      <c r="C11">
        <v>19.808</v>
      </c>
      <c r="D11">
        <v>-7.9260000000000002</v>
      </c>
      <c r="E11">
        <v>27.734999999999999</v>
      </c>
      <c r="F11">
        <v>1.98</v>
      </c>
      <c r="G11">
        <v>2.9000000000000001E-2</v>
      </c>
      <c r="H11">
        <v>1.7450000000000001</v>
      </c>
      <c r="I11">
        <v>-0.748</v>
      </c>
    </row>
    <row r="12" spans="1:10" hidden="1">
      <c r="B12" s="6">
        <v>90.21</v>
      </c>
      <c r="C12">
        <v>18.18</v>
      </c>
      <c r="D12">
        <v>-9.0399999999999991</v>
      </c>
      <c r="E12">
        <v>27.22</v>
      </c>
      <c r="F12">
        <v>2.2599999999999998</v>
      </c>
      <c r="G12">
        <v>2.8000000000000001E-2</v>
      </c>
      <c r="H12">
        <v>1.6850000000000001</v>
      </c>
      <c r="I12">
        <v>-0.68799999999999994</v>
      </c>
    </row>
    <row r="13" spans="1:10" hidden="1">
      <c r="A13" s="19" t="s">
        <v>20</v>
      </c>
      <c r="B13" s="13">
        <v>100.21</v>
      </c>
      <c r="C13">
        <v>16.901</v>
      </c>
      <c r="D13">
        <v>-10.050000000000001</v>
      </c>
      <c r="E13" s="19">
        <v>26.951000000000001</v>
      </c>
      <c r="F13" s="19">
        <v>2.57</v>
      </c>
      <c r="G13">
        <v>3.1E-2</v>
      </c>
      <c r="H13">
        <v>1.8660000000000001</v>
      </c>
      <c r="I13">
        <v>-0.86899999999999999</v>
      </c>
    </row>
    <row r="14" spans="1:10" hidden="1">
      <c r="B14" s="6">
        <v>110.21</v>
      </c>
      <c r="C14">
        <v>16.111999999999998</v>
      </c>
      <c r="D14">
        <v>-10.773999999999999</v>
      </c>
      <c r="E14">
        <v>26.885999999999999</v>
      </c>
      <c r="F14">
        <v>2.83</v>
      </c>
      <c r="G14">
        <v>2.5999999999999999E-2</v>
      </c>
      <c r="H14">
        <v>1.5649999999999999</v>
      </c>
      <c r="I14">
        <v>-0.56799999999999995</v>
      </c>
    </row>
    <row r="15" spans="1:10" hidden="1">
      <c r="B15" s="6">
        <v>120.21</v>
      </c>
      <c r="C15">
        <v>15.846</v>
      </c>
      <c r="D15">
        <v>-10.528</v>
      </c>
      <c r="E15">
        <v>26.373999999999999</v>
      </c>
      <c r="F15">
        <v>3.12</v>
      </c>
      <c r="G15">
        <v>2.9000000000000001E-2</v>
      </c>
      <c r="H15">
        <v>1.7450000000000001</v>
      </c>
      <c r="I15">
        <v>-0.748</v>
      </c>
    </row>
    <row r="16" spans="1:10" hidden="1">
      <c r="B16" s="6">
        <v>130.209</v>
      </c>
      <c r="C16">
        <v>16.225000000000001</v>
      </c>
      <c r="D16">
        <v>-10.250999999999999</v>
      </c>
      <c r="E16">
        <v>26.475000000000001</v>
      </c>
      <c r="F16">
        <v>3.39</v>
      </c>
      <c r="G16">
        <v>2.7E-2</v>
      </c>
      <c r="H16">
        <v>1.625</v>
      </c>
      <c r="I16">
        <v>-0.628</v>
      </c>
    </row>
    <row r="17" spans="1:9" hidden="1">
      <c r="B17" s="6">
        <v>140.21</v>
      </c>
      <c r="C17">
        <v>15.887</v>
      </c>
      <c r="D17">
        <v>-10.757999999999999</v>
      </c>
      <c r="E17">
        <v>26.646000000000001</v>
      </c>
      <c r="F17">
        <v>3.66</v>
      </c>
      <c r="G17">
        <v>2.7E-2</v>
      </c>
      <c r="H17">
        <v>1.625</v>
      </c>
      <c r="I17">
        <v>-0.628</v>
      </c>
    </row>
    <row r="18" spans="1:9" hidden="1">
      <c r="B18" s="6">
        <v>150.21</v>
      </c>
      <c r="C18">
        <v>15.989000000000001</v>
      </c>
      <c r="D18">
        <v>-10.348000000000001</v>
      </c>
      <c r="E18">
        <v>26.337</v>
      </c>
      <c r="F18">
        <v>3.95</v>
      </c>
      <c r="G18">
        <v>2.9000000000000001E-2</v>
      </c>
      <c r="H18">
        <v>1.7450000000000001</v>
      </c>
      <c r="I18">
        <v>-0.748</v>
      </c>
    </row>
    <row r="19" spans="1:9" hidden="1">
      <c r="B19" s="6">
        <v>160.21</v>
      </c>
      <c r="C19">
        <v>16.204000000000001</v>
      </c>
      <c r="D19">
        <v>-10.286</v>
      </c>
      <c r="E19">
        <v>26.491</v>
      </c>
      <c r="F19">
        <v>4.2300000000000004</v>
      </c>
      <c r="G19">
        <v>2.8000000000000001E-2</v>
      </c>
      <c r="H19">
        <v>1.6850000000000001</v>
      </c>
      <c r="I19">
        <v>-0.68799999999999994</v>
      </c>
    </row>
    <row r="20" spans="1:9" hidden="1">
      <c r="B20" s="6">
        <v>170.21</v>
      </c>
      <c r="C20">
        <v>15.877000000000001</v>
      </c>
      <c r="D20">
        <v>-10.747999999999999</v>
      </c>
      <c r="E20">
        <v>26.625</v>
      </c>
      <c r="F20">
        <v>4.5199999999999996</v>
      </c>
      <c r="G20">
        <v>2.9000000000000001E-2</v>
      </c>
      <c r="H20">
        <v>1.7450000000000001</v>
      </c>
      <c r="I20">
        <v>-0.748</v>
      </c>
    </row>
    <row r="21" spans="1:9" hidden="1">
      <c r="B21" s="6">
        <v>180.21</v>
      </c>
      <c r="C21">
        <v>15.662000000000001</v>
      </c>
      <c r="D21">
        <v>-10.753</v>
      </c>
      <c r="E21">
        <v>26.414999999999999</v>
      </c>
      <c r="F21">
        <v>4.79</v>
      </c>
      <c r="G21">
        <v>2.7E-2</v>
      </c>
      <c r="H21">
        <v>1.625</v>
      </c>
      <c r="I21">
        <v>-0.628</v>
      </c>
    </row>
    <row r="22" spans="1:9" hidden="1">
      <c r="B22" s="6">
        <v>190.21</v>
      </c>
      <c r="C22">
        <v>11.372</v>
      </c>
      <c r="D22">
        <v>-10.563000000000001</v>
      </c>
      <c r="E22">
        <v>21.936</v>
      </c>
      <c r="F22">
        <v>5.01</v>
      </c>
      <c r="G22">
        <v>2.1999999999999999E-2</v>
      </c>
      <c r="H22">
        <v>1.3240000000000001</v>
      </c>
      <c r="I22">
        <v>-0.32700000000000001</v>
      </c>
    </row>
    <row r="23" spans="1:9" hidden="1">
      <c r="A23" s="19" t="s">
        <v>20</v>
      </c>
      <c r="B23" s="13">
        <v>200.209</v>
      </c>
      <c r="C23">
        <v>-10.629</v>
      </c>
      <c r="D23">
        <v>-11.954000000000001</v>
      </c>
      <c r="E23" s="19">
        <v>1.325</v>
      </c>
      <c r="F23" s="19">
        <v>5.12</v>
      </c>
      <c r="G23">
        <v>1.0999999999999999E-2</v>
      </c>
      <c r="H23">
        <v>0.66200000000000003</v>
      </c>
      <c r="I23">
        <v>0.33500000000000002</v>
      </c>
    </row>
    <row r="24" spans="1:9" hidden="1">
      <c r="B24" s="6">
        <v>210.21</v>
      </c>
      <c r="C24">
        <v>-17.263000000000002</v>
      </c>
      <c r="D24">
        <v>-14.698</v>
      </c>
      <c r="E24">
        <v>-2.5649999999999999</v>
      </c>
      <c r="F24">
        <v>5.19</v>
      </c>
      <c r="G24">
        <v>7.0000000000000001E-3</v>
      </c>
      <c r="H24">
        <v>0.42099999999999999</v>
      </c>
      <c r="I24">
        <v>0.57599999999999996</v>
      </c>
    </row>
    <row r="25" spans="1:9" hidden="1">
      <c r="B25" s="6">
        <v>220.21</v>
      </c>
      <c r="C25">
        <v>-18.911999999999999</v>
      </c>
      <c r="D25">
        <v>-15.164999999999999</v>
      </c>
      <c r="E25">
        <v>-3.746</v>
      </c>
      <c r="F25">
        <v>5.18</v>
      </c>
      <c r="G25">
        <v>-1E-3</v>
      </c>
      <c r="H25">
        <v>-0.06</v>
      </c>
      <c r="I25">
        <v>1.0569999999999999</v>
      </c>
    </row>
    <row r="26" spans="1:9" hidden="1">
      <c r="B26" s="6">
        <v>230.21</v>
      </c>
      <c r="C26">
        <v>-19.443999999999999</v>
      </c>
      <c r="D26">
        <v>-15.176</v>
      </c>
      <c r="E26">
        <v>-4.2679999999999998</v>
      </c>
      <c r="F26">
        <v>5.17</v>
      </c>
      <c r="G26">
        <v>-1E-3</v>
      </c>
      <c r="H26">
        <v>-0.06</v>
      </c>
      <c r="I26">
        <v>1.0569999999999999</v>
      </c>
    </row>
    <row r="27" spans="1:9" hidden="1">
      <c r="B27" s="6">
        <v>240.21</v>
      </c>
      <c r="C27">
        <v>-19.638000000000002</v>
      </c>
      <c r="D27">
        <v>-15.176</v>
      </c>
      <c r="E27">
        <v>-4.4630000000000001</v>
      </c>
      <c r="F27">
        <v>5.2</v>
      </c>
      <c r="G27">
        <v>3.0000000000000001E-3</v>
      </c>
      <c r="H27">
        <v>0.18099999999999999</v>
      </c>
      <c r="I27">
        <v>0.81599999999999995</v>
      </c>
    </row>
    <row r="28" spans="1:9" hidden="1">
      <c r="B28" s="6">
        <v>250.21</v>
      </c>
      <c r="C28">
        <v>-19.853000000000002</v>
      </c>
      <c r="D28">
        <v>-15.191000000000001</v>
      </c>
      <c r="E28">
        <v>-4.6619999999999999</v>
      </c>
      <c r="F28">
        <v>5.19</v>
      </c>
      <c r="G28">
        <v>-1E-3</v>
      </c>
      <c r="H28">
        <v>-0.06</v>
      </c>
      <c r="I28">
        <v>1.0569999999999999</v>
      </c>
    </row>
    <row r="29" spans="1:9" hidden="1">
      <c r="B29" s="6">
        <v>260.20999999999998</v>
      </c>
      <c r="C29">
        <v>-19.914999999999999</v>
      </c>
      <c r="D29">
        <v>-15.186</v>
      </c>
      <c r="E29">
        <v>-4.7290000000000001</v>
      </c>
      <c r="F29">
        <v>5.19</v>
      </c>
      <c r="G29">
        <v>0</v>
      </c>
      <c r="H29">
        <v>0</v>
      </c>
      <c r="I29">
        <v>0.997</v>
      </c>
    </row>
    <row r="30" spans="1:9" hidden="1">
      <c r="B30" s="6">
        <v>270.209</v>
      </c>
      <c r="C30">
        <v>-19.946000000000002</v>
      </c>
      <c r="D30">
        <v>-15.176</v>
      </c>
      <c r="E30">
        <v>-4.7699999999999996</v>
      </c>
      <c r="F30">
        <v>5.2</v>
      </c>
      <c r="G30">
        <v>1E-3</v>
      </c>
      <c r="H30">
        <v>0.06</v>
      </c>
      <c r="I30">
        <v>0.93700000000000006</v>
      </c>
    </row>
    <row r="31" spans="1:9" hidden="1">
      <c r="B31" s="6">
        <v>280.20999999999998</v>
      </c>
      <c r="C31">
        <v>-19.905000000000001</v>
      </c>
      <c r="D31">
        <v>-15.164999999999999</v>
      </c>
      <c r="E31">
        <v>-4.7389999999999999</v>
      </c>
      <c r="F31">
        <v>5.21</v>
      </c>
      <c r="G31">
        <v>1E-3</v>
      </c>
      <c r="H31">
        <v>0.06</v>
      </c>
      <c r="I31">
        <v>0.93700000000000006</v>
      </c>
    </row>
    <row r="32" spans="1:9" hidden="1">
      <c r="B32" s="6">
        <v>290.20999999999998</v>
      </c>
      <c r="C32">
        <v>-19.853000000000002</v>
      </c>
      <c r="D32">
        <v>-15.164999999999999</v>
      </c>
      <c r="E32">
        <v>-4.6879999999999997</v>
      </c>
      <c r="F32">
        <v>5.21</v>
      </c>
      <c r="G32">
        <v>0</v>
      </c>
      <c r="H32">
        <v>0</v>
      </c>
      <c r="I32">
        <v>0.997</v>
      </c>
    </row>
    <row r="33" spans="1:9" hidden="1">
      <c r="A33" s="19" t="s">
        <v>20</v>
      </c>
      <c r="B33" s="13">
        <v>300.20999999999998</v>
      </c>
      <c r="C33">
        <v>-19.853000000000002</v>
      </c>
      <c r="D33">
        <v>-15.164999999999999</v>
      </c>
      <c r="E33" s="19">
        <v>-4.6879999999999997</v>
      </c>
      <c r="F33" s="19">
        <v>5.22</v>
      </c>
      <c r="G33">
        <v>1E-3</v>
      </c>
      <c r="H33">
        <v>0.06</v>
      </c>
      <c r="I33">
        <v>0.93700000000000006</v>
      </c>
    </row>
    <row r="34" spans="1:9" hidden="1">
      <c r="B34" s="6">
        <v>310.20999999999998</v>
      </c>
      <c r="C34">
        <v>-19.771000000000001</v>
      </c>
      <c r="D34">
        <v>-15.16</v>
      </c>
      <c r="E34">
        <v>-4.6109999999999998</v>
      </c>
      <c r="F34">
        <v>5.22</v>
      </c>
      <c r="G34">
        <v>0</v>
      </c>
      <c r="H34">
        <v>0</v>
      </c>
      <c r="I34">
        <v>0.997</v>
      </c>
    </row>
    <row r="35" spans="1:9" hidden="1">
      <c r="B35" s="6">
        <v>320.20999999999998</v>
      </c>
      <c r="C35">
        <v>-19.731000000000002</v>
      </c>
      <c r="D35">
        <v>-15.129</v>
      </c>
      <c r="E35">
        <v>-4.601</v>
      </c>
      <c r="F35">
        <v>5.23</v>
      </c>
      <c r="G35">
        <v>1E-3</v>
      </c>
      <c r="H35">
        <v>0.06</v>
      </c>
      <c r="I35">
        <v>0.93700000000000006</v>
      </c>
    </row>
    <row r="36" spans="1:9" hidden="1">
      <c r="B36" s="6">
        <v>330.21</v>
      </c>
      <c r="C36">
        <v>-19.731000000000002</v>
      </c>
      <c r="D36">
        <v>-15.119</v>
      </c>
      <c r="E36">
        <v>-4.6109999999999998</v>
      </c>
      <c r="F36">
        <v>5.24</v>
      </c>
      <c r="G36">
        <v>1E-3</v>
      </c>
      <c r="H36">
        <v>0.06</v>
      </c>
      <c r="I36">
        <v>0.93700000000000006</v>
      </c>
    </row>
    <row r="37" spans="1:9" hidden="1">
      <c r="B37" s="6">
        <v>340.209</v>
      </c>
      <c r="C37">
        <v>-19.7</v>
      </c>
      <c r="D37">
        <v>-15.129</v>
      </c>
      <c r="E37">
        <v>-4.57</v>
      </c>
      <c r="F37">
        <v>5.24</v>
      </c>
      <c r="G37">
        <v>0</v>
      </c>
      <c r="H37">
        <v>0</v>
      </c>
      <c r="I37">
        <v>0.997</v>
      </c>
    </row>
    <row r="38" spans="1:9" hidden="1">
      <c r="B38" s="6">
        <v>350.21</v>
      </c>
      <c r="C38">
        <v>-19.678999999999998</v>
      </c>
      <c r="D38">
        <v>-15.119</v>
      </c>
      <c r="E38">
        <v>-4.5599999999999996</v>
      </c>
      <c r="F38">
        <v>5.23</v>
      </c>
      <c r="G38">
        <v>-1E-3</v>
      </c>
      <c r="H38">
        <v>-0.06</v>
      </c>
      <c r="I38">
        <v>1.0569999999999999</v>
      </c>
    </row>
    <row r="39" spans="1:9" hidden="1">
      <c r="B39" s="6">
        <v>360.21</v>
      </c>
      <c r="C39">
        <v>-19.587</v>
      </c>
      <c r="D39">
        <v>-15.099</v>
      </c>
      <c r="E39">
        <v>-4.4889999999999999</v>
      </c>
      <c r="F39">
        <v>5.21</v>
      </c>
      <c r="G39">
        <v>-2E-3</v>
      </c>
      <c r="H39">
        <v>-0.12</v>
      </c>
      <c r="I39">
        <v>1.117</v>
      </c>
    </row>
    <row r="40" spans="1:9" hidden="1">
      <c r="B40" s="6">
        <v>370.21</v>
      </c>
      <c r="C40">
        <v>-19.628</v>
      </c>
      <c r="D40">
        <v>-15.103999999999999</v>
      </c>
      <c r="E40">
        <v>-4.524</v>
      </c>
      <c r="F40">
        <v>5.26</v>
      </c>
      <c r="G40">
        <v>5.0000000000000001E-3</v>
      </c>
      <c r="H40">
        <v>0.30099999999999999</v>
      </c>
      <c r="I40">
        <v>0.69599999999999995</v>
      </c>
    </row>
    <row r="41" spans="1:9" hidden="1">
      <c r="B41" s="6">
        <v>380.21</v>
      </c>
      <c r="C41">
        <v>-19.690000000000001</v>
      </c>
      <c r="D41">
        <v>-15.083</v>
      </c>
      <c r="E41">
        <v>-4.6059999999999999</v>
      </c>
      <c r="F41">
        <v>5.25</v>
      </c>
      <c r="G41">
        <v>-1E-3</v>
      </c>
      <c r="H41">
        <v>-0.06</v>
      </c>
      <c r="I41">
        <v>1.0569999999999999</v>
      </c>
    </row>
    <row r="42" spans="1:9" hidden="1">
      <c r="B42" s="6">
        <v>390.21</v>
      </c>
      <c r="C42">
        <v>-19.690000000000001</v>
      </c>
      <c r="D42">
        <v>-15.103999999999999</v>
      </c>
      <c r="E42">
        <v>-4.5860000000000003</v>
      </c>
      <c r="F42">
        <v>5.26</v>
      </c>
      <c r="G42">
        <v>1E-3</v>
      </c>
      <c r="H42">
        <v>0.06</v>
      </c>
      <c r="I42">
        <v>0.93700000000000006</v>
      </c>
    </row>
    <row r="43" spans="1:9" hidden="1">
      <c r="A43" s="19" t="s">
        <v>20</v>
      </c>
      <c r="B43" s="13">
        <v>400.21</v>
      </c>
      <c r="C43">
        <v>-19.638000000000002</v>
      </c>
      <c r="D43">
        <v>-15.093999999999999</v>
      </c>
      <c r="E43" s="19">
        <v>-4.5449999999999999</v>
      </c>
      <c r="F43" s="19">
        <v>5.25</v>
      </c>
      <c r="G43">
        <v>-1E-3</v>
      </c>
      <c r="H43">
        <v>-0.06</v>
      </c>
      <c r="I43">
        <v>1.0569999999999999</v>
      </c>
    </row>
    <row r="44" spans="1:9" hidden="1">
      <c r="B44" s="6">
        <v>410.209</v>
      </c>
      <c r="C44">
        <v>-19.504999999999999</v>
      </c>
      <c r="D44">
        <v>-15.109</v>
      </c>
      <c r="E44">
        <v>-4.3959999999999999</v>
      </c>
      <c r="F44">
        <v>5.26</v>
      </c>
      <c r="G44">
        <v>1E-3</v>
      </c>
      <c r="H44">
        <v>0.06</v>
      </c>
      <c r="I44">
        <v>0.93700000000000006</v>
      </c>
    </row>
    <row r="45" spans="1:9" hidden="1">
      <c r="B45" s="6">
        <v>420.21</v>
      </c>
      <c r="C45">
        <v>-19.526</v>
      </c>
      <c r="D45">
        <v>-15.063000000000001</v>
      </c>
      <c r="E45">
        <v>-4.4630000000000001</v>
      </c>
      <c r="F45">
        <v>5.27</v>
      </c>
      <c r="G45">
        <v>1E-3</v>
      </c>
      <c r="H45">
        <v>0.06</v>
      </c>
      <c r="I45">
        <v>0.93700000000000006</v>
      </c>
    </row>
    <row r="46" spans="1:9" hidden="1">
      <c r="B46" s="6">
        <v>430.21</v>
      </c>
      <c r="C46">
        <v>-19.484999999999999</v>
      </c>
      <c r="D46">
        <v>-15.063000000000001</v>
      </c>
      <c r="E46">
        <v>-4.4219999999999997</v>
      </c>
      <c r="F46">
        <v>5.27</v>
      </c>
      <c r="G46">
        <v>0</v>
      </c>
      <c r="H46">
        <v>0</v>
      </c>
      <c r="I46">
        <v>0.997</v>
      </c>
    </row>
    <row r="47" spans="1:9" hidden="1">
      <c r="B47" s="6">
        <v>440.21</v>
      </c>
      <c r="C47">
        <v>-19.484999999999999</v>
      </c>
      <c r="D47">
        <v>-15.058</v>
      </c>
      <c r="E47">
        <v>-4.4269999999999996</v>
      </c>
      <c r="F47">
        <v>5.27</v>
      </c>
      <c r="G47">
        <v>0</v>
      </c>
      <c r="H47">
        <v>0</v>
      </c>
      <c r="I47">
        <v>0.997</v>
      </c>
    </row>
    <row r="48" spans="1:9" hidden="1">
      <c r="B48" s="6">
        <v>450.21</v>
      </c>
      <c r="C48">
        <v>-19.495000000000001</v>
      </c>
      <c r="D48">
        <v>-15.047000000000001</v>
      </c>
      <c r="E48">
        <v>-4.4480000000000004</v>
      </c>
      <c r="F48">
        <v>5.27</v>
      </c>
      <c r="G48">
        <v>0</v>
      </c>
      <c r="H48">
        <v>0</v>
      </c>
      <c r="I48">
        <v>0.997</v>
      </c>
    </row>
    <row r="49" spans="1:9" hidden="1">
      <c r="B49" s="6">
        <v>460.21</v>
      </c>
      <c r="C49">
        <v>-19.434000000000001</v>
      </c>
      <c r="D49">
        <v>-15.047000000000001</v>
      </c>
      <c r="E49">
        <v>-4.3860000000000001</v>
      </c>
      <c r="F49">
        <v>5.26</v>
      </c>
      <c r="G49">
        <v>-1E-3</v>
      </c>
      <c r="H49">
        <v>-0.06</v>
      </c>
      <c r="I49">
        <v>1.0569999999999999</v>
      </c>
    </row>
    <row r="50" spans="1:9" hidden="1">
      <c r="B50" s="6">
        <v>470.21</v>
      </c>
      <c r="C50">
        <v>-19.352</v>
      </c>
      <c r="D50">
        <v>-15.010999999999999</v>
      </c>
      <c r="E50">
        <v>-4.34</v>
      </c>
      <c r="F50">
        <v>5.28</v>
      </c>
      <c r="G50">
        <v>2E-3</v>
      </c>
      <c r="H50">
        <v>0.12</v>
      </c>
      <c r="I50">
        <v>0.877</v>
      </c>
    </row>
    <row r="51" spans="1:9" hidden="1">
      <c r="B51" s="6">
        <v>480.209</v>
      </c>
      <c r="C51">
        <v>-19.311</v>
      </c>
      <c r="D51">
        <v>-15.042</v>
      </c>
      <c r="E51">
        <v>-4.2690000000000001</v>
      </c>
      <c r="F51">
        <v>5.28</v>
      </c>
      <c r="G51">
        <v>0</v>
      </c>
      <c r="H51">
        <v>0</v>
      </c>
      <c r="I51">
        <v>0.997</v>
      </c>
    </row>
    <row r="52" spans="1:9" hidden="1">
      <c r="B52" s="6">
        <v>490.21</v>
      </c>
      <c r="C52">
        <v>-19.311</v>
      </c>
      <c r="D52">
        <v>-15.058</v>
      </c>
      <c r="E52">
        <v>-4.2530000000000001</v>
      </c>
      <c r="F52">
        <v>5.28</v>
      </c>
      <c r="G52">
        <v>0</v>
      </c>
      <c r="H52">
        <v>0</v>
      </c>
      <c r="I52">
        <v>0.997</v>
      </c>
    </row>
    <row r="53" spans="1:9" hidden="1">
      <c r="A53" s="19" t="s">
        <v>20</v>
      </c>
      <c r="B53" s="13">
        <v>500.21</v>
      </c>
      <c r="C53">
        <v>-19.321000000000002</v>
      </c>
      <c r="D53">
        <v>-15.010999999999999</v>
      </c>
      <c r="E53" s="19">
        <v>-4.3099999999999996</v>
      </c>
      <c r="F53" s="19">
        <v>5.29</v>
      </c>
      <c r="G53">
        <v>1E-3</v>
      </c>
      <c r="H53">
        <v>0.06</v>
      </c>
      <c r="I53">
        <v>0.93700000000000006</v>
      </c>
    </row>
    <row r="54" spans="1:9" hidden="1">
      <c r="B54" s="6">
        <v>510.21</v>
      </c>
      <c r="C54">
        <v>-19.300999999999998</v>
      </c>
      <c r="D54">
        <v>-15.026999999999999</v>
      </c>
      <c r="E54">
        <v>-4.274</v>
      </c>
      <c r="F54">
        <v>5.29</v>
      </c>
      <c r="G54">
        <v>0</v>
      </c>
      <c r="H54">
        <v>0</v>
      </c>
      <c r="I54">
        <v>0.997</v>
      </c>
    </row>
    <row r="55" spans="1:9" hidden="1">
      <c r="B55" s="6">
        <v>520.21</v>
      </c>
      <c r="C55">
        <v>-19.29</v>
      </c>
      <c r="D55">
        <v>-14.996</v>
      </c>
      <c r="E55">
        <v>-4.2939999999999996</v>
      </c>
      <c r="F55">
        <v>5.29</v>
      </c>
      <c r="G55">
        <v>0</v>
      </c>
      <c r="H55">
        <v>0</v>
      </c>
      <c r="I55">
        <v>0.997</v>
      </c>
    </row>
    <row r="56" spans="1:9" hidden="1">
      <c r="B56" s="6">
        <v>530.21</v>
      </c>
      <c r="C56">
        <v>-19.146999999999998</v>
      </c>
      <c r="D56">
        <v>-15.000999999999999</v>
      </c>
      <c r="E56">
        <v>-4.1459999999999999</v>
      </c>
      <c r="F56">
        <v>5.29</v>
      </c>
      <c r="G56">
        <v>0</v>
      </c>
      <c r="H56">
        <v>0</v>
      </c>
      <c r="I56">
        <v>0.997</v>
      </c>
    </row>
    <row r="57" spans="1:9" hidden="1">
      <c r="B57" s="6">
        <v>540.21</v>
      </c>
      <c r="C57">
        <v>-19.198</v>
      </c>
      <c r="D57">
        <v>-15.006</v>
      </c>
      <c r="E57">
        <v>-4.1920000000000002</v>
      </c>
      <c r="F57">
        <v>5.3</v>
      </c>
      <c r="G57">
        <v>1E-3</v>
      </c>
      <c r="H57">
        <v>0.06</v>
      </c>
      <c r="I57">
        <v>0.93700000000000006</v>
      </c>
    </row>
    <row r="58" spans="1:9" hidden="1">
      <c r="B58" s="6">
        <v>550.20899999999995</v>
      </c>
      <c r="C58">
        <v>-19.187999999999999</v>
      </c>
      <c r="D58">
        <v>-15.016999999999999</v>
      </c>
      <c r="E58">
        <v>-4.1710000000000003</v>
      </c>
      <c r="F58">
        <v>5.3</v>
      </c>
      <c r="G58">
        <v>0</v>
      </c>
      <c r="H58">
        <v>0</v>
      </c>
      <c r="I58">
        <v>0.997</v>
      </c>
    </row>
    <row r="59" spans="1:9" hidden="1">
      <c r="B59" s="6">
        <v>560.21</v>
      </c>
      <c r="C59">
        <v>-19.178000000000001</v>
      </c>
      <c r="D59">
        <v>-14.996</v>
      </c>
      <c r="E59">
        <v>-4.1820000000000004</v>
      </c>
      <c r="F59">
        <v>5.31</v>
      </c>
      <c r="G59">
        <v>1E-3</v>
      </c>
      <c r="H59">
        <v>0.06</v>
      </c>
      <c r="I59">
        <v>0.93700000000000006</v>
      </c>
    </row>
    <row r="60" spans="1:9" hidden="1">
      <c r="B60" s="6">
        <v>570.21</v>
      </c>
      <c r="C60">
        <v>-19.085999999999999</v>
      </c>
      <c r="D60">
        <v>-14.986000000000001</v>
      </c>
      <c r="E60">
        <v>-4.0999999999999996</v>
      </c>
      <c r="F60">
        <v>5.3</v>
      </c>
      <c r="G60">
        <v>-1E-3</v>
      </c>
      <c r="H60">
        <v>-0.06</v>
      </c>
      <c r="I60">
        <v>1.0569999999999999</v>
      </c>
    </row>
    <row r="61" spans="1:9" hidden="1">
      <c r="B61" s="6">
        <v>580.21</v>
      </c>
      <c r="C61">
        <v>-19.085999999999999</v>
      </c>
      <c r="D61">
        <v>-14.96</v>
      </c>
      <c r="E61">
        <v>-4.125</v>
      </c>
      <c r="F61">
        <v>5.31</v>
      </c>
      <c r="G61">
        <v>1E-3</v>
      </c>
      <c r="H61">
        <v>0.06</v>
      </c>
      <c r="I61">
        <v>0.93700000000000006</v>
      </c>
    </row>
    <row r="62" spans="1:9" hidden="1">
      <c r="B62" s="6">
        <v>590.21</v>
      </c>
      <c r="C62">
        <v>-19.074999999999999</v>
      </c>
      <c r="D62">
        <v>-14.965</v>
      </c>
      <c r="E62">
        <v>-4.1100000000000003</v>
      </c>
      <c r="F62">
        <v>5.32</v>
      </c>
      <c r="G62">
        <v>1E-3</v>
      </c>
      <c r="H62">
        <v>0.06</v>
      </c>
      <c r="I62">
        <v>0.93700000000000006</v>
      </c>
    </row>
    <row r="63" spans="1:9" hidden="1">
      <c r="A63" s="19" t="s">
        <v>20</v>
      </c>
      <c r="B63" s="13">
        <v>600.21</v>
      </c>
      <c r="C63">
        <v>-19.085999999999999</v>
      </c>
      <c r="D63">
        <v>-14.96</v>
      </c>
      <c r="E63" s="19">
        <v>-4.125</v>
      </c>
      <c r="F63" s="19">
        <v>5.33</v>
      </c>
      <c r="G63">
        <v>1E-3</v>
      </c>
      <c r="H63">
        <v>0.06</v>
      </c>
      <c r="I63">
        <v>0.93700000000000006</v>
      </c>
    </row>
    <row r="64" spans="1:9" hidden="1">
      <c r="B64" s="6">
        <v>610.21</v>
      </c>
      <c r="C64">
        <v>-18.992999999999999</v>
      </c>
      <c r="D64">
        <v>-14.965</v>
      </c>
      <c r="E64">
        <v>-4.0279999999999996</v>
      </c>
      <c r="F64">
        <v>5.31</v>
      </c>
      <c r="G64">
        <v>-2E-3</v>
      </c>
      <c r="H64">
        <v>-0.12</v>
      </c>
      <c r="I64">
        <v>1.117</v>
      </c>
    </row>
    <row r="65" spans="1:9" hidden="1">
      <c r="B65" s="6">
        <v>620.20899999999995</v>
      </c>
      <c r="C65">
        <v>-18.881</v>
      </c>
      <c r="D65">
        <v>-14.96</v>
      </c>
      <c r="E65">
        <v>-3.9209999999999998</v>
      </c>
      <c r="F65">
        <v>5.32</v>
      </c>
      <c r="G65">
        <v>1E-3</v>
      </c>
      <c r="H65">
        <v>0.06</v>
      </c>
      <c r="I65">
        <v>0.93700000000000006</v>
      </c>
    </row>
    <row r="66" spans="1:9" hidden="1">
      <c r="B66" s="6">
        <v>630.21</v>
      </c>
      <c r="C66">
        <v>-18.890999999999998</v>
      </c>
      <c r="D66">
        <v>-14.955</v>
      </c>
      <c r="E66">
        <v>-3.9359999999999999</v>
      </c>
      <c r="F66">
        <v>5.33</v>
      </c>
      <c r="G66">
        <v>1E-3</v>
      </c>
      <c r="H66">
        <v>0.06</v>
      </c>
      <c r="I66">
        <v>0.93700000000000006</v>
      </c>
    </row>
    <row r="67" spans="1:9" hidden="1">
      <c r="B67" s="6">
        <v>640.21</v>
      </c>
      <c r="C67">
        <v>-18.901</v>
      </c>
      <c r="D67">
        <v>-14.955</v>
      </c>
      <c r="E67">
        <v>-3.9460000000000002</v>
      </c>
      <c r="F67">
        <v>5.33</v>
      </c>
      <c r="G67">
        <v>0</v>
      </c>
      <c r="H67">
        <v>0</v>
      </c>
      <c r="I67">
        <v>0.997</v>
      </c>
    </row>
    <row r="68" spans="1:9" hidden="1">
      <c r="B68" s="6">
        <v>650.21</v>
      </c>
      <c r="C68">
        <v>-18.870999999999999</v>
      </c>
      <c r="D68">
        <v>-14.95</v>
      </c>
      <c r="E68">
        <v>-3.9209999999999998</v>
      </c>
      <c r="F68">
        <v>5.33</v>
      </c>
      <c r="G68">
        <v>0</v>
      </c>
      <c r="H68">
        <v>0</v>
      </c>
      <c r="I68">
        <v>0.997</v>
      </c>
    </row>
    <row r="69" spans="1:9" hidden="1">
      <c r="B69" s="6">
        <v>660.21</v>
      </c>
      <c r="C69">
        <v>-18.798999999999999</v>
      </c>
      <c r="D69">
        <v>-14.933999999999999</v>
      </c>
      <c r="E69">
        <v>-3.8639999999999999</v>
      </c>
      <c r="F69">
        <v>5.34</v>
      </c>
      <c r="G69">
        <v>1E-3</v>
      </c>
      <c r="H69">
        <v>0.06</v>
      </c>
      <c r="I69">
        <v>0.93700000000000006</v>
      </c>
    </row>
    <row r="70" spans="1:9" hidden="1">
      <c r="B70" s="6">
        <v>670.21</v>
      </c>
      <c r="C70">
        <v>-18.768000000000001</v>
      </c>
      <c r="D70">
        <v>-14.904</v>
      </c>
      <c r="E70">
        <v>-3.8639999999999999</v>
      </c>
      <c r="F70">
        <v>5.34</v>
      </c>
      <c r="G70">
        <v>0</v>
      </c>
      <c r="H70">
        <v>0</v>
      </c>
      <c r="I70">
        <v>0.997</v>
      </c>
    </row>
    <row r="71" spans="1:9" hidden="1">
      <c r="B71" s="6">
        <v>680.21</v>
      </c>
      <c r="C71">
        <v>-18.655999999999999</v>
      </c>
      <c r="D71">
        <v>-14.858000000000001</v>
      </c>
      <c r="E71">
        <v>-3.798</v>
      </c>
      <c r="F71">
        <v>5.35</v>
      </c>
      <c r="G71">
        <v>1E-3</v>
      </c>
      <c r="H71">
        <v>0.06</v>
      </c>
      <c r="I71">
        <v>0.93700000000000006</v>
      </c>
    </row>
    <row r="72" spans="1:9" hidden="1">
      <c r="B72" s="6">
        <v>690.20899999999995</v>
      </c>
      <c r="C72">
        <v>-18.471</v>
      </c>
      <c r="D72">
        <v>-14.904</v>
      </c>
      <c r="E72">
        <v>-3.5680000000000001</v>
      </c>
      <c r="F72">
        <v>5.35</v>
      </c>
      <c r="G72">
        <v>0</v>
      </c>
      <c r="H72">
        <v>0</v>
      </c>
      <c r="I72">
        <v>0.997</v>
      </c>
    </row>
    <row r="73" spans="1:9" hidden="1">
      <c r="A73" s="19" t="s">
        <v>20</v>
      </c>
      <c r="B73" s="13">
        <v>700.21</v>
      </c>
      <c r="C73">
        <v>-18.789000000000001</v>
      </c>
      <c r="D73">
        <v>-14.95</v>
      </c>
      <c r="E73" s="19">
        <v>-3.839</v>
      </c>
      <c r="F73" s="19">
        <v>5.35</v>
      </c>
      <c r="G73">
        <v>0</v>
      </c>
      <c r="H73">
        <v>0</v>
      </c>
      <c r="I73">
        <v>0.997</v>
      </c>
    </row>
    <row r="74" spans="1:9" hidden="1">
      <c r="B74" s="6">
        <v>710.21</v>
      </c>
      <c r="C74">
        <v>-18.972999999999999</v>
      </c>
      <c r="D74">
        <v>-14.95</v>
      </c>
      <c r="E74">
        <v>-4.0229999999999997</v>
      </c>
      <c r="F74">
        <v>5.36</v>
      </c>
      <c r="G74">
        <v>1E-3</v>
      </c>
      <c r="H74">
        <v>0.06</v>
      </c>
      <c r="I74">
        <v>0.93700000000000006</v>
      </c>
    </row>
    <row r="75" spans="1:9" hidden="1">
      <c r="B75" s="6">
        <v>720.21</v>
      </c>
      <c r="C75">
        <v>-18.890999999999998</v>
      </c>
      <c r="D75">
        <v>-14.955</v>
      </c>
      <c r="E75">
        <v>-3.9359999999999999</v>
      </c>
      <c r="F75">
        <v>5.36</v>
      </c>
      <c r="G75">
        <v>0</v>
      </c>
      <c r="H75">
        <v>0</v>
      </c>
      <c r="I75">
        <v>0.997</v>
      </c>
    </row>
    <row r="76" spans="1:9" hidden="1">
      <c r="B76" s="6">
        <v>730.21</v>
      </c>
      <c r="C76">
        <v>-18.84</v>
      </c>
      <c r="D76">
        <v>-14.914</v>
      </c>
      <c r="E76">
        <v>-3.9260000000000002</v>
      </c>
      <c r="F76">
        <v>5.36</v>
      </c>
      <c r="G76">
        <v>0</v>
      </c>
      <c r="H76">
        <v>0</v>
      </c>
      <c r="I76">
        <v>0.997</v>
      </c>
    </row>
    <row r="77" spans="1:9" hidden="1">
      <c r="B77" s="6">
        <v>740.21</v>
      </c>
      <c r="C77">
        <v>-18.675999999999998</v>
      </c>
      <c r="D77">
        <v>-14.858000000000001</v>
      </c>
      <c r="E77">
        <v>-3.819</v>
      </c>
      <c r="F77">
        <v>5.37</v>
      </c>
      <c r="G77">
        <v>1E-3</v>
      </c>
      <c r="H77">
        <v>0.06</v>
      </c>
      <c r="I77">
        <v>0.93700000000000006</v>
      </c>
    </row>
    <row r="78" spans="1:9" hidden="1">
      <c r="B78" s="6">
        <v>750.21</v>
      </c>
      <c r="C78">
        <v>-18.603999999999999</v>
      </c>
      <c r="D78">
        <v>-14.755000000000001</v>
      </c>
      <c r="E78">
        <v>-3.8490000000000002</v>
      </c>
      <c r="F78">
        <v>5.37</v>
      </c>
      <c r="G78">
        <v>0</v>
      </c>
      <c r="H78">
        <v>0</v>
      </c>
      <c r="I78">
        <v>0.997</v>
      </c>
    </row>
    <row r="79" spans="1:9" hidden="1">
      <c r="B79" s="6">
        <v>760.20899999999995</v>
      </c>
      <c r="C79">
        <v>-18.41</v>
      </c>
      <c r="D79">
        <v>-14.365</v>
      </c>
      <c r="E79">
        <v>-4.0449999999999999</v>
      </c>
      <c r="F79">
        <v>5.38</v>
      </c>
      <c r="G79">
        <v>1E-3</v>
      </c>
      <c r="H79">
        <v>0.06</v>
      </c>
      <c r="I79">
        <v>0.93700000000000006</v>
      </c>
    </row>
    <row r="80" spans="1:9" hidden="1">
      <c r="B80" s="6">
        <v>770.21</v>
      </c>
      <c r="C80">
        <v>-18.113</v>
      </c>
      <c r="D80">
        <v>-14.124000000000001</v>
      </c>
      <c r="E80">
        <v>-3.9889999999999999</v>
      </c>
      <c r="F80">
        <v>5.37</v>
      </c>
      <c r="G80">
        <v>-1E-3</v>
      </c>
      <c r="H80">
        <v>-0.06</v>
      </c>
      <c r="I80">
        <v>1.0569999999999999</v>
      </c>
    </row>
    <row r="81" spans="1:9" hidden="1">
      <c r="B81" s="6">
        <v>780.21</v>
      </c>
      <c r="C81">
        <v>-17.847000000000001</v>
      </c>
      <c r="D81">
        <v>-14.032</v>
      </c>
      <c r="E81">
        <v>-3.8149999999999999</v>
      </c>
      <c r="F81">
        <v>5.37</v>
      </c>
      <c r="G81">
        <v>0</v>
      </c>
      <c r="H81">
        <v>0</v>
      </c>
      <c r="I81">
        <v>0.997</v>
      </c>
    </row>
    <row r="82" spans="1:9" hidden="1">
      <c r="B82" s="6">
        <v>790.21</v>
      </c>
      <c r="C82">
        <v>-17.641999999999999</v>
      </c>
      <c r="D82">
        <v>-14.073</v>
      </c>
      <c r="E82">
        <v>-3.569</v>
      </c>
      <c r="F82">
        <v>5.38</v>
      </c>
      <c r="G82">
        <v>1E-3</v>
      </c>
      <c r="H82">
        <v>0.06</v>
      </c>
      <c r="I82">
        <v>0.93700000000000006</v>
      </c>
    </row>
    <row r="83" spans="1:9" hidden="1">
      <c r="A83" s="19" t="s">
        <v>20</v>
      </c>
      <c r="B83" s="13">
        <v>800.21</v>
      </c>
      <c r="C83">
        <v>-17.632000000000001</v>
      </c>
      <c r="D83">
        <v>-14.129</v>
      </c>
      <c r="E83" s="19">
        <v>-3.5030000000000001</v>
      </c>
      <c r="F83" s="19">
        <v>5.4</v>
      </c>
      <c r="G83">
        <v>2E-3</v>
      </c>
      <c r="H83">
        <v>0.12</v>
      </c>
      <c r="I83">
        <v>0.877</v>
      </c>
    </row>
    <row r="84" spans="1:9" hidden="1">
      <c r="B84" s="6">
        <v>810.21</v>
      </c>
      <c r="C84">
        <v>-17.446999999999999</v>
      </c>
      <c r="D84">
        <v>-14.129</v>
      </c>
      <c r="E84">
        <v>-3.3180000000000001</v>
      </c>
      <c r="F84">
        <v>5.39</v>
      </c>
      <c r="G84">
        <v>-1E-3</v>
      </c>
      <c r="H84">
        <v>-0.06</v>
      </c>
      <c r="I84">
        <v>1.0569999999999999</v>
      </c>
    </row>
    <row r="85" spans="1:9" hidden="1">
      <c r="B85" s="6">
        <v>820.21</v>
      </c>
      <c r="C85">
        <v>-17.446999999999999</v>
      </c>
      <c r="D85">
        <v>-14.067</v>
      </c>
      <c r="E85">
        <v>-3.38</v>
      </c>
      <c r="F85">
        <v>5.41</v>
      </c>
      <c r="G85">
        <v>2E-3</v>
      </c>
      <c r="H85">
        <v>0.12</v>
      </c>
      <c r="I85">
        <v>0.877</v>
      </c>
    </row>
    <row r="86" spans="1:9" hidden="1">
      <c r="B86" s="6">
        <v>830.20899999999995</v>
      </c>
      <c r="C86">
        <v>-17.446999999999999</v>
      </c>
      <c r="D86">
        <v>-14.047000000000001</v>
      </c>
      <c r="E86">
        <v>-3.4009999999999998</v>
      </c>
      <c r="F86">
        <v>5.4</v>
      </c>
      <c r="G86">
        <v>-1E-3</v>
      </c>
      <c r="H86">
        <v>-0.06</v>
      </c>
      <c r="I86">
        <v>1.0569999999999999</v>
      </c>
    </row>
    <row r="87" spans="1:9" hidden="1">
      <c r="B87" s="6">
        <v>840.21</v>
      </c>
      <c r="C87">
        <v>-17.417000000000002</v>
      </c>
      <c r="D87">
        <v>-14.052</v>
      </c>
      <c r="E87">
        <v>-3.3650000000000002</v>
      </c>
      <c r="F87">
        <v>5.41</v>
      </c>
      <c r="G87">
        <v>1E-3</v>
      </c>
      <c r="H87">
        <v>0.06</v>
      </c>
      <c r="I87">
        <v>0.93700000000000006</v>
      </c>
    </row>
    <row r="88" spans="1:9" hidden="1">
      <c r="B88" s="6">
        <v>850.21</v>
      </c>
      <c r="C88">
        <v>-17.314</v>
      </c>
      <c r="D88">
        <v>-14.037000000000001</v>
      </c>
      <c r="E88">
        <v>-3.278</v>
      </c>
      <c r="F88">
        <v>5.41</v>
      </c>
      <c r="G88">
        <v>0</v>
      </c>
      <c r="H88">
        <v>0</v>
      </c>
      <c r="I88">
        <v>0.997</v>
      </c>
    </row>
    <row r="89" spans="1:9" hidden="1">
      <c r="B89" s="6">
        <v>860.21</v>
      </c>
      <c r="C89">
        <v>-17.242999999999999</v>
      </c>
      <c r="D89">
        <v>-14.037000000000001</v>
      </c>
      <c r="E89">
        <v>-3.206</v>
      </c>
      <c r="F89">
        <v>5.42</v>
      </c>
      <c r="G89">
        <v>1E-3</v>
      </c>
      <c r="H89">
        <v>0.06</v>
      </c>
      <c r="I89">
        <v>0.93700000000000006</v>
      </c>
    </row>
    <row r="90" spans="1:9" hidden="1">
      <c r="B90" s="6">
        <v>870.21</v>
      </c>
      <c r="C90">
        <v>-17.242999999999999</v>
      </c>
      <c r="D90">
        <v>-14.006</v>
      </c>
      <c r="E90">
        <v>-3.2370000000000001</v>
      </c>
      <c r="F90">
        <v>5.41</v>
      </c>
      <c r="G90">
        <v>-1E-3</v>
      </c>
      <c r="H90">
        <v>-0.06</v>
      </c>
      <c r="I90">
        <v>1.0569999999999999</v>
      </c>
    </row>
    <row r="91" spans="1:9" hidden="1">
      <c r="B91" s="6">
        <v>880.21</v>
      </c>
      <c r="C91">
        <v>-17.058</v>
      </c>
      <c r="D91">
        <v>-13.933999999999999</v>
      </c>
      <c r="E91">
        <v>-3.1240000000000001</v>
      </c>
      <c r="F91">
        <v>14.38</v>
      </c>
      <c r="G91">
        <v>0.89700000000000002</v>
      </c>
      <c r="H91">
        <v>53.981999999999999</v>
      </c>
      <c r="I91">
        <v>-52.984999999999999</v>
      </c>
    </row>
    <row r="92" spans="1:9" hidden="1">
      <c r="B92" s="6">
        <v>890.21</v>
      </c>
      <c r="C92">
        <v>-16.68</v>
      </c>
      <c r="D92">
        <v>-14.010999999999999</v>
      </c>
      <c r="E92">
        <v>-2.669</v>
      </c>
      <c r="F92">
        <v>5.41</v>
      </c>
      <c r="G92">
        <v>-0.89700000000000002</v>
      </c>
      <c r="H92">
        <v>-53.981999999999999</v>
      </c>
      <c r="I92">
        <v>54.978999999999999</v>
      </c>
    </row>
    <row r="93" spans="1:9" hidden="1">
      <c r="A93" s="19" t="s">
        <v>20</v>
      </c>
      <c r="B93" s="13">
        <v>900.20899999999995</v>
      </c>
      <c r="C93">
        <v>-17.488</v>
      </c>
      <c r="D93">
        <v>-14.129</v>
      </c>
      <c r="E93" s="19">
        <v>-3.359</v>
      </c>
      <c r="F93" s="19">
        <v>5.42</v>
      </c>
      <c r="G93">
        <v>1E-3</v>
      </c>
      <c r="H93">
        <v>0.06</v>
      </c>
      <c r="I93">
        <v>0.93700000000000006</v>
      </c>
    </row>
    <row r="94" spans="1:9" hidden="1">
      <c r="B94" s="6">
        <v>910.21</v>
      </c>
      <c r="C94">
        <v>-17.815999999999999</v>
      </c>
      <c r="D94">
        <v>-14.18</v>
      </c>
      <c r="E94">
        <v>-3.6360000000000001</v>
      </c>
      <c r="F94">
        <v>5.44</v>
      </c>
      <c r="G94">
        <v>2E-3</v>
      </c>
      <c r="H94">
        <v>0.12</v>
      </c>
      <c r="I94">
        <v>0.877</v>
      </c>
    </row>
    <row r="95" spans="1:9" hidden="1">
      <c r="B95" s="6">
        <v>920.21</v>
      </c>
      <c r="C95">
        <v>-17.837</v>
      </c>
      <c r="D95">
        <v>-14.16</v>
      </c>
      <c r="E95">
        <v>-3.677</v>
      </c>
      <c r="F95">
        <v>5.44</v>
      </c>
      <c r="G95">
        <v>0</v>
      </c>
      <c r="H95">
        <v>0</v>
      </c>
      <c r="I95">
        <v>0.997</v>
      </c>
    </row>
    <row r="96" spans="1:9" hidden="1">
      <c r="B96" s="6">
        <v>930.21</v>
      </c>
      <c r="C96">
        <v>-17.641999999999999</v>
      </c>
      <c r="D96">
        <v>-14.134</v>
      </c>
      <c r="E96">
        <v>-3.508</v>
      </c>
      <c r="F96">
        <v>5.45</v>
      </c>
      <c r="G96">
        <v>1E-3</v>
      </c>
      <c r="H96">
        <v>0.06</v>
      </c>
      <c r="I96">
        <v>0.93700000000000006</v>
      </c>
    </row>
    <row r="97" spans="1:9" hidden="1">
      <c r="B97" s="6">
        <v>940.21</v>
      </c>
      <c r="C97">
        <v>-17.396000000000001</v>
      </c>
      <c r="D97">
        <v>-14.083</v>
      </c>
      <c r="E97">
        <v>-3.3130000000000002</v>
      </c>
      <c r="F97">
        <v>5.45</v>
      </c>
      <c r="G97">
        <v>0</v>
      </c>
      <c r="H97">
        <v>0</v>
      </c>
      <c r="I97">
        <v>0.997</v>
      </c>
    </row>
    <row r="98" spans="1:9" hidden="1">
      <c r="B98" s="6">
        <v>950.21</v>
      </c>
      <c r="C98">
        <v>-17.242999999999999</v>
      </c>
      <c r="D98">
        <v>-13.996</v>
      </c>
      <c r="E98">
        <v>-3.2469999999999999</v>
      </c>
      <c r="F98">
        <v>5.46</v>
      </c>
      <c r="G98">
        <v>1E-3</v>
      </c>
      <c r="H98">
        <v>0.06</v>
      </c>
      <c r="I98">
        <v>0.93700000000000006</v>
      </c>
    </row>
    <row r="99" spans="1:9" hidden="1">
      <c r="B99" s="6">
        <v>960.21</v>
      </c>
      <c r="C99">
        <v>-17.068999999999999</v>
      </c>
      <c r="D99">
        <v>-13.914</v>
      </c>
      <c r="E99">
        <v>-3.1549999999999998</v>
      </c>
      <c r="F99">
        <v>5.47</v>
      </c>
      <c r="G99">
        <v>1E-3</v>
      </c>
      <c r="H99">
        <v>0.06</v>
      </c>
      <c r="I99">
        <v>0.93700000000000006</v>
      </c>
    </row>
    <row r="100" spans="1:9" hidden="1">
      <c r="B100" s="6">
        <v>970.20899999999995</v>
      </c>
      <c r="C100">
        <v>-16.506</v>
      </c>
      <c r="D100">
        <v>-13.852</v>
      </c>
      <c r="E100">
        <v>-2.6539999999999999</v>
      </c>
      <c r="F100">
        <v>5.43</v>
      </c>
      <c r="G100">
        <v>-4.0000000000000001E-3</v>
      </c>
      <c r="H100">
        <v>-0.24099999999999999</v>
      </c>
      <c r="I100">
        <v>1.238</v>
      </c>
    </row>
    <row r="101" spans="1:9" hidden="1">
      <c r="B101" s="6">
        <v>980.21</v>
      </c>
      <c r="C101">
        <v>-16.812999999999999</v>
      </c>
      <c r="D101">
        <v>-13.996</v>
      </c>
      <c r="E101">
        <v>-2.8170000000000002</v>
      </c>
      <c r="F101">
        <v>5.44</v>
      </c>
      <c r="G101">
        <v>1E-3</v>
      </c>
      <c r="H101">
        <v>0.06</v>
      </c>
      <c r="I101">
        <v>0.93700000000000006</v>
      </c>
    </row>
    <row r="102" spans="1:9" hidden="1">
      <c r="B102" s="6">
        <v>990.21</v>
      </c>
      <c r="C102">
        <v>-17.335000000000001</v>
      </c>
      <c r="D102">
        <v>-14.083</v>
      </c>
      <c r="E102">
        <v>-3.2519999999999998</v>
      </c>
      <c r="F102">
        <v>5.45</v>
      </c>
      <c r="G102">
        <v>1E-3</v>
      </c>
      <c r="H102">
        <v>0.06</v>
      </c>
      <c r="I102">
        <v>0.93700000000000006</v>
      </c>
    </row>
    <row r="103" spans="1:9" hidden="1">
      <c r="A103" s="19" t="s">
        <v>20</v>
      </c>
      <c r="B103" s="13">
        <v>1000.21</v>
      </c>
      <c r="C103">
        <v>-17.55</v>
      </c>
      <c r="D103">
        <v>-14.175000000000001</v>
      </c>
      <c r="E103" s="19">
        <v>-3.375</v>
      </c>
      <c r="F103" s="19">
        <v>5.45</v>
      </c>
      <c r="G103">
        <v>0</v>
      </c>
      <c r="H103">
        <v>0</v>
      </c>
      <c r="I103">
        <v>0.997</v>
      </c>
    </row>
    <row r="104" spans="1:9" hidden="1">
      <c r="B104" s="6">
        <v>1010.21</v>
      </c>
      <c r="C104">
        <v>-17.641999999999999</v>
      </c>
      <c r="D104">
        <v>-14.268000000000001</v>
      </c>
      <c r="E104">
        <v>-3.3740000000000001</v>
      </c>
      <c r="F104">
        <v>5.42</v>
      </c>
      <c r="G104">
        <v>-3.0000000000000001E-3</v>
      </c>
      <c r="H104">
        <v>-0.18099999999999999</v>
      </c>
      <c r="I104">
        <v>1.1779999999999999</v>
      </c>
    </row>
    <row r="105" spans="1:9" hidden="1">
      <c r="B105" s="6">
        <v>1020.21</v>
      </c>
      <c r="C105">
        <v>-5.6230000000000002</v>
      </c>
      <c r="D105">
        <v>-12.625999999999999</v>
      </c>
      <c r="E105">
        <v>7.0030000000000001</v>
      </c>
      <c r="F105">
        <v>5.46</v>
      </c>
      <c r="G105">
        <v>4.0000000000000001E-3</v>
      </c>
      <c r="H105">
        <v>0.24099999999999999</v>
      </c>
      <c r="I105">
        <v>0.75600000000000001</v>
      </c>
    </row>
    <row r="106" spans="1:9" hidden="1">
      <c r="B106" s="6">
        <v>1030.21</v>
      </c>
      <c r="C106">
        <v>13.512</v>
      </c>
      <c r="D106">
        <v>-6.577</v>
      </c>
      <c r="E106">
        <v>20.088999999999999</v>
      </c>
      <c r="F106">
        <v>5.63</v>
      </c>
      <c r="G106">
        <v>1.7000000000000001E-2</v>
      </c>
      <c r="H106">
        <v>1.0229999999999999</v>
      </c>
      <c r="I106">
        <v>-2.5999999999999999E-2</v>
      </c>
    </row>
    <row r="107" spans="1:9" hidden="1">
      <c r="B107" s="6">
        <v>1040.2090000000001</v>
      </c>
      <c r="C107">
        <v>-2.9609999999999999</v>
      </c>
      <c r="D107">
        <v>-4.8380000000000001</v>
      </c>
      <c r="E107">
        <v>1.877</v>
      </c>
      <c r="F107">
        <v>5.72</v>
      </c>
      <c r="G107">
        <v>8.9999999999999993E-3</v>
      </c>
      <c r="H107">
        <v>0.54200000000000004</v>
      </c>
      <c r="I107">
        <v>0.45500000000000002</v>
      </c>
    </row>
    <row r="108" spans="1:9" hidden="1">
      <c r="B108" s="6">
        <v>1050.21</v>
      </c>
      <c r="C108">
        <v>-7.2910000000000004</v>
      </c>
      <c r="D108">
        <v>-5.2539999999999996</v>
      </c>
      <c r="E108">
        <v>-2.0379999999999998</v>
      </c>
      <c r="F108">
        <v>5.75</v>
      </c>
      <c r="G108">
        <v>3.0000000000000001E-3</v>
      </c>
      <c r="H108">
        <v>0.18099999999999999</v>
      </c>
      <c r="I108">
        <v>0.81599999999999995</v>
      </c>
    </row>
    <row r="109" spans="1:9" hidden="1">
      <c r="B109" s="6">
        <v>1060.21</v>
      </c>
      <c r="C109">
        <v>-8.3049999999999997</v>
      </c>
      <c r="D109">
        <v>-5.6280000000000001</v>
      </c>
      <c r="E109">
        <v>-2.677</v>
      </c>
      <c r="F109">
        <v>5.77</v>
      </c>
      <c r="G109">
        <v>2E-3</v>
      </c>
      <c r="H109">
        <v>0.12</v>
      </c>
      <c r="I109">
        <v>0.877</v>
      </c>
    </row>
    <row r="110" spans="1:9" hidden="1">
      <c r="B110" s="6">
        <v>1070.21</v>
      </c>
      <c r="C110">
        <v>-8.4179999999999993</v>
      </c>
      <c r="D110">
        <v>-6.008</v>
      </c>
      <c r="E110">
        <v>-2.41</v>
      </c>
      <c r="F110">
        <v>5.71</v>
      </c>
      <c r="G110">
        <v>-6.0000000000000001E-3</v>
      </c>
      <c r="H110">
        <v>-0.36099999999999999</v>
      </c>
      <c r="I110">
        <v>1.3580000000000001</v>
      </c>
    </row>
    <row r="111" spans="1:9" hidden="1">
      <c r="B111" s="6">
        <v>1080.21</v>
      </c>
      <c r="C111">
        <v>-9.1649999999999991</v>
      </c>
      <c r="D111">
        <v>-6.8179999999999996</v>
      </c>
      <c r="E111">
        <v>-2.347</v>
      </c>
      <c r="F111">
        <v>5.78</v>
      </c>
      <c r="G111">
        <v>7.0000000000000001E-3</v>
      </c>
      <c r="H111">
        <v>0.42099999999999999</v>
      </c>
      <c r="I111">
        <v>0.57599999999999996</v>
      </c>
    </row>
    <row r="112" spans="1:9" hidden="1">
      <c r="B112" s="6">
        <v>1090.21</v>
      </c>
      <c r="C112">
        <v>-10.220000000000001</v>
      </c>
      <c r="D112">
        <v>-7.5979999999999999</v>
      </c>
      <c r="E112">
        <v>-2.621</v>
      </c>
      <c r="F112">
        <v>5.77</v>
      </c>
      <c r="G112">
        <v>-1E-3</v>
      </c>
      <c r="H112">
        <v>-0.06</v>
      </c>
      <c r="I112">
        <v>1.0569999999999999</v>
      </c>
    </row>
    <row r="113" spans="1:12">
      <c r="A113">
        <v>100</v>
      </c>
      <c r="B113" s="6">
        <v>1100.21</v>
      </c>
      <c r="C113">
        <v>-11.11</v>
      </c>
      <c r="D113">
        <v>-8.2799999999999994</v>
      </c>
      <c r="E113">
        <v>-2.83</v>
      </c>
      <c r="F113">
        <v>5.78</v>
      </c>
      <c r="G113">
        <v>1E-3</v>
      </c>
      <c r="H113">
        <v>0.06</v>
      </c>
      <c r="I113">
        <v>0.93700000000000006</v>
      </c>
      <c r="J113" s="5">
        <f>AVERAGE(E115:E122)</f>
        <v>27.276999999999994</v>
      </c>
      <c r="L113" t="s">
        <v>91</v>
      </c>
    </row>
    <row r="114" spans="1:12" hidden="1">
      <c r="B114" s="6">
        <v>1110.21</v>
      </c>
      <c r="C114">
        <v>-1.1080000000000001</v>
      </c>
      <c r="D114">
        <v>-8.8089999999999993</v>
      </c>
      <c r="E114">
        <v>7.7009999999999996</v>
      </c>
      <c r="F114">
        <v>5.85</v>
      </c>
      <c r="G114">
        <v>7.0000000000000001E-3</v>
      </c>
      <c r="H114">
        <v>0.42099999999999999</v>
      </c>
      <c r="I114">
        <v>0.57599999999999996</v>
      </c>
      <c r="J114" s="5">
        <v>24.862374999999997</v>
      </c>
    </row>
    <row r="115" spans="1:12" hidden="1">
      <c r="B115" s="6">
        <v>1120.21</v>
      </c>
      <c r="C115">
        <v>16.603999999999999</v>
      </c>
      <c r="D115">
        <v>-8.7059999999999995</v>
      </c>
      <c r="E115">
        <v>25.31</v>
      </c>
      <c r="F115">
        <v>6.07</v>
      </c>
      <c r="G115">
        <v>2.1999999999999999E-2</v>
      </c>
      <c r="H115">
        <v>1.3240000000000001</v>
      </c>
      <c r="I115">
        <v>-0.32700000000000001</v>
      </c>
    </row>
    <row r="116" spans="1:12" hidden="1">
      <c r="B116" s="6">
        <v>1130.21</v>
      </c>
      <c r="C116">
        <v>19.04</v>
      </c>
      <c r="D116">
        <v>-8.9580000000000002</v>
      </c>
      <c r="E116">
        <v>27.998000000000001</v>
      </c>
      <c r="F116">
        <v>6.35</v>
      </c>
      <c r="G116">
        <v>2.8000000000000001E-2</v>
      </c>
      <c r="H116">
        <v>1.6850000000000001</v>
      </c>
      <c r="I116">
        <v>-0.68799999999999994</v>
      </c>
    </row>
    <row r="117" spans="1:12" hidden="1">
      <c r="B117" s="6">
        <v>1140.21</v>
      </c>
      <c r="C117">
        <v>17.914000000000001</v>
      </c>
      <c r="D117">
        <v>-9.548</v>
      </c>
      <c r="E117">
        <v>27.462</v>
      </c>
      <c r="F117">
        <v>6.64</v>
      </c>
      <c r="G117">
        <v>2.9000000000000001E-2</v>
      </c>
      <c r="H117">
        <v>1.7450000000000001</v>
      </c>
      <c r="I117">
        <v>-0.748</v>
      </c>
    </row>
    <row r="118" spans="1:12" hidden="1">
      <c r="B118" s="6">
        <v>1150.21</v>
      </c>
      <c r="C118">
        <v>17.239000000000001</v>
      </c>
      <c r="D118">
        <v>-10.061</v>
      </c>
      <c r="E118">
        <v>27.298999999999999</v>
      </c>
      <c r="F118">
        <v>6.93</v>
      </c>
      <c r="G118">
        <v>2.9000000000000001E-2</v>
      </c>
      <c r="H118">
        <v>1.7450000000000001</v>
      </c>
      <c r="I118">
        <v>-0.748</v>
      </c>
    </row>
    <row r="119" spans="1:12" hidden="1">
      <c r="B119" s="6">
        <v>1160.21</v>
      </c>
      <c r="C119">
        <v>17.044</v>
      </c>
      <c r="D119">
        <v>-10.281000000000001</v>
      </c>
      <c r="E119">
        <v>27.324999999999999</v>
      </c>
      <c r="F119">
        <v>7.18</v>
      </c>
      <c r="G119">
        <v>2.5000000000000001E-2</v>
      </c>
      <c r="H119">
        <v>1.5049999999999999</v>
      </c>
      <c r="I119">
        <v>-0.50800000000000001</v>
      </c>
    </row>
    <row r="120" spans="1:12" hidden="1">
      <c r="B120" s="6">
        <v>1170.21</v>
      </c>
      <c r="C120">
        <v>16.931000000000001</v>
      </c>
      <c r="D120">
        <v>-10.507</v>
      </c>
      <c r="E120">
        <v>27.437999999999999</v>
      </c>
      <c r="F120">
        <v>7.49</v>
      </c>
      <c r="G120">
        <v>3.1E-2</v>
      </c>
      <c r="H120">
        <v>1.8660000000000001</v>
      </c>
      <c r="I120">
        <v>-0.86899999999999999</v>
      </c>
    </row>
    <row r="121" spans="1:12" hidden="1">
      <c r="B121" s="6">
        <v>1180.21</v>
      </c>
      <c r="C121">
        <v>17.187000000000001</v>
      </c>
      <c r="D121">
        <v>-10.384</v>
      </c>
      <c r="E121">
        <v>27.571000000000002</v>
      </c>
      <c r="F121">
        <v>7.76</v>
      </c>
      <c r="G121">
        <v>2.7E-2</v>
      </c>
      <c r="H121">
        <v>1.625</v>
      </c>
      <c r="I121">
        <v>-0.628</v>
      </c>
    </row>
    <row r="122" spans="1:12" hidden="1">
      <c r="B122" s="6">
        <v>1190.21</v>
      </c>
      <c r="C122">
        <v>16.87</v>
      </c>
      <c r="D122">
        <v>-10.943</v>
      </c>
      <c r="E122">
        <v>27.812999999999999</v>
      </c>
      <c r="F122">
        <v>8.0299999999999994</v>
      </c>
      <c r="G122">
        <v>2.7E-2</v>
      </c>
      <c r="H122">
        <v>1.625</v>
      </c>
      <c r="I122">
        <v>-0.628</v>
      </c>
    </row>
    <row r="123" spans="1:12" hidden="1">
      <c r="B123" s="6">
        <v>1200.21</v>
      </c>
      <c r="C123">
        <v>17.474</v>
      </c>
      <c r="D123">
        <v>-10.215</v>
      </c>
      <c r="E123">
        <v>27.689</v>
      </c>
      <c r="F123">
        <v>8.32</v>
      </c>
      <c r="G123">
        <v>2.9000000000000001E-2</v>
      </c>
      <c r="H123">
        <v>1.7450000000000001</v>
      </c>
      <c r="I123">
        <v>-0.748</v>
      </c>
    </row>
    <row r="124" spans="1:12" hidden="1">
      <c r="B124" s="6">
        <v>1210.21</v>
      </c>
      <c r="C124">
        <v>17.157</v>
      </c>
      <c r="D124">
        <v>-10.907</v>
      </c>
      <c r="E124">
        <v>28.064</v>
      </c>
      <c r="F124">
        <v>8.6</v>
      </c>
      <c r="G124">
        <v>2.8000000000000001E-2</v>
      </c>
      <c r="H124">
        <v>1.6850000000000001</v>
      </c>
      <c r="I124">
        <v>-0.68799999999999994</v>
      </c>
    </row>
    <row r="125" spans="1:12" hidden="1">
      <c r="B125" s="6">
        <v>1220.21</v>
      </c>
      <c r="C125">
        <v>17.945</v>
      </c>
      <c r="D125">
        <v>-10.179</v>
      </c>
      <c r="E125">
        <v>28.123999999999999</v>
      </c>
      <c r="F125">
        <v>8.89</v>
      </c>
      <c r="G125">
        <v>2.9000000000000001E-2</v>
      </c>
      <c r="H125">
        <v>1.7450000000000001</v>
      </c>
      <c r="I125">
        <v>-0.748</v>
      </c>
    </row>
    <row r="126" spans="1:12" hidden="1">
      <c r="B126" s="6">
        <v>1230.21</v>
      </c>
      <c r="C126">
        <v>17.617000000000001</v>
      </c>
      <c r="D126">
        <v>-10.891999999999999</v>
      </c>
      <c r="E126">
        <v>28.509</v>
      </c>
      <c r="F126">
        <v>9.17</v>
      </c>
      <c r="G126">
        <v>2.8000000000000001E-2</v>
      </c>
      <c r="H126">
        <v>1.6850000000000001</v>
      </c>
      <c r="I126">
        <v>-0.68799999999999994</v>
      </c>
    </row>
    <row r="127" spans="1:12" hidden="1">
      <c r="B127" s="6">
        <v>1240.21</v>
      </c>
      <c r="C127">
        <v>18.109000000000002</v>
      </c>
      <c r="D127">
        <v>-10.333</v>
      </c>
      <c r="E127">
        <v>28.440999999999999</v>
      </c>
      <c r="F127">
        <v>9.44</v>
      </c>
      <c r="G127">
        <v>2.7E-2</v>
      </c>
      <c r="H127">
        <v>1.625</v>
      </c>
      <c r="I127">
        <v>-0.628</v>
      </c>
    </row>
    <row r="128" spans="1:12" hidden="1">
      <c r="B128" s="6">
        <v>1250.21</v>
      </c>
      <c r="C128">
        <v>17.934999999999999</v>
      </c>
      <c r="D128">
        <v>-10.901999999999999</v>
      </c>
      <c r="E128">
        <v>28.837</v>
      </c>
      <c r="F128">
        <v>9.73</v>
      </c>
      <c r="G128">
        <v>2.9000000000000001E-2</v>
      </c>
      <c r="H128">
        <v>1.7450000000000001</v>
      </c>
      <c r="I128">
        <v>-0.748</v>
      </c>
    </row>
    <row r="129" spans="1:10" hidden="1">
      <c r="B129" s="6">
        <v>1260.21</v>
      </c>
      <c r="C129">
        <v>18.190999999999999</v>
      </c>
      <c r="D129">
        <v>-10.542999999999999</v>
      </c>
      <c r="E129">
        <v>28.734000000000002</v>
      </c>
      <c r="F129">
        <v>10</v>
      </c>
      <c r="G129">
        <v>2.7E-2</v>
      </c>
      <c r="H129">
        <v>1.625</v>
      </c>
      <c r="I129">
        <v>-0.628</v>
      </c>
    </row>
    <row r="130" spans="1:10" hidden="1">
      <c r="B130" s="6">
        <v>1270.21</v>
      </c>
      <c r="C130">
        <v>18.446999999999999</v>
      </c>
      <c r="D130">
        <v>-10.538</v>
      </c>
      <c r="E130">
        <v>28.984000000000002</v>
      </c>
      <c r="F130">
        <v>10.29</v>
      </c>
      <c r="G130">
        <v>2.9000000000000001E-2</v>
      </c>
      <c r="H130">
        <v>1.7450000000000001</v>
      </c>
      <c r="I130">
        <v>-0.748</v>
      </c>
    </row>
    <row r="131" spans="1:10" hidden="1">
      <c r="B131" s="6">
        <v>1280.21</v>
      </c>
      <c r="C131">
        <v>18.527999999999999</v>
      </c>
      <c r="D131">
        <v>-10.670999999999999</v>
      </c>
      <c r="E131">
        <v>29.2</v>
      </c>
      <c r="F131">
        <v>10.57</v>
      </c>
      <c r="G131">
        <v>2.8000000000000001E-2</v>
      </c>
      <c r="H131">
        <v>1.6850000000000001</v>
      </c>
      <c r="I131">
        <v>-0.68799999999999994</v>
      </c>
    </row>
    <row r="132" spans="1:10" hidden="1">
      <c r="B132" s="6">
        <v>1290.21</v>
      </c>
      <c r="C132">
        <v>19.071000000000002</v>
      </c>
      <c r="D132">
        <v>-10.260999999999999</v>
      </c>
      <c r="E132">
        <v>29.332000000000001</v>
      </c>
      <c r="F132">
        <v>10.84</v>
      </c>
      <c r="G132">
        <v>2.7E-2</v>
      </c>
      <c r="H132">
        <v>1.625</v>
      </c>
      <c r="I132">
        <v>-0.628</v>
      </c>
    </row>
    <row r="133" spans="1:10" hidden="1">
      <c r="B133" s="6">
        <v>1300.21</v>
      </c>
      <c r="C133">
        <v>18.805</v>
      </c>
      <c r="D133">
        <v>-10.840999999999999</v>
      </c>
      <c r="E133">
        <v>29.645</v>
      </c>
      <c r="F133">
        <v>11.12</v>
      </c>
      <c r="G133">
        <v>2.8000000000000001E-2</v>
      </c>
      <c r="H133">
        <v>1.6850000000000001</v>
      </c>
      <c r="I133">
        <v>-0.68799999999999994</v>
      </c>
    </row>
    <row r="134" spans="1:10" hidden="1">
      <c r="B134" s="6">
        <v>1310.21</v>
      </c>
      <c r="C134">
        <v>19.552</v>
      </c>
      <c r="D134">
        <v>-9.9990000000000006</v>
      </c>
      <c r="E134">
        <v>29.550999999999998</v>
      </c>
      <c r="F134">
        <v>11.4</v>
      </c>
      <c r="G134">
        <v>2.8000000000000001E-2</v>
      </c>
      <c r="H134">
        <v>1.6850000000000001</v>
      </c>
      <c r="I134">
        <v>-0.68799999999999994</v>
      </c>
    </row>
    <row r="135" spans="1:10" hidden="1">
      <c r="B135" s="6">
        <v>1320.21</v>
      </c>
      <c r="C135">
        <v>19.47</v>
      </c>
      <c r="D135">
        <v>-10.593999999999999</v>
      </c>
      <c r="E135">
        <v>30.065000000000001</v>
      </c>
      <c r="F135">
        <v>11.68</v>
      </c>
      <c r="G135">
        <v>2.8000000000000001E-2</v>
      </c>
      <c r="H135">
        <v>1.6850000000000001</v>
      </c>
      <c r="I135">
        <v>-0.68799999999999994</v>
      </c>
    </row>
    <row r="136" spans="1:10" hidden="1">
      <c r="B136" s="6">
        <v>1330.21</v>
      </c>
      <c r="C136">
        <v>20.218</v>
      </c>
      <c r="D136">
        <v>-10.189</v>
      </c>
      <c r="E136">
        <v>30.407</v>
      </c>
      <c r="F136">
        <v>11.97</v>
      </c>
      <c r="G136">
        <v>2.9000000000000001E-2</v>
      </c>
      <c r="H136">
        <v>1.7450000000000001</v>
      </c>
      <c r="I136">
        <v>-0.748</v>
      </c>
    </row>
    <row r="137" spans="1:10" hidden="1">
      <c r="B137" s="6">
        <v>1340.21</v>
      </c>
      <c r="C137">
        <v>19.766999999999999</v>
      </c>
      <c r="D137">
        <v>-10.897</v>
      </c>
      <c r="E137">
        <v>30.664000000000001</v>
      </c>
      <c r="F137">
        <v>12.23</v>
      </c>
      <c r="G137">
        <v>2.5999999999999999E-2</v>
      </c>
      <c r="H137">
        <v>1.5649999999999999</v>
      </c>
      <c r="I137">
        <v>-0.56799999999999995</v>
      </c>
    </row>
    <row r="138" spans="1:10" hidden="1">
      <c r="B138" s="6">
        <v>1350.21</v>
      </c>
      <c r="C138">
        <v>20.350999999999999</v>
      </c>
      <c r="D138">
        <v>-10.327</v>
      </c>
      <c r="E138">
        <v>30.678000000000001</v>
      </c>
      <c r="F138">
        <v>12.52</v>
      </c>
      <c r="G138">
        <v>2.9000000000000001E-2</v>
      </c>
      <c r="H138">
        <v>1.7450000000000001</v>
      </c>
      <c r="I138">
        <v>-0.748</v>
      </c>
    </row>
    <row r="139" spans="1:10" hidden="1">
      <c r="B139" s="6">
        <v>1360.21</v>
      </c>
      <c r="C139">
        <v>20.463000000000001</v>
      </c>
      <c r="D139">
        <v>-10.605</v>
      </c>
      <c r="E139">
        <v>31.068000000000001</v>
      </c>
      <c r="F139">
        <v>12.8</v>
      </c>
      <c r="G139">
        <v>2.8000000000000001E-2</v>
      </c>
      <c r="H139">
        <v>1.6850000000000001</v>
      </c>
      <c r="I139">
        <v>-0.68799999999999994</v>
      </c>
    </row>
    <row r="140" spans="1:10" hidden="1">
      <c r="B140" s="6">
        <v>1370.21</v>
      </c>
      <c r="C140">
        <v>20.689</v>
      </c>
      <c r="D140">
        <v>-10.507</v>
      </c>
      <c r="E140">
        <v>31.196000000000002</v>
      </c>
      <c r="F140">
        <v>13.08</v>
      </c>
      <c r="G140">
        <v>2.8000000000000001E-2</v>
      </c>
      <c r="H140">
        <v>1.6850000000000001</v>
      </c>
      <c r="I140">
        <v>-0.68799999999999994</v>
      </c>
    </row>
    <row r="141" spans="1:10" hidden="1">
      <c r="B141" s="6">
        <v>1380.21</v>
      </c>
      <c r="C141">
        <v>21.067</v>
      </c>
      <c r="D141">
        <v>-10.516999999999999</v>
      </c>
      <c r="E141">
        <v>31.585000000000001</v>
      </c>
      <c r="F141">
        <v>13.35</v>
      </c>
      <c r="G141">
        <v>2.7E-2</v>
      </c>
      <c r="H141">
        <v>1.625</v>
      </c>
      <c r="I141">
        <v>-0.628</v>
      </c>
    </row>
    <row r="142" spans="1:10" hidden="1">
      <c r="B142" s="6">
        <v>1390.21</v>
      </c>
      <c r="C142">
        <v>21.312999999999999</v>
      </c>
      <c r="D142">
        <v>-10.516999999999999</v>
      </c>
      <c r="E142">
        <v>31.83</v>
      </c>
      <c r="F142">
        <v>13.63</v>
      </c>
      <c r="G142">
        <v>2.8000000000000001E-2</v>
      </c>
      <c r="H142">
        <v>1.6850000000000001</v>
      </c>
      <c r="I142">
        <v>-0.68799999999999994</v>
      </c>
    </row>
    <row r="143" spans="1:10">
      <c r="A143">
        <v>80</v>
      </c>
      <c r="B143" s="6">
        <v>1400.21</v>
      </c>
      <c r="C143">
        <v>21.866</v>
      </c>
      <c r="D143">
        <v>-10.374000000000001</v>
      </c>
      <c r="E143">
        <v>32.24</v>
      </c>
      <c r="F143">
        <v>13.92</v>
      </c>
      <c r="G143">
        <v>2.9000000000000001E-2</v>
      </c>
      <c r="H143">
        <v>1.7450000000000001</v>
      </c>
      <c r="I143">
        <v>-0.748</v>
      </c>
      <c r="J143" s="5">
        <f>AVERAGE(E145:E152)</f>
        <v>27.078124999999996</v>
      </c>
    </row>
    <row r="144" spans="1:10" hidden="1">
      <c r="B144" s="6">
        <v>1410.21</v>
      </c>
      <c r="C144">
        <v>18.507999999999999</v>
      </c>
      <c r="D144">
        <v>-11.132999999999999</v>
      </c>
      <c r="E144">
        <v>29.640999999999998</v>
      </c>
      <c r="F144">
        <v>14.18</v>
      </c>
      <c r="G144">
        <v>2.5999999999999999E-2</v>
      </c>
      <c r="H144">
        <v>1.5649999999999999</v>
      </c>
      <c r="I144">
        <v>-0.56799999999999995</v>
      </c>
    </row>
    <row r="145" spans="1:10" hidden="1">
      <c r="B145" s="6">
        <v>1420.21</v>
      </c>
      <c r="C145">
        <v>14.996</v>
      </c>
      <c r="D145">
        <v>-11.481999999999999</v>
      </c>
      <c r="E145">
        <v>26.478000000000002</v>
      </c>
      <c r="F145">
        <v>14.42</v>
      </c>
      <c r="G145">
        <v>2.4E-2</v>
      </c>
      <c r="H145">
        <v>1.444</v>
      </c>
      <c r="I145">
        <v>-0.44700000000000001</v>
      </c>
    </row>
    <row r="146" spans="1:10" hidden="1">
      <c r="B146" s="6">
        <v>1430.21</v>
      </c>
      <c r="C146">
        <v>14.863</v>
      </c>
      <c r="D146">
        <v>-11.477</v>
      </c>
      <c r="E146">
        <v>26.34</v>
      </c>
      <c r="F146">
        <v>14.63</v>
      </c>
      <c r="G146">
        <v>2.1000000000000001E-2</v>
      </c>
      <c r="H146">
        <v>1.264</v>
      </c>
      <c r="I146">
        <v>-0.26700000000000002</v>
      </c>
    </row>
    <row r="147" spans="1:10" hidden="1">
      <c r="B147" s="6">
        <v>1440.21</v>
      </c>
      <c r="C147">
        <v>15.17</v>
      </c>
      <c r="D147">
        <v>-11.323</v>
      </c>
      <c r="E147">
        <v>26.492999999999999</v>
      </c>
      <c r="F147">
        <v>14.86</v>
      </c>
      <c r="G147">
        <v>2.3E-2</v>
      </c>
      <c r="H147">
        <v>1.3839999999999999</v>
      </c>
      <c r="I147">
        <v>-0.38700000000000001</v>
      </c>
    </row>
    <row r="148" spans="1:10" hidden="1">
      <c r="B148" s="6">
        <v>1450.21</v>
      </c>
      <c r="C148">
        <v>15.867000000000001</v>
      </c>
      <c r="D148">
        <v>-10.707000000000001</v>
      </c>
      <c r="E148">
        <v>26.574000000000002</v>
      </c>
      <c r="F148">
        <v>15.07</v>
      </c>
      <c r="G148">
        <v>2.1000000000000001E-2</v>
      </c>
      <c r="H148">
        <v>1.264</v>
      </c>
      <c r="I148">
        <v>-0.26700000000000002</v>
      </c>
    </row>
    <row r="149" spans="1:10" hidden="1">
      <c r="B149" s="6">
        <v>1460.21</v>
      </c>
      <c r="C149">
        <v>16.265999999999998</v>
      </c>
      <c r="D149">
        <v>-11.077</v>
      </c>
      <c r="E149">
        <v>27.341999999999999</v>
      </c>
      <c r="F149">
        <v>15.29</v>
      </c>
      <c r="G149">
        <v>2.1999999999999999E-2</v>
      </c>
      <c r="H149">
        <v>1.3240000000000001</v>
      </c>
      <c r="I149">
        <v>-0.32700000000000001</v>
      </c>
    </row>
    <row r="150" spans="1:10" hidden="1">
      <c r="B150" s="6">
        <v>1470.21</v>
      </c>
      <c r="C150">
        <v>16.623999999999999</v>
      </c>
      <c r="D150">
        <v>-10.773999999999999</v>
      </c>
      <c r="E150">
        <v>27.398</v>
      </c>
      <c r="F150">
        <v>15.52</v>
      </c>
      <c r="G150">
        <v>2.3E-2</v>
      </c>
      <c r="H150">
        <v>1.3839999999999999</v>
      </c>
      <c r="I150">
        <v>-0.38700000000000001</v>
      </c>
    </row>
    <row r="151" spans="1:10" hidden="1">
      <c r="B151" s="6">
        <v>1480.21</v>
      </c>
      <c r="C151">
        <v>16.849</v>
      </c>
      <c r="D151">
        <v>-11.045999999999999</v>
      </c>
      <c r="E151">
        <v>27.895</v>
      </c>
      <c r="F151">
        <v>15.74</v>
      </c>
      <c r="G151">
        <v>2.1999999999999999E-2</v>
      </c>
      <c r="H151">
        <v>1.3240000000000001</v>
      </c>
      <c r="I151">
        <v>-0.32700000000000001</v>
      </c>
    </row>
    <row r="152" spans="1:10" hidden="1">
      <c r="B152" s="6">
        <v>1490.21</v>
      </c>
      <c r="C152">
        <v>17.157</v>
      </c>
      <c r="D152">
        <v>-10.948</v>
      </c>
      <c r="E152">
        <v>28.105</v>
      </c>
      <c r="F152">
        <v>15.97</v>
      </c>
      <c r="G152">
        <v>2.3E-2</v>
      </c>
      <c r="H152">
        <v>1.3839999999999999</v>
      </c>
      <c r="I152">
        <v>-0.38700000000000001</v>
      </c>
    </row>
    <row r="153" spans="1:10">
      <c r="A153">
        <v>60</v>
      </c>
      <c r="B153" s="6">
        <v>1500.21</v>
      </c>
      <c r="C153">
        <v>17.780999999999999</v>
      </c>
      <c r="D153">
        <v>-10.728</v>
      </c>
      <c r="E153">
        <v>28.509</v>
      </c>
      <c r="F153">
        <v>16.190000000000001</v>
      </c>
      <c r="G153">
        <v>2.1999999999999999E-2</v>
      </c>
      <c r="H153">
        <v>1.3240000000000001</v>
      </c>
      <c r="I153">
        <v>-0.32700000000000001</v>
      </c>
      <c r="J153" s="5">
        <f>AVERAGE(E155:E162)</f>
        <v>23.198000000000004</v>
      </c>
    </row>
    <row r="154" spans="1:10" hidden="1">
      <c r="B154" s="6">
        <v>1510.21</v>
      </c>
      <c r="C154">
        <v>14.474</v>
      </c>
      <c r="D154">
        <v>-11.661</v>
      </c>
      <c r="E154">
        <v>26.135999999999999</v>
      </c>
      <c r="F154">
        <v>16.39</v>
      </c>
      <c r="G154">
        <v>0.02</v>
      </c>
      <c r="H154">
        <v>1.204</v>
      </c>
      <c r="I154">
        <v>-0.20699999999999999</v>
      </c>
    </row>
    <row r="155" spans="1:10" hidden="1">
      <c r="B155" s="6">
        <v>1520.21</v>
      </c>
      <c r="C155">
        <v>10.388999999999999</v>
      </c>
      <c r="D155">
        <v>-12</v>
      </c>
      <c r="E155">
        <v>22.388999999999999</v>
      </c>
      <c r="F155">
        <v>16.579999999999998</v>
      </c>
      <c r="G155">
        <v>1.9E-2</v>
      </c>
      <c r="H155">
        <v>1.143</v>
      </c>
      <c r="I155">
        <v>-0.14599999999999999</v>
      </c>
    </row>
    <row r="156" spans="1:10" hidden="1">
      <c r="B156" s="6">
        <v>1530.21</v>
      </c>
      <c r="C156">
        <v>10.082000000000001</v>
      </c>
      <c r="D156">
        <v>-12.031000000000001</v>
      </c>
      <c r="E156">
        <v>22.113</v>
      </c>
      <c r="F156">
        <v>16.75</v>
      </c>
      <c r="G156">
        <v>1.7000000000000001E-2</v>
      </c>
      <c r="H156">
        <v>1.0229999999999999</v>
      </c>
      <c r="I156">
        <v>-2.5999999999999999E-2</v>
      </c>
    </row>
    <row r="157" spans="1:10" hidden="1">
      <c r="B157" s="6">
        <v>1540.21</v>
      </c>
      <c r="C157">
        <v>10.318</v>
      </c>
      <c r="D157">
        <v>-12.041</v>
      </c>
      <c r="E157">
        <v>22.359000000000002</v>
      </c>
      <c r="F157">
        <v>16.920000000000002</v>
      </c>
      <c r="G157">
        <v>1.7000000000000001E-2</v>
      </c>
      <c r="H157">
        <v>1.0229999999999999</v>
      </c>
      <c r="I157">
        <v>-2.5999999999999999E-2</v>
      </c>
    </row>
    <row r="158" spans="1:10" hidden="1">
      <c r="B158" s="6">
        <v>1550.21</v>
      </c>
      <c r="C158">
        <v>10.645</v>
      </c>
      <c r="D158">
        <v>-12.026</v>
      </c>
      <c r="E158">
        <v>22.670999999999999</v>
      </c>
      <c r="F158">
        <v>17.09</v>
      </c>
      <c r="G158">
        <v>1.7000000000000001E-2</v>
      </c>
      <c r="H158">
        <v>1.0229999999999999</v>
      </c>
      <c r="I158">
        <v>-2.5999999999999999E-2</v>
      </c>
    </row>
    <row r="159" spans="1:10" hidden="1">
      <c r="B159" s="6">
        <v>1560.21</v>
      </c>
      <c r="C159">
        <v>11.26</v>
      </c>
      <c r="D159">
        <v>-11.974</v>
      </c>
      <c r="E159">
        <v>23.234000000000002</v>
      </c>
      <c r="F159">
        <v>17.25</v>
      </c>
      <c r="G159">
        <v>1.6E-2</v>
      </c>
      <c r="H159">
        <v>0.96299999999999997</v>
      </c>
      <c r="I159">
        <v>3.4000000000000002E-2</v>
      </c>
    </row>
    <row r="160" spans="1:10" hidden="1">
      <c r="B160" s="6">
        <v>1570.21</v>
      </c>
      <c r="C160">
        <v>11.7</v>
      </c>
      <c r="D160">
        <v>-11.928000000000001</v>
      </c>
      <c r="E160">
        <v>23.628</v>
      </c>
      <c r="F160">
        <v>17.420000000000002</v>
      </c>
      <c r="G160">
        <v>1.7000000000000001E-2</v>
      </c>
      <c r="H160">
        <v>1.0229999999999999</v>
      </c>
      <c r="I160">
        <v>-2.5999999999999999E-2</v>
      </c>
    </row>
    <row r="161" spans="1:10" hidden="1">
      <c r="B161" s="6">
        <v>1580.21</v>
      </c>
      <c r="C161">
        <v>12.365</v>
      </c>
      <c r="D161">
        <v>-11.882</v>
      </c>
      <c r="E161">
        <v>24.247</v>
      </c>
      <c r="F161">
        <v>17.59</v>
      </c>
      <c r="G161">
        <v>1.7000000000000001E-2</v>
      </c>
      <c r="H161">
        <v>1.0229999999999999</v>
      </c>
      <c r="I161">
        <v>-2.5999999999999999E-2</v>
      </c>
    </row>
    <row r="162" spans="1:10" hidden="1">
      <c r="B162" s="6">
        <v>1590.21</v>
      </c>
      <c r="C162">
        <v>13.061</v>
      </c>
      <c r="D162">
        <v>-11.882</v>
      </c>
      <c r="E162">
        <v>24.943000000000001</v>
      </c>
      <c r="F162">
        <v>17.760000000000002</v>
      </c>
      <c r="G162">
        <v>1.7000000000000001E-2</v>
      </c>
      <c r="H162">
        <v>1.0229999999999999</v>
      </c>
      <c r="I162">
        <v>-2.5999999999999999E-2</v>
      </c>
    </row>
    <row r="163" spans="1:10">
      <c r="A163">
        <v>40</v>
      </c>
      <c r="B163" s="6">
        <v>1600.21</v>
      </c>
      <c r="C163">
        <v>13.625</v>
      </c>
      <c r="D163">
        <v>-11.82</v>
      </c>
      <c r="E163">
        <v>25.445</v>
      </c>
      <c r="F163">
        <v>17.920000000000002</v>
      </c>
      <c r="G163">
        <v>1.6E-2</v>
      </c>
      <c r="H163">
        <v>0.96299999999999997</v>
      </c>
      <c r="I163">
        <v>3.4000000000000002E-2</v>
      </c>
      <c r="J163" s="5">
        <f>AVERAGE(E165:E172)</f>
        <v>18.672000000000001</v>
      </c>
    </row>
    <row r="164" spans="1:10" hidden="1">
      <c r="B164" s="6">
        <v>1610.21</v>
      </c>
      <c r="C164">
        <v>10.553000000000001</v>
      </c>
      <c r="D164">
        <v>-12.036</v>
      </c>
      <c r="E164">
        <v>22.588999999999999</v>
      </c>
      <c r="F164">
        <v>18.079999999999998</v>
      </c>
      <c r="G164">
        <v>1.6E-2</v>
      </c>
      <c r="H164">
        <v>0.96299999999999997</v>
      </c>
      <c r="I164">
        <v>3.4000000000000002E-2</v>
      </c>
    </row>
    <row r="165" spans="1:10" hidden="1">
      <c r="B165" s="6">
        <v>1620.21</v>
      </c>
      <c r="C165">
        <v>5.9669999999999996</v>
      </c>
      <c r="D165">
        <v>-12.451000000000001</v>
      </c>
      <c r="E165">
        <v>18.417999999999999</v>
      </c>
      <c r="F165">
        <v>18.2</v>
      </c>
      <c r="G165">
        <v>1.2E-2</v>
      </c>
      <c r="H165">
        <v>0.72199999999999998</v>
      </c>
      <c r="I165">
        <v>0.27500000000000002</v>
      </c>
    </row>
    <row r="166" spans="1:10" hidden="1">
      <c r="B166" s="6">
        <v>1630.21</v>
      </c>
      <c r="C166">
        <v>5.4139999999999997</v>
      </c>
      <c r="D166">
        <v>-12.492000000000001</v>
      </c>
      <c r="E166">
        <v>17.905999999999999</v>
      </c>
      <c r="F166">
        <v>18.309999999999999</v>
      </c>
      <c r="G166">
        <v>1.0999999999999999E-2</v>
      </c>
      <c r="H166">
        <v>0.66200000000000003</v>
      </c>
      <c r="I166">
        <v>0.33500000000000002</v>
      </c>
    </row>
    <row r="167" spans="1:10" hidden="1">
      <c r="B167" s="6">
        <v>1640.21</v>
      </c>
      <c r="C167">
        <v>5.7409999999999997</v>
      </c>
      <c r="D167">
        <v>-12.477</v>
      </c>
      <c r="E167">
        <v>18.218</v>
      </c>
      <c r="F167">
        <v>18.440000000000001</v>
      </c>
      <c r="G167">
        <v>1.2999999999999999E-2</v>
      </c>
      <c r="H167">
        <v>0.78200000000000003</v>
      </c>
      <c r="I167">
        <v>0.215</v>
      </c>
    </row>
    <row r="168" spans="1:10" hidden="1">
      <c r="B168" s="6">
        <v>1650.21</v>
      </c>
      <c r="C168">
        <v>5.8949999999999996</v>
      </c>
      <c r="D168">
        <v>-12.481999999999999</v>
      </c>
      <c r="E168">
        <v>18.376999999999999</v>
      </c>
      <c r="F168">
        <v>18.54</v>
      </c>
      <c r="G168">
        <v>0.01</v>
      </c>
      <c r="H168">
        <v>0.60199999999999998</v>
      </c>
      <c r="I168">
        <v>0.39500000000000002</v>
      </c>
    </row>
    <row r="169" spans="1:10" hidden="1">
      <c r="B169" s="6">
        <v>1660.21</v>
      </c>
      <c r="C169">
        <v>6.2430000000000003</v>
      </c>
      <c r="D169">
        <v>-12.441000000000001</v>
      </c>
      <c r="E169">
        <v>18.684000000000001</v>
      </c>
      <c r="F169">
        <v>18.670000000000002</v>
      </c>
      <c r="G169">
        <v>1.2999999999999999E-2</v>
      </c>
      <c r="H169">
        <v>0.78200000000000003</v>
      </c>
      <c r="I169">
        <v>0.215</v>
      </c>
    </row>
    <row r="170" spans="1:10" hidden="1">
      <c r="B170" s="6">
        <v>1670.21</v>
      </c>
      <c r="C170">
        <v>6.5190000000000001</v>
      </c>
      <c r="D170">
        <v>-12.4</v>
      </c>
      <c r="E170">
        <v>18.920000000000002</v>
      </c>
      <c r="F170">
        <v>18.77</v>
      </c>
      <c r="G170">
        <v>0.01</v>
      </c>
      <c r="H170">
        <v>0.60199999999999998</v>
      </c>
      <c r="I170">
        <v>0.39500000000000002</v>
      </c>
    </row>
    <row r="171" spans="1:10" hidden="1">
      <c r="B171" s="6">
        <v>1680.21</v>
      </c>
      <c r="C171">
        <v>6.8680000000000003</v>
      </c>
      <c r="D171">
        <v>-12.364000000000001</v>
      </c>
      <c r="E171">
        <v>19.231999999999999</v>
      </c>
      <c r="F171">
        <v>18.89</v>
      </c>
      <c r="G171">
        <v>1.2E-2</v>
      </c>
      <c r="H171">
        <v>0.72199999999999998</v>
      </c>
      <c r="I171">
        <v>0.27500000000000002</v>
      </c>
    </row>
    <row r="172" spans="1:10" hidden="1">
      <c r="B172" s="6">
        <v>1690.21</v>
      </c>
      <c r="C172">
        <v>7.3280000000000003</v>
      </c>
      <c r="D172">
        <v>-12.292</v>
      </c>
      <c r="E172">
        <v>19.620999999999999</v>
      </c>
      <c r="F172">
        <v>19</v>
      </c>
      <c r="G172">
        <v>1.0999999999999999E-2</v>
      </c>
      <c r="H172">
        <v>0.66200000000000003</v>
      </c>
      <c r="I172">
        <v>0.33500000000000002</v>
      </c>
    </row>
    <row r="173" spans="1:10">
      <c r="A173">
        <v>20</v>
      </c>
      <c r="B173" s="6">
        <v>1700.21</v>
      </c>
      <c r="C173">
        <v>7.83</v>
      </c>
      <c r="D173">
        <v>-12.292</v>
      </c>
      <c r="E173">
        <v>20.122</v>
      </c>
      <c r="F173">
        <v>19.100000000000001</v>
      </c>
      <c r="G173">
        <v>0.01</v>
      </c>
      <c r="H173">
        <v>0.60199999999999998</v>
      </c>
      <c r="I173">
        <v>0.39500000000000002</v>
      </c>
      <c r="J173" s="5">
        <f>AVERAGE(E175:E182)</f>
        <v>10.505374999999999</v>
      </c>
    </row>
    <row r="174" spans="1:10" hidden="1">
      <c r="B174" s="6">
        <v>1710.21</v>
      </c>
      <c r="C174">
        <v>4.84</v>
      </c>
      <c r="D174">
        <v>-12.503</v>
      </c>
      <c r="E174">
        <v>17.343</v>
      </c>
      <c r="F174">
        <v>19.22</v>
      </c>
      <c r="G174">
        <v>1.2E-2</v>
      </c>
      <c r="H174">
        <v>0.72199999999999998</v>
      </c>
      <c r="I174">
        <v>0.27500000000000002</v>
      </c>
    </row>
    <row r="175" spans="1:10" hidden="1">
      <c r="B175" s="6">
        <v>1720.21</v>
      </c>
      <c r="C175">
        <v>-0.92400000000000004</v>
      </c>
      <c r="D175">
        <v>-12.913</v>
      </c>
      <c r="E175">
        <v>11.99</v>
      </c>
      <c r="F175">
        <v>19.3</v>
      </c>
      <c r="G175">
        <v>8.0000000000000002E-3</v>
      </c>
      <c r="H175">
        <v>0.48099999999999998</v>
      </c>
      <c r="I175">
        <v>0.51600000000000001</v>
      </c>
    </row>
    <row r="176" spans="1:10" hidden="1">
      <c r="B176" s="6">
        <v>1730.21</v>
      </c>
      <c r="C176">
        <v>-2.6030000000000002</v>
      </c>
      <c r="D176">
        <v>-13.010999999999999</v>
      </c>
      <c r="E176">
        <v>10.407999999999999</v>
      </c>
      <c r="F176">
        <v>19.36</v>
      </c>
      <c r="G176">
        <v>6.0000000000000001E-3</v>
      </c>
      <c r="H176">
        <v>0.36099999999999999</v>
      </c>
      <c r="I176">
        <v>0.63600000000000001</v>
      </c>
    </row>
    <row r="177" spans="1:10" hidden="1">
      <c r="B177" s="6">
        <v>1740.21</v>
      </c>
      <c r="C177">
        <v>-2.93</v>
      </c>
      <c r="D177">
        <v>-13.010999999999999</v>
      </c>
      <c r="E177">
        <v>10.08</v>
      </c>
      <c r="F177">
        <v>19.420000000000002</v>
      </c>
      <c r="G177">
        <v>6.0000000000000001E-3</v>
      </c>
      <c r="H177">
        <v>0.36099999999999999</v>
      </c>
      <c r="I177">
        <v>0.63600000000000001</v>
      </c>
    </row>
    <row r="178" spans="1:10" hidden="1">
      <c r="B178" s="6">
        <v>1750.21</v>
      </c>
      <c r="C178">
        <v>-2.7770000000000001</v>
      </c>
      <c r="D178">
        <v>-13.005000000000001</v>
      </c>
      <c r="E178">
        <v>10.228999999999999</v>
      </c>
      <c r="F178">
        <v>19.47</v>
      </c>
      <c r="G178">
        <v>5.0000000000000001E-3</v>
      </c>
      <c r="H178">
        <v>0.30099999999999999</v>
      </c>
      <c r="I178">
        <v>0.69599999999999995</v>
      </c>
    </row>
    <row r="179" spans="1:10" hidden="1">
      <c r="B179" s="6">
        <v>1760.21</v>
      </c>
      <c r="C179">
        <v>-2.8279999999999998</v>
      </c>
      <c r="D179">
        <v>-12.964</v>
      </c>
      <c r="E179">
        <v>10.137</v>
      </c>
      <c r="F179">
        <v>19.54</v>
      </c>
      <c r="G179">
        <v>7.0000000000000001E-3</v>
      </c>
      <c r="H179">
        <v>0.42099999999999999</v>
      </c>
      <c r="I179">
        <v>0.57599999999999996</v>
      </c>
    </row>
    <row r="180" spans="1:10" hidden="1">
      <c r="B180" s="6">
        <v>1770.21</v>
      </c>
      <c r="C180">
        <v>-2.8069999999999999</v>
      </c>
      <c r="D180">
        <v>-12.907999999999999</v>
      </c>
      <c r="E180">
        <v>10.101000000000001</v>
      </c>
      <c r="F180">
        <v>19.600000000000001</v>
      </c>
      <c r="G180">
        <v>6.0000000000000001E-3</v>
      </c>
      <c r="H180">
        <v>0.36099999999999999</v>
      </c>
      <c r="I180">
        <v>0.63600000000000001</v>
      </c>
    </row>
    <row r="181" spans="1:10" hidden="1">
      <c r="B181" s="6">
        <v>1780.21</v>
      </c>
      <c r="C181">
        <v>-2.5209999999999999</v>
      </c>
      <c r="D181">
        <v>-12.913</v>
      </c>
      <c r="E181">
        <v>10.393000000000001</v>
      </c>
      <c r="F181">
        <v>19.649999999999999</v>
      </c>
      <c r="G181">
        <v>5.0000000000000001E-3</v>
      </c>
      <c r="H181">
        <v>0.30099999999999999</v>
      </c>
      <c r="I181">
        <v>0.69599999999999995</v>
      </c>
    </row>
    <row r="182" spans="1:10" hidden="1">
      <c r="B182" s="6">
        <v>1790.21</v>
      </c>
      <c r="C182">
        <v>-2.1930000000000001</v>
      </c>
      <c r="D182">
        <v>-12.898</v>
      </c>
      <c r="E182">
        <v>10.705</v>
      </c>
      <c r="F182">
        <v>19.71</v>
      </c>
      <c r="G182">
        <v>6.0000000000000001E-3</v>
      </c>
      <c r="H182">
        <v>0.36099999999999999</v>
      </c>
      <c r="I182">
        <v>0.63600000000000001</v>
      </c>
    </row>
    <row r="183" spans="1:10">
      <c r="A183">
        <v>10</v>
      </c>
      <c r="B183" s="6">
        <v>1800.21</v>
      </c>
      <c r="C183">
        <v>-2.0190000000000001</v>
      </c>
      <c r="D183">
        <v>-12.882</v>
      </c>
      <c r="E183">
        <v>10.863</v>
      </c>
      <c r="F183">
        <v>19.77</v>
      </c>
      <c r="G183">
        <v>6.0000000000000001E-3</v>
      </c>
      <c r="H183">
        <v>0.36099999999999999</v>
      </c>
      <c r="I183">
        <v>0.63600000000000001</v>
      </c>
      <c r="J183" s="5">
        <f>AVERAGE(E185:E192)</f>
        <v>5.3847499999999986</v>
      </c>
    </row>
    <row r="184" spans="1:10" hidden="1">
      <c r="B184" s="6">
        <v>1810.21</v>
      </c>
      <c r="C184">
        <v>-3.2679999999999998</v>
      </c>
      <c r="D184">
        <v>-12.939</v>
      </c>
      <c r="E184">
        <v>9.6709999999999994</v>
      </c>
      <c r="F184">
        <v>19.829999999999998</v>
      </c>
      <c r="G184">
        <v>6.0000000000000001E-3</v>
      </c>
      <c r="H184">
        <v>0.36099999999999999</v>
      </c>
      <c r="I184">
        <v>0.63600000000000001</v>
      </c>
    </row>
    <row r="185" spans="1:10" hidden="1">
      <c r="B185" s="6">
        <v>1820.21</v>
      </c>
      <c r="C185">
        <v>-6.391</v>
      </c>
      <c r="D185">
        <v>-13.103</v>
      </c>
      <c r="E185">
        <v>6.7119999999999997</v>
      </c>
      <c r="F185">
        <v>19.86</v>
      </c>
      <c r="G185">
        <v>3.0000000000000001E-3</v>
      </c>
      <c r="H185">
        <v>0.18099999999999999</v>
      </c>
      <c r="I185">
        <v>0.81599999999999995</v>
      </c>
    </row>
    <row r="186" spans="1:10" hidden="1">
      <c r="B186" s="6">
        <v>1830.21</v>
      </c>
      <c r="C186">
        <v>-7.5880000000000001</v>
      </c>
      <c r="D186">
        <v>-13.215999999999999</v>
      </c>
      <c r="E186">
        <v>5.6269999999999998</v>
      </c>
      <c r="F186">
        <v>19.899999999999999</v>
      </c>
      <c r="G186">
        <v>4.0000000000000001E-3</v>
      </c>
      <c r="H186">
        <v>0.24099999999999999</v>
      </c>
      <c r="I186">
        <v>0.75600000000000001</v>
      </c>
    </row>
    <row r="187" spans="1:10" hidden="1">
      <c r="B187" s="6">
        <v>1840.21</v>
      </c>
      <c r="C187">
        <v>-7.9669999999999996</v>
      </c>
      <c r="D187">
        <v>-13.231</v>
      </c>
      <c r="E187">
        <v>5.2640000000000002</v>
      </c>
      <c r="F187">
        <v>19.93</v>
      </c>
      <c r="G187">
        <v>3.0000000000000001E-3</v>
      </c>
      <c r="H187">
        <v>0.18099999999999999</v>
      </c>
      <c r="I187">
        <v>0.81599999999999995</v>
      </c>
    </row>
    <row r="188" spans="1:10" hidden="1">
      <c r="B188" s="6">
        <v>1850.21</v>
      </c>
      <c r="C188">
        <v>-8.0489999999999995</v>
      </c>
      <c r="D188">
        <v>-13.215999999999999</v>
      </c>
      <c r="E188">
        <v>5.1669999999999998</v>
      </c>
      <c r="F188">
        <v>19.98</v>
      </c>
      <c r="G188">
        <v>5.0000000000000001E-3</v>
      </c>
      <c r="H188">
        <v>0.30099999999999999</v>
      </c>
      <c r="I188">
        <v>0.69599999999999995</v>
      </c>
    </row>
    <row r="189" spans="1:10" hidden="1">
      <c r="B189" s="6">
        <v>1860.21</v>
      </c>
      <c r="C189">
        <v>-7.9980000000000002</v>
      </c>
      <c r="D189">
        <v>-13.17</v>
      </c>
      <c r="E189">
        <v>5.1719999999999997</v>
      </c>
      <c r="F189">
        <v>20</v>
      </c>
      <c r="G189">
        <v>2E-3</v>
      </c>
      <c r="H189">
        <v>0.12</v>
      </c>
      <c r="I189">
        <v>0.877</v>
      </c>
    </row>
    <row r="190" spans="1:10" hidden="1">
      <c r="B190" s="6">
        <v>1870.21</v>
      </c>
      <c r="C190">
        <v>-7.9260000000000002</v>
      </c>
      <c r="D190">
        <v>-13.138999999999999</v>
      </c>
      <c r="E190">
        <v>5.2130000000000001</v>
      </c>
      <c r="F190">
        <v>20.03</v>
      </c>
      <c r="G190">
        <v>3.0000000000000001E-3</v>
      </c>
      <c r="H190">
        <v>0.18099999999999999</v>
      </c>
      <c r="I190">
        <v>0.81599999999999995</v>
      </c>
    </row>
    <row r="191" spans="1:10" hidden="1">
      <c r="B191" s="6">
        <v>1880.21</v>
      </c>
      <c r="C191">
        <v>-8.1110000000000007</v>
      </c>
      <c r="D191">
        <v>-13.138999999999999</v>
      </c>
      <c r="E191">
        <v>5.0279999999999996</v>
      </c>
      <c r="F191">
        <v>20.07</v>
      </c>
      <c r="G191">
        <v>4.0000000000000001E-3</v>
      </c>
      <c r="H191">
        <v>0.24099999999999999</v>
      </c>
      <c r="I191">
        <v>0.75600000000000001</v>
      </c>
    </row>
    <row r="192" spans="1:10" hidden="1">
      <c r="B192" s="6">
        <v>1890.21</v>
      </c>
      <c r="C192">
        <v>-8.2330000000000005</v>
      </c>
      <c r="D192">
        <v>-13.129</v>
      </c>
      <c r="E192">
        <v>4.8949999999999996</v>
      </c>
      <c r="F192">
        <v>20.09</v>
      </c>
      <c r="G192">
        <v>2E-3</v>
      </c>
      <c r="H192">
        <v>0.12</v>
      </c>
      <c r="I192">
        <v>0.877</v>
      </c>
    </row>
    <row r="193" spans="1:10">
      <c r="A193">
        <v>5</v>
      </c>
      <c r="B193" s="6">
        <v>1900.21</v>
      </c>
      <c r="C193">
        <v>-8.2230000000000008</v>
      </c>
      <c r="D193">
        <v>-13.113</v>
      </c>
      <c r="E193">
        <v>4.8899999999999997</v>
      </c>
      <c r="F193">
        <v>20.13</v>
      </c>
      <c r="G193">
        <v>4.0000000000000001E-3</v>
      </c>
      <c r="H193">
        <v>0.24099999999999999</v>
      </c>
      <c r="I193">
        <v>0.75600000000000001</v>
      </c>
      <c r="J193" s="5">
        <f>AVERAGE(E195:E202)</f>
        <v>1.9725000000000001</v>
      </c>
    </row>
    <row r="194" spans="1:10" hidden="1">
      <c r="B194" s="6">
        <v>1910.21</v>
      </c>
      <c r="C194">
        <v>-8.8070000000000004</v>
      </c>
      <c r="D194">
        <v>-13.134</v>
      </c>
      <c r="E194">
        <v>4.327</v>
      </c>
      <c r="F194">
        <v>20.149999999999999</v>
      </c>
      <c r="G194">
        <v>2E-3</v>
      </c>
      <c r="H194">
        <v>0.12</v>
      </c>
      <c r="I194">
        <v>0.877</v>
      </c>
    </row>
    <row r="195" spans="1:10" hidden="1">
      <c r="B195" s="6">
        <v>1920.21</v>
      </c>
      <c r="C195">
        <v>-10.23</v>
      </c>
      <c r="D195">
        <v>-13.257</v>
      </c>
      <c r="E195">
        <v>3.0270000000000001</v>
      </c>
      <c r="F195">
        <v>20.170000000000002</v>
      </c>
      <c r="G195">
        <v>2E-3</v>
      </c>
      <c r="H195">
        <v>0.12</v>
      </c>
      <c r="I195">
        <v>0.877</v>
      </c>
    </row>
    <row r="196" spans="1:10" hidden="1">
      <c r="B196" s="6">
        <v>1930.21</v>
      </c>
      <c r="C196">
        <v>-10.904999999999999</v>
      </c>
      <c r="D196">
        <v>-13.292999999999999</v>
      </c>
      <c r="E196">
        <v>2.387</v>
      </c>
      <c r="F196">
        <v>20.22</v>
      </c>
      <c r="G196">
        <v>5.0000000000000001E-3</v>
      </c>
      <c r="H196">
        <v>0.30099999999999999</v>
      </c>
      <c r="I196">
        <v>0.69599999999999995</v>
      </c>
    </row>
    <row r="197" spans="1:10" hidden="1">
      <c r="B197" s="6">
        <v>1940.21</v>
      </c>
      <c r="C197">
        <v>-11.212999999999999</v>
      </c>
      <c r="D197">
        <v>-13.308</v>
      </c>
      <c r="E197">
        <v>2.0960000000000001</v>
      </c>
      <c r="F197">
        <v>20.2</v>
      </c>
      <c r="G197">
        <v>-2E-3</v>
      </c>
      <c r="H197">
        <v>-0.12</v>
      </c>
      <c r="I197">
        <v>1.117</v>
      </c>
    </row>
    <row r="198" spans="1:10" hidden="1">
      <c r="B198" s="6">
        <v>1950.21</v>
      </c>
      <c r="C198">
        <v>-11.305</v>
      </c>
      <c r="D198">
        <v>-13.308</v>
      </c>
      <c r="E198">
        <v>2.0030000000000001</v>
      </c>
      <c r="F198">
        <v>20.25</v>
      </c>
      <c r="G198">
        <v>5.0000000000000001E-3</v>
      </c>
      <c r="H198">
        <v>0.30099999999999999</v>
      </c>
      <c r="I198">
        <v>0.69599999999999995</v>
      </c>
    </row>
    <row r="199" spans="1:10" hidden="1">
      <c r="B199" s="6">
        <v>1960.21</v>
      </c>
      <c r="C199">
        <v>-11.417</v>
      </c>
      <c r="D199">
        <v>-13.247</v>
      </c>
      <c r="E199">
        <v>1.829</v>
      </c>
      <c r="F199">
        <v>20.27</v>
      </c>
      <c r="G199">
        <v>2E-3</v>
      </c>
      <c r="H199">
        <v>0.12</v>
      </c>
      <c r="I199">
        <v>0.877</v>
      </c>
    </row>
    <row r="200" spans="1:10" hidden="1">
      <c r="B200" s="6">
        <v>1970.21</v>
      </c>
      <c r="C200">
        <v>-11.643000000000001</v>
      </c>
      <c r="D200">
        <v>-13.215999999999999</v>
      </c>
      <c r="E200">
        <v>1.573</v>
      </c>
      <c r="F200">
        <v>20.28</v>
      </c>
      <c r="G200">
        <v>1E-3</v>
      </c>
      <c r="H200">
        <v>0.06</v>
      </c>
      <c r="I200">
        <v>0.93700000000000006</v>
      </c>
    </row>
    <row r="201" spans="1:10" hidden="1">
      <c r="B201" s="6">
        <v>1980.21</v>
      </c>
      <c r="C201">
        <v>-11.765000000000001</v>
      </c>
      <c r="D201">
        <v>-13.221</v>
      </c>
      <c r="E201">
        <v>1.456</v>
      </c>
      <c r="F201">
        <v>20.29</v>
      </c>
      <c r="G201">
        <v>1E-3</v>
      </c>
      <c r="H201">
        <v>0.06</v>
      </c>
      <c r="I201">
        <v>0.93700000000000006</v>
      </c>
    </row>
    <row r="202" spans="1:10" hidden="1">
      <c r="B202" s="6">
        <v>1990.21</v>
      </c>
      <c r="C202">
        <v>-11.805999999999999</v>
      </c>
      <c r="D202">
        <v>-13.215999999999999</v>
      </c>
      <c r="E202">
        <v>1.409</v>
      </c>
      <c r="F202">
        <v>20.32</v>
      </c>
      <c r="G202">
        <v>3.0000000000000001E-3</v>
      </c>
      <c r="H202">
        <v>0.18099999999999999</v>
      </c>
      <c r="I202">
        <v>0.81599999999999995</v>
      </c>
    </row>
    <row r="203" spans="1:10">
      <c r="A203">
        <v>2</v>
      </c>
      <c r="B203" s="6">
        <v>2000.2090000000001</v>
      </c>
      <c r="C203">
        <v>-11.725</v>
      </c>
      <c r="D203">
        <v>-13.215999999999999</v>
      </c>
      <c r="E203">
        <v>1.4910000000000001</v>
      </c>
      <c r="F203">
        <v>20.329999999999998</v>
      </c>
      <c r="G203">
        <v>1E-3</v>
      </c>
      <c r="H203">
        <v>0.06</v>
      </c>
      <c r="I203">
        <v>0.93700000000000006</v>
      </c>
      <c r="J203" s="5">
        <f>AVERAGE(E205:E212)</f>
        <v>0.19199999999999998</v>
      </c>
    </row>
    <row r="204" spans="1:10" hidden="1">
      <c r="B204" s="6">
        <v>2010.21</v>
      </c>
      <c r="C204">
        <v>-12.010999999999999</v>
      </c>
      <c r="D204">
        <v>-13.221</v>
      </c>
      <c r="E204">
        <v>1.21</v>
      </c>
      <c r="F204">
        <v>20.350000000000001</v>
      </c>
      <c r="G204">
        <v>2E-3</v>
      </c>
      <c r="H204">
        <v>0.12</v>
      </c>
      <c r="I204">
        <v>0.877</v>
      </c>
    </row>
    <row r="205" spans="1:10" hidden="1">
      <c r="B205" s="6">
        <v>2020.21</v>
      </c>
      <c r="C205">
        <v>-12.625</v>
      </c>
      <c r="D205">
        <v>-13.288</v>
      </c>
      <c r="E205">
        <v>0.66200000000000003</v>
      </c>
      <c r="F205">
        <v>20.34</v>
      </c>
      <c r="G205">
        <v>-1E-3</v>
      </c>
      <c r="H205">
        <v>-0.06</v>
      </c>
      <c r="I205">
        <v>1.0569999999999999</v>
      </c>
    </row>
    <row r="206" spans="1:10" hidden="1">
      <c r="B206" s="6">
        <v>2030.21</v>
      </c>
      <c r="C206">
        <v>-12.891999999999999</v>
      </c>
      <c r="D206">
        <v>-13.303000000000001</v>
      </c>
      <c r="E206">
        <v>0.41099999999999998</v>
      </c>
      <c r="F206">
        <v>20.37</v>
      </c>
      <c r="G206">
        <v>3.0000000000000001E-3</v>
      </c>
      <c r="H206">
        <v>0.18099999999999999</v>
      </c>
      <c r="I206">
        <v>0.81599999999999995</v>
      </c>
    </row>
    <row r="207" spans="1:10" hidden="1">
      <c r="B207" s="6">
        <v>2040.21</v>
      </c>
      <c r="C207">
        <v>-13.127000000000001</v>
      </c>
      <c r="D207">
        <v>-13.292999999999999</v>
      </c>
      <c r="E207">
        <v>0.16600000000000001</v>
      </c>
      <c r="F207">
        <v>20.37</v>
      </c>
      <c r="G207">
        <v>0</v>
      </c>
      <c r="H207">
        <v>0</v>
      </c>
      <c r="I207">
        <v>0.997</v>
      </c>
    </row>
    <row r="208" spans="1:10" hidden="1">
      <c r="B208" s="6">
        <v>2050.21</v>
      </c>
      <c r="C208">
        <v>-13.189</v>
      </c>
      <c r="D208">
        <v>-13.303000000000001</v>
      </c>
      <c r="E208">
        <v>0.115</v>
      </c>
      <c r="F208">
        <v>20.39</v>
      </c>
      <c r="G208">
        <v>2E-3</v>
      </c>
      <c r="H208">
        <v>0.12</v>
      </c>
      <c r="I208">
        <v>0.877</v>
      </c>
    </row>
    <row r="209" spans="1:10" hidden="1">
      <c r="B209" s="6">
        <v>2060.21</v>
      </c>
      <c r="C209">
        <v>-13.26</v>
      </c>
      <c r="D209">
        <v>-13.282999999999999</v>
      </c>
      <c r="E209">
        <v>2.1999999999999999E-2</v>
      </c>
      <c r="F209">
        <v>20.39</v>
      </c>
      <c r="G209">
        <v>0</v>
      </c>
      <c r="H209">
        <v>0</v>
      </c>
      <c r="I209">
        <v>0.997</v>
      </c>
    </row>
    <row r="210" spans="1:10" hidden="1">
      <c r="B210" s="6">
        <v>2070.2089999999998</v>
      </c>
      <c r="C210">
        <v>-13.228999999999999</v>
      </c>
      <c r="D210">
        <v>-13.262</v>
      </c>
      <c r="E210">
        <v>3.3000000000000002E-2</v>
      </c>
      <c r="F210">
        <v>20.41</v>
      </c>
      <c r="G210">
        <v>2E-3</v>
      </c>
      <c r="H210">
        <v>0.12</v>
      </c>
      <c r="I210">
        <v>0.877</v>
      </c>
    </row>
    <row r="211" spans="1:10" hidden="1">
      <c r="B211" s="6">
        <v>2080.21</v>
      </c>
      <c r="C211">
        <v>-13.199</v>
      </c>
      <c r="D211">
        <v>-13.276999999999999</v>
      </c>
      <c r="E211">
        <v>7.9000000000000001E-2</v>
      </c>
      <c r="F211">
        <v>20.41</v>
      </c>
      <c r="G211">
        <v>0</v>
      </c>
      <c r="H211">
        <v>0</v>
      </c>
      <c r="I211">
        <v>0.997</v>
      </c>
    </row>
    <row r="212" spans="1:10" hidden="1">
      <c r="B212" s="6">
        <v>2090.21</v>
      </c>
      <c r="C212">
        <v>-13.199</v>
      </c>
      <c r="D212">
        <v>-13.247</v>
      </c>
      <c r="E212">
        <v>4.8000000000000001E-2</v>
      </c>
      <c r="F212">
        <v>20.440000000000001</v>
      </c>
      <c r="G212">
        <v>3.0000000000000001E-3</v>
      </c>
      <c r="H212">
        <v>0.18099999999999999</v>
      </c>
      <c r="I212">
        <v>0.81599999999999995</v>
      </c>
    </row>
    <row r="213" spans="1:10">
      <c r="A213" s="8">
        <v>0</v>
      </c>
      <c r="B213" s="18">
        <v>2100.21</v>
      </c>
      <c r="C213">
        <v>-13.167999999999999</v>
      </c>
      <c r="D213">
        <v>-13.215999999999999</v>
      </c>
      <c r="E213" s="8">
        <v>4.8000000000000001E-2</v>
      </c>
      <c r="F213" s="8">
        <v>20.43</v>
      </c>
      <c r="G213">
        <v>-1E-3</v>
      </c>
      <c r="H213">
        <v>-0.06</v>
      </c>
      <c r="I213">
        <v>1.0569999999999999</v>
      </c>
      <c r="J213" s="9">
        <f>AVERAGE(E215:E222)</f>
        <v>-0.64862500000000001</v>
      </c>
    </row>
    <row r="214" spans="1:10" hidden="1">
      <c r="B214" s="6">
        <v>2110.21</v>
      </c>
      <c r="C214">
        <v>-13.311</v>
      </c>
      <c r="D214">
        <v>-13.257</v>
      </c>
      <c r="E214">
        <v>-5.5E-2</v>
      </c>
      <c r="F214">
        <v>20.45</v>
      </c>
      <c r="G214">
        <v>2E-3</v>
      </c>
      <c r="H214">
        <v>0.12</v>
      </c>
      <c r="I214">
        <v>0.877</v>
      </c>
    </row>
    <row r="215" spans="1:10" hidden="1">
      <c r="B215" s="6">
        <v>2120.21</v>
      </c>
      <c r="C215">
        <v>-13.7</v>
      </c>
      <c r="D215">
        <v>-13.288</v>
      </c>
      <c r="E215">
        <v>-0.41299999999999998</v>
      </c>
      <c r="F215">
        <v>20.440000000000001</v>
      </c>
      <c r="G215">
        <v>-1E-3</v>
      </c>
      <c r="H215">
        <v>-0.06</v>
      </c>
      <c r="I215">
        <v>1.0569999999999999</v>
      </c>
    </row>
    <row r="216" spans="1:10" hidden="1">
      <c r="B216" s="6">
        <v>2130.21</v>
      </c>
      <c r="C216">
        <v>-13.885</v>
      </c>
      <c r="D216">
        <v>-13.318</v>
      </c>
      <c r="E216">
        <v>-0.56599999999999995</v>
      </c>
      <c r="F216">
        <v>20.45</v>
      </c>
      <c r="G216">
        <v>1E-3</v>
      </c>
      <c r="H216">
        <v>0.06</v>
      </c>
      <c r="I216">
        <v>0.93700000000000006</v>
      </c>
    </row>
    <row r="217" spans="1:10" hidden="1">
      <c r="B217" s="6">
        <v>2140.2089999999998</v>
      </c>
      <c r="C217">
        <v>-13.967000000000001</v>
      </c>
      <c r="D217">
        <v>-13.313000000000001</v>
      </c>
      <c r="E217">
        <v>-0.65300000000000002</v>
      </c>
      <c r="F217">
        <v>20.45</v>
      </c>
      <c r="G217">
        <v>0</v>
      </c>
      <c r="H217">
        <v>0</v>
      </c>
      <c r="I217">
        <v>0.997</v>
      </c>
    </row>
    <row r="218" spans="1:10" hidden="1">
      <c r="B218" s="6">
        <v>2150.21</v>
      </c>
      <c r="C218">
        <v>-14.1</v>
      </c>
      <c r="D218">
        <v>-13.313000000000001</v>
      </c>
      <c r="E218">
        <v>-0.78600000000000003</v>
      </c>
      <c r="F218">
        <v>20.47</v>
      </c>
      <c r="G218">
        <v>2E-3</v>
      </c>
      <c r="H218">
        <v>0.12</v>
      </c>
      <c r="I218">
        <v>0.877</v>
      </c>
    </row>
    <row r="219" spans="1:10" hidden="1">
      <c r="B219" s="6">
        <v>2160.21</v>
      </c>
      <c r="C219">
        <v>-14.1</v>
      </c>
      <c r="D219">
        <v>-13.318</v>
      </c>
      <c r="E219">
        <v>-0.78100000000000003</v>
      </c>
      <c r="F219">
        <v>20.47</v>
      </c>
      <c r="G219">
        <v>0</v>
      </c>
      <c r="H219">
        <v>0</v>
      </c>
      <c r="I219">
        <v>0.997</v>
      </c>
    </row>
    <row r="220" spans="1:10" hidden="1">
      <c r="B220" s="6">
        <v>2170.21</v>
      </c>
      <c r="C220">
        <v>-13.987</v>
      </c>
      <c r="D220">
        <v>-13.334</v>
      </c>
      <c r="E220">
        <v>-0.65300000000000002</v>
      </c>
      <c r="F220">
        <v>20.47</v>
      </c>
      <c r="G220">
        <v>0</v>
      </c>
      <c r="H220">
        <v>0</v>
      </c>
      <c r="I220">
        <v>0.997</v>
      </c>
    </row>
    <row r="221" spans="1:10" hidden="1">
      <c r="B221" s="6">
        <v>2180.21</v>
      </c>
      <c r="C221">
        <v>-13.967000000000001</v>
      </c>
      <c r="D221">
        <v>-13.318</v>
      </c>
      <c r="E221">
        <v>-0.64800000000000002</v>
      </c>
      <c r="F221">
        <v>20.48</v>
      </c>
      <c r="G221">
        <v>1E-3</v>
      </c>
      <c r="H221">
        <v>0.06</v>
      </c>
      <c r="I221">
        <v>0.93700000000000006</v>
      </c>
    </row>
    <row r="222" spans="1:10" hidden="1">
      <c r="B222" s="6">
        <v>2190.21</v>
      </c>
      <c r="C222">
        <v>-13.956</v>
      </c>
      <c r="D222">
        <v>-13.266999999999999</v>
      </c>
      <c r="E222">
        <v>-0.68899999999999995</v>
      </c>
      <c r="F222">
        <v>20.48</v>
      </c>
      <c r="G222">
        <v>0</v>
      </c>
      <c r="H222">
        <v>0</v>
      </c>
      <c r="I222">
        <v>0.997</v>
      </c>
    </row>
    <row r="223" spans="1:10" hidden="1">
      <c r="B223" s="6">
        <v>2200.21</v>
      </c>
      <c r="C223">
        <v>-13.895</v>
      </c>
      <c r="D223">
        <v>-13.272</v>
      </c>
      <c r="E223">
        <v>-0.623</v>
      </c>
      <c r="F223">
        <v>20.5</v>
      </c>
      <c r="G223">
        <v>2E-3</v>
      </c>
      <c r="H223">
        <v>0.12</v>
      </c>
      <c r="I223">
        <v>0.877</v>
      </c>
    </row>
    <row r="224" spans="1:10" hidden="1">
      <c r="B224" s="6">
        <v>2210.2089999999998</v>
      </c>
      <c r="C224">
        <v>-13.895</v>
      </c>
      <c r="D224">
        <v>-13.257</v>
      </c>
      <c r="E224">
        <v>-0.63800000000000001</v>
      </c>
      <c r="F224">
        <v>20.48</v>
      </c>
      <c r="G224">
        <v>-2E-3</v>
      </c>
      <c r="H224">
        <v>-0.12</v>
      </c>
      <c r="I224">
        <v>1.117</v>
      </c>
    </row>
    <row r="225" spans="1:9" hidden="1">
      <c r="B225" s="6">
        <v>2220.21</v>
      </c>
      <c r="C225">
        <v>-13.914999999999999</v>
      </c>
      <c r="D225">
        <v>-13.257</v>
      </c>
      <c r="E225">
        <v>-0.65900000000000003</v>
      </c>
      <c r="F225">
        <v>20.5</v>
      </c>
      <c r="G225">
        <v>2E-3</v>
      </c>
      <c r="H225">
        <v>0.12</v>
      </c>
      <c r="I225">
        <v>0.877</v>
      </c>
    </row>
    <row r="226" spans="1:9" hidden="1">
      <c r="B226" s="6">
        <v>2230.21</v>
      </c>
      <c r="C226">
        <v>-13.803000000000001</v>
      </c>
      <c r="D226">
        <v>-13.231</v>
      </c>
      <c r="E226">
        <v>-0.57199999999999995</v>
      </c>
      <c r="F226">
        <v>20.49</v>
      </c>
      <c r="G226">
        <v>-1E-3</v>
      </c>
      <c r="H226">
        <v>-0.06</v>
      </c>
      <c r="I226">
        <v>1.0569999999999999</v>
      </c>
    </row>
    <row r="227" spans="1:9" hidden="1">
      <c r="B227" s="6">
        <v>2240.21</v>
      </c>
      <c r="C227">
        <v>-13.782</v>
      </c>
      <c r="D227">
        <v>-13.272</v>
      </c>
      <c r="E227">
        <v>-0.51</v>
      </c>
      <c r="F227">
        <v>20.51</v>
      </c>
      <c r="G227">
        <v>2E-3</v>
      </c>
      <c r="H227">
        <v>0.12</v>
      </c>
      <c r="I227">
        <v>0.877</v>
      </c>
    </row>
    <row r="228" spans="1:9" hidden="1">
      <c r="B228" s="6">
        <v>2250.21</v>
      </c>
      <c r="C228">
        <v>-13.792999999999999</v>
      </c>
      <c r="D228">
        <v>-13.231</v>
      </c>
      <c r="E228">
        <v>-0.56100000000000005</v>
      </c>
      <c r="F228">
        <v>20.51</v>
      </c>
      <c r="G228">
        <v>0</v>
      </c>
      <c r="H228">
        <v>0</v>
      </c>
      <c r="I228">
        <v>0.997</v>
      </c>
    </row>
    <row r="229" spans="1:9" hidden="1">
      <c r="B229" s="6">
        <v>2260.21</v>
      </c>
      <c r="C229">
        <v>-13.762</v>
      </c>
      <c r="D229">
        <v>-13.221</v>
      </c>
      <c r="E229">
        <v>-0.54100000000000004</v>
      </c>
      <c r="F229">
        <v>20.51</v>
      </c>
      <c r="G229">
        <v>0</v>
      </c>
      <c r="H229">
        <v>0</v>
      </c>
      <c r="I229">
        <v>0.997</v>
      </c>
    </row>
    <row r="230" spans="1:9" hidden="1">
      <c r="B230" s="6">
        <v>2270.21</v>
      </c>
      <c r="C230">
        <v>-13.762</v>
      </c>
      <c r="D230">
        <v>-13.221</v>
      </c>
      <c r="E230">
        <v>-0.54100000000000004</v>
      </c>
      <c r="F230">
        <v>20.52</v>
      </c>
      <c r="G230">
        <v>1E-3</v>
      </c>
      <c r="H230">
        <v>0.06</v>
      </c>
      <c r="I230">
        <v>0.93700000000000006</v>
      </c>
    </row>
    <row r="231" spans="1:9" hidden="1">
      <c r="B231" s="6">
        <v>2280.2089999999998</v>
      </c>
      <c r="C231">
        <v>-13.711</v>
      </c>
      <c r="D231">
        <v>-13.215999999999999</v>
      </c>
      <c r="E231">
        <v>-0.495</v>
      </c>
      <c r="F231">
        <v>20.51</v>
      </c>
      <c r="G231">
        <v>-1E-3</v>
      </c>
      <c r="H231">
        <v>-0.06</v>
      </c>
      <c r="I231">
        <v>1.0569999999999999</v>
      </c>
    </row>
    <row r="232" spans="1:9" hidden="1">
      <c r="B232" s="6">
        <v>2290.21</v>
      </c>
      <c r="C232">
        <v>-13.731</v>
      </c>
      <c r="D232">
        <v>-13.206</v>
      </c>
      <c r="E232">
        <v>-0.52600000000000002</v>
      </c>
      <c r="F232">
        <v>20.52</v>
      </c>
      <c r="G232">
        <v>1E-3</v>
      </c>
      <c r="H232">
        <v>0.06</v>
      </c>
      <c r="I232">
        <v>0.93700000000000006</v>
      </c>
    </row>
    <row r="233" spans="1:9" hidden="1">
      <c r="A233" s="19" t="s">
        <v>20</v>
      </c>
      <c r="B233" s="13">
        <v>2300.21</v>
      </c>
      <c r="C233">
        <v>-13.752000000000001</v>
      </c>
      <c r="D233">
        <v>-13.19</v>
      </c>
      <c r="E233" s="19">
        <v>-0.56100000000000005</v>
      </c>
      <c r="F233" s="19">
        <v>20.52</v>
      </c>
      <c r="G233">
        <v>0</v>
      </c>
      <c r="H233">
        <v>0</v>
      </c>
      <c r="I233">
        <v>0.997</v>
      </c>
    </row>
    <row r="234" spans="1:9" hidden="1">
      <c r="B234" s="6">
        <v>2310.21</v>
      </c>
      <c r="C234">
        <v>-13.721</v>
      </c>
      <c r="D234">
        <v>-13.206</v>
      </c>
      <c r="E234">
        <v>-0.51500000000000001</v>
      </c>
      <c r="F234">
        <v>20.54</v>
      </c>
      <c r="G234">
        <v>2E-3</v>
      </c>
      <c r="H234">
        <v>0.12</v>
      </c>
      <c r="I234">
        <v>0.877</v>
      </c>
    </row>
    <row r="235" spans="1:9" hidden="1">
      <c r="B235" s="6">
        <v>2320.21</v>
      </c>
      <c r="C235">
        <v>-13.648999999999999</v>
      </c>
      <c r="D235">
        <v>-13.185</v>
      </c>
      <c r="E235">
        <v>-0.46400000000000002</v>
      </c>
      <c r="F235">
        <v>20.54</v>
      </c>
      <c r="G235">
        <v>0</v>
      </c>
      <c r="H235">
        <v>0</v>
      </c>
      <c r="I235">
        <v>0.997</v>
      </c>
    </row>
    <row r="236" spans="1:9" hidden="1">
      <c r="B236" s="6">
        <v>2330.21</v>
      </c>
      <c r="C236">
        <v>-13.423999999999999</v>
      </c>
      <c r="D236">
        <v>-13.241</v>
      </c>
      <c r="E236">
        <v>-0.183</v>
      </c>
      <c r="F236">
        <v>20.51</v>
      </c>
      <c r="G236">
        <v>-3.0000000000000001E-3</v>
      </c>
      <c r="H236">
        <v>-0.18099999999999999</v>
      </c>
      <c r="I236">
        <v>1.1779999999999999</v>
      </c>
    </row>
    <row r="237" spans="1:9" hidden="1">
      <c r="B237" s="6">
        <v>2340.21</v>
      </c>
      <c r="C237">
        <v>-13.803000000000001</v>
      </c>
      <c r="D237">
        <v>-13.375</v>
      </c>
      <c r="E237">
        <v>-0.42799999999999999</v>
      </c>
      <c r="F237">
        <v>20.5</v>
      </c>
      <c r="G237">
        <v>-1E-3</v>
      </c>
      <c r="H237">
        <v>-0.06</v>
      </c>
      <c r="I237">
        <v>1.0569999999999999</v>
      </c>
    </row>
    <row r="238" spans="1:9" hidden="1">
      <c r="B238" s="6">
        <v>2350.2089999999998</v>
      </c>
      <c r="C238">
        <v>-18.521999999999998</v>
      </c>
      <c r="D238">
        <v>-21.122</v>
      </c>
      <c r="E238">
        <v>2.5990000000000002</v>
      </c>
      <c r="F238">
        <v>20.260000000000002</v>
      </c>
      <c r="G238">
        <v>-2.4E-2</v>
      </c>
      <c r="H238">
        <v>-1.444</v>
      </c>
      <c r="I238">
        <v>2.4409999999999998</v>
      </c>
    </row>
    <row r="239" spans="1:9" hidden="1">
      <c r="B239" s="6">
        <v>2360.21</v>
      </c>
      <c r="C239">
        <v>-6.5129999999999999</v>
      </c>
      <c r="D239">
        <v>-16.802</v>
      </c>
      <c r="E239">
        <v>10.289</v>
      </c>
      <c r="F239">
        <v>20.27</v>
      </c>
      <c r="G239">
        <v>1E-3</v>
      </c>
      <c r="H239">
        <v>0.06</v>
      </c>
      <c r="I239">
        <v>0.93700000000000006</v>
      </c>
    </row>
    <row r="240" spans="1:9" hidden="1">
      <c r="B240" s="6">
        <v>2370.21</v>
      </c>
      <c r="C240">
        <v>-7.1580000000000004</v>
      </c>
      <c r="D240">
        <v>-16.812000000000001</v>
      </c>
      <c r="E240">
        <v>9.6539999999999999</v>
      </c>
      <c r="F240">
        <v>20.27</v>
      </c>
      <c r="G240">
        <v>0</v>
      </c>
      <c r="H240">
        <v>0</v>
      </c>
      <c r="I240">
        <v>0.997</v>
      </c>
    </row>
    <row r="241" spans="1:9" hidden="1">
      <c r="B241" s="6">
        <v>2380.21</v>
      </c>
      <c r="C241">
        <v>-9.9019999999999992</v>
      </c>
      <c r="D241">
        <v>-16.838000000000001</v>
      </c>
      <c r="E241">
        <v>6.9359999999999999</v>
      </c>
      <c r="F241">
        <v>18.690000000000001</v>
      </c>
      <c r="G241">
        <v>-0.158</v>
      </c>
      <c r="H241">
        <v>-9.5090000000000003</v>
      </c>
      <c r="I241">
        <v>10.506</v>
      </c>
    </row>
    <row r="242" spans="1:9" hidden="1">
      <c r="B242" s="6">
        <v>2390.21</v>
      </c>
      <c r="C242">
        <v>-7.8029999999999999</v>
      </c>
      <c r="D242">
        <v>-16.91</v>
      </c>
      <c r="E242">
        <v>9.1059999999999999</v>
      </c>
      <c r="F242">
        <v>18.68</v>
      </c>
      <c r="G242">
        <v>-1E-3</v>
      </c>
      <c r="H242">
        <v>-0.06</v>
      </c>
      <c r="I242">
        <v>1.0569999999999999</v>
      </c>
    </row>
    <row r="243" spans="1:9" hidden="1">
      <c r="A243" s="19" t="s">
        <v>20</v>
      </c>
      <c r="B243" s="13">
        <v>2400.21</v>
      </c>
      <c r="C243">
        <v>-2.8279999999999998</v>
      </c>
      <c r="D243">
        <v>17.693999999999999</v>
      </c>
      <c r="E243" s="19">
        <v>-20.521999999999998</v>
      </c>
      <c r="F243" s="19">
        <v>19.149999999999999</v>
      </c>
      <c r="G243">
        <v>4.7E-2</v>
      </c>
      <c r="H243">
        <v>2.8279999999999998</v>
      </c>
      <c r="I243">
        <v>-1.831</v>
      </c>
    </row>
    <row r="244" spans="1:9" hidden="1">
      <c r="B244" s="6">
        <v>2410.21</v>
      </c>
      <c r="C244">
        <v>-7.0359999999999996</v>
      </c>
      <c r="D244">
        <v>29.472999999999999</v>
      </c>
      <c r="E244">
        <v>-36.509</v>
      </c>
      <c r="F244">
        <v>19.170000000000002</v>
      </c>
      <c r="G244">
        <v>2E-3</v>
      </c>
      <c r="H244">
        <v>0.12</v>
      </c>
      <c r="I244">
        <v>0.877</v>
      </c>
    </row>
    <row r="245" spans="1:9" hidden="1">
      <c r="B245" s="6">
        <v>2420.2089999999998</v>
      </c>
      <c r="C245">
        <v>-9.3079999999999998</v>
      </c>
      <c r="D245">
        <v>29.001000000000001</v>
      </c>
      <c r="E245">
        <v>-38.31</v>
      </c>
      <c r="F245">
        <v>19.190000000000001</v>
      </c>
      <c r="G245">
        <v>2E-3</v>
      </c>
      <c r="H245">
        <v>0.12</v>
      </c>
      <c r="I245">
        <v>0.877</v>
      </c>
    </row>
    <row r="246" spans="1:9" hidden="1">
      <c r="B246" s="6">
        <v>2430.21</v>
      </c>
      <c r="C246">
        <v>-9.6869999999999994</v>
      </c>
      <c r="D246">
        <v>29.396000000000001</v>
      </c>
      <c r="E246">
        <v>-39.084000000000003</v>
      </c>
      <c r="F246">
        <v>19.18</v>
      </c>
      <c r="G246">
        <v>-1E-3</v>
      </c>
      <c r="H246">
        <v>-0.06</v>
      </c>
      <c r="I246">
        <v>1.0569999999999999</v>
      </c>
    </row>
    <row r="247" spans="1:9" hidden="1">
      <c r="B247" s="6">
        <v>2440.21</v>
      </c>
      <c r="C247">
        <v>-9.8710000000000004</v>
      </c>
      <c r="D247">
        <v>29.734999999999999</v>
      </c>
      <c r="E247">
        <v>-39.606000000000002</v>
      </c>
      <c r="F247">
        <v>19.190000000000001</v>
      </c>
      <c r="G247">
        <v>1E-3</v>
      </c>
      <c r="H247">
        <v>0.06</v>
      </c>
      <c r="I247">
        <v>0.93700000000000006</v>
      </c>
    </row>
    <row r="248" spans="1:9" hidden="1">
      <c r="B248" s="6">
        <v>2450.21</v>
      </c>
      <c r="C248">
        <v>-9.8510000000000009</v>
      </c>
      <c r="D248">
        <v>30.233000000000001</v>
      </c>
      <c r="E248">
        <v>-40.084000000000003</v>
      </c>
      <c r="F248">
        <v>19.18</v>
      </c>
      <c r="G248">
        <v>-1E-3</v>
      </c>
      <c r="H248">
        <v>-0.06</v>
      </c>
      <c r="I248">
        <v>1.0569999999999999</v>
      </c>
    </row>
    <row r="249" spans="1:9" hidden="1">
      <c r="B249" s="6">
        <v>2460.21</v>
      </c>
      <c r="C249">
        <v>-9.8610000000000007</v>
      </c>
      <c r="D249">
        <v>30.617000000000001</v>
      </c>
      <c r="E249">
        <v>-40.478999999999999</v>
      </c>
      <c r="F249">
        <v>19.2</v>
      </c>
      <c r="G249">
        <v>2E-3</v>
      </c>
      <c r="H249">
        <v>0.12</v>
      </c>
      <c r="I249">
        <v>0.877</v>
      </c>
    </row>
    <row r="250" spans="1:9" hidden="1">
      <c r="B250" s="6">
        <v>2470.21</v>
      </c>
      <c r="C250">
        <v>-9.8710000000000004</v>
      </c>
      <c r="D250">
        <v>30.73</v>
      </c>
      <c r="E250">
        <v>-40.601999999999997</v>
      </c>
      <c r="F250">
        <v>19.18</v>
      </c>
      <c r="G250">
        <v>-2E-3</v>
      </c>
      <c r="H250">
        <v>-0.12</v>
      </c>
      <c r="I250">
        <v>1.117</v>
      </c>
    </row>
    <row r="251" spans="1:9" hidden="1">
      <c r="B251" s="6">
        <v>2480.21</v>
      </c>
      <c r="C251">
        <v>-9.36</v>
      </c>
      <c r="D251">
        <v>30.859000000000002</v>
      </c>
      <c r="E251">
        <v>-40.218000000000004</v>
      </c>
      <c r="F251">
        <v>19.2</v>
      </c>
      <c r="G251">
        <v>2E-3</v>
      </c>
      <c r="H251">
        <v>0.12</v>
      </c>
      <c r="I251">
        <v>0.877</v>
      </c>
    </row>
    <row r="252" spans="1:9" hidden="1">
      <c r="B252" s="6">
        <v>2490.2089999999998</v>
      </c>
      <c r="C252">
        <v>-9.4309999999999992</v>
      </c>
      <c r="D252">
        <v>30.940999999999999</v>
      </c>
      <c r="E252">
        <v>-40.372</v>
      </c>
      <c r="F252">
        <v>19.2</v>
      </c>
      <c r="G252">
        <v>0</v>
      </c>
      <c r="H252">
        <v>0</v>
      </c>
      <c r="I252">
        <v>0.997</v>
      </c>
    </row>
    <row r="253" spans="1:9" hidden="1">
      <c r="A253" s="19" t="s">
        <v>20</v>
      </c>
      <c r="B253" s="13">
        <v>2500.21</v>
      </c>
      <c r="C253">
        <v>-11.324999999999999</v>
      </c>
      <c r="D253">
        <v>15.981</v>
      </c>
      <c r="E253" s="19">
        <v>-27.306000000000001</v>
      </c>
      <c r="F253" s="19">
        <v>19.14</v>
      </c>
      <c r="G253">
        <v>-6.0000000000000001E-3</v>
      </c>
      <c r="H253">
        <v>-0.36099999999999999</v>
      </c>
      <c r="I253">
        <v>1.3580000000000001</v>
      </c>
    </row>
    <row r="254" spans="1:9" hidden="1">
      <c r="B254" s="6">
        <v>2510.21</v>
      </c>
      <c r="C254">
        <v>-12.185</v>
      </c>
      <c r="D254">
        <v>1.1180000000000001</v>
      </c>
      <c r="E254">
        <v>-13.303000000000001</v>
      </c>
      <c r="F254">
        <v>19.13</v>
      </c>
      <c r="G254">
        <v>-1E-3</v>
      </c>
      <c r="H254">
        <v>-0.06</v>
      </c>
      <c r="I254">
        <v>1.0569999999999999</v>
      </c>
    </row>
    <row r="255" spans="1:9" hidden="1">
      <c r="B255" s="6">
        <v>2520.21</v>
      </c>
      <c r="C255">
        <v>-11.795999999999999</v>
      </c>
      <c r="D255">
        <v>0.14899999999999999</v>
      </c>
      <c r="E255">
        <v>-11.945</v>
      </c>
      <c r="F255">
        <v>19.2</v>
      </c>
      <c r="G255">
        <v>7.0000000000000001E-3</v>
      </c>
      <c r="H255">
        <v>0.42099999999999999</v>
      </c>
      <c r="I255">
        <v>0.57599999999999996</v>
      </c>
    </row>
    <row r="256" spans="1:9" hidden="1">
      <c r="B256" s="6">
        <v>2530.21</v>
      </c>
      <c r="C256">
        <v>-11.53</v>
      </c>
      <c r="D256">
        <v>-0.32300000000000001</v>
      </c>
      <c r="E256">
        <v>-11.207000000000001</v>
      </c>
      <c r="F256">
        <v>19.079999999999998</v>
      </c>
      <c r="G256">
        <v>-1.2E-2</v>
      </c>
      <c r="H256">
        <v>-0.72199999999999998</v>
      </c>
      <c r="I256">
        <v>1.7190000000000001</v>
      </c>
    </row>
    <row r="257" spans="1:12" hidden="1">
      <c r="B257" s="6">
        <v>2540.21</v>
      </c>
      <c r="C257">
        <v>-7.1580000000000004</v>
      </c>
      <c r="D257">
        <v>-0.95399999999999996</v>
      </c>
      <c r="E257">
        <v>-6.2039999999999997</v>
      </c>
      <c r="F257">
        <v>19.18</v>
      </c>
      <c r="G257">
        <v>0.01</v>
      </c>
      <c r="H257">
        <v>0.60199999999999998</v>
      </c>
      <c r="I257">
        <v>0.39500000000000002</v>
      </c>
    </row>
    <row r="258" spans="1:12" hidden="1">
      <c r="B258" s="6">
        <v>2550.21</v>
      </c>
      <c r="C258">
        <v>-4.742</v>
      </c>
      <c r="D258">
        <v>2.8519999999999999</v>
      </c>
      <c r="E258">
        <v>-7.5949999999999998</v>
      </c>
      <c r="F258">
        <v>19.14</v>
      </c>
      <c r="G258">
        <v>-4.0000000000000001E-3</v>
      </c>
      <c r="H258">
        <v>-0.24099999999999999</v>
      </c>
      <c r="I258">
        <v>1.238</v>
      </c>
    </row>
    <row r="259" spans="1:12" hidden="1">
      <c r="B259" s="6">
        <v>2560.2089999999998</v>
      </c>
      <c r="C259">
        <v>6.468</v>
      </c>
      <c r="D259">
        <v>12.743</v>
      </c>
      <c r="E259">
        <v>-6.2750000000000004</v>
      </c>
      <c r="F259">
        <v>19.23</v>
      </c>
      <c r="G259">
        <v>8.9999999999999993E-3</v>
      </c>
      <c r="H259">
        <v>0.54200000000000004</v>
      </c>
      <c r="I259">
        <v>0.45500000000000002</v>
      </c>
    </row>
    <row r="260" spans="1:12" hidden="1">
      <c r="B260" s="6">
        <v>2570.21</v>
      </c>
      <c r="C260">
        <v>-1.3129999999999999</v>
      </c>
      <c r="D260">
        <v>0.20499999999999999</v>
      </c>
      <c r="E260">
        <v>-1.518</v>
      </c>
      <c r="F260">
        <v>19.23</v>
      </c>
      <c r="G260">
        <v>0</v>
      </c>
      <c r="H260">
        <v>0</v>
      </c>
      <c r="I260">
        <v>0.997</v>
      </c>
    </row>
    <row r="261" spans="1:12" hidden="1">
      <c r="B261" s="6">
        <v>2580.21</v>
      </c>
      <c r="C261">
        <v>-1.077</v>
      </c>
      <c r="D261">
        <v>-0.84199999999999997</v>
      </c>
      <c r="E261">
        <v>-0.23599999999999999</v>
      </c>
      <c r="F261">
        <v>19.22</v>
      </c>
      <c r="G261">
        <v>-1E-3</v>
      </c>
      <c r="H261">
        <v>-0.06</v>
      </c>
      <c r="I261">
        <v>1.0569999999999999</v>
      </c>
    </row>
    <row r="262" spans="1:12" hidden="1">
      <c r="B262" s="6">
        <v>2590.21</v>
      </c>
      <c r="C262">
        <v>-1.548</v>
      </c>
      <c r="D262">
        <v>-1.165</v>
      </c>
      <c r="E262">
        <v>-0.38300000000000001</v>
      </c>
      <c r="F262">
        <v>19.23</v>
      </c>
      <c r="G262">
        <v>1E-3</v>
      </c>
      <c r="H262">
        <v>0.06</v>
      </c>
      <c r="I262">
        <v>0.93700000000000006</v>
      </c>
    </row>
    <row r="263" spans="1:12">
      <c r="A263">
        <v>100</v>
      </c>
      <c r="B263" s="6">
        <v>2600.21</v>
      </c>
      <c r="C263">
        <v>1.36</v>
      </c>
      <c r="D263">
        <v>-0.93899999999999995</v>
      </c>
      <c r="E263">
        <v>2.2989999999999999</v>
      </c>
      <c r="F263">
        <v>19.22</v>
      </c>
      <c r="G263">
        <v>-1E-3</v>
      </c>
      <c r="H263">
        <v>-0.06</v>
      </c>
      <c r="I263">
        <v>1.0569999999999999</v>
      </c>
      <c r="J263" s="5">
        <f>AVERAGE(E265:E272)</f>
        <v>36.018250000000002</v>
      </c>
      <c r="L263" t="s">
        <v>92</v>
      </c>
    </row>
    <row r="264" spans="1:12" hidden="1">
      <c r="B264" s="6">
        <v>2610.21</v>
      </c>
      <c r="C264">
        <v>30.393999999999998</v>
      </c>
      <c r="D264">
        <v>3.93</v>
      </c>
      <c r="E264">
        <v>26.465</v>
      </c>
      <c r="F264">
        <v>19.23</v>
      </c>
      <c r="G264">
        <v>1E-3</v>
      </c>
      <c r="H264">
        <v>0.06</v>
      </c>
      <c r="I264">
        <v>0.93700000000000006</v>
      </c>
    </row>
    <row r="265" spans="1:12" hidden="1">
      <c r="B265" s="6">
        <v>2620.21</v>
      </c>
      <c r="C265">
        <v>70.209000000000003</v>
      </c>
      <c r="D265">
        <v>47.204000000000001</v>
      </c>
      <c r="E265">
        <v>23.006</v>
      </c>
      <c r="F265">
        <v>19.25</v>
      </c>
      <c r="G265">
        <v>2E-3</v>
      </c>
      <c r="H265">
        <v>0.12</v>
      </c>
      <c r="I265">
        <v>0.877</v>
      </c>
    </row>
    <row r="266" spans="1:12" hidden="1">
      <c r="B266" s="6">
        <v>2630.2089999999998</v>
      </c>
      <c r="C266">
        <v>70.731999999999999</v>
      </c>
      <c r="D266">
        <v>23.963000000000001</v>
      </c>
      <c r="E266">
        <v>46.768000000000001</v>
      </c>
      <c r="F266">
        <v>19.29</v>
      </c>
      <c r="G266">
        <v>4.0000000000000001E-3</v>
      </c>
      <c r="H266">
        <v>0.24099999999999999</v>
      </c>
      <c r="I266">
        <v>0.75600000000000001</v>
      </c>
    </row>
    <row r="267" spans="1:12" hidden="1">
      <c r="B267" s="6">
        <v>2640.21</v>
      </c>
      <c r="C267">
        <v>36.25</v>
      </c>
      <c r="D267">
        <v>-6.8949999999999996</v>
      </c>
      <c r="E267">
        <v>43.146000000000001</v>
      </c>
      <c r="F267">
        <v>19.63</v>
      </c>
      <c r="G267">
        <v>3.4000000000000002E-2</v>
      </c>
      <c r="H267">
        <v>2.0459999999999998</v>
      </c>
      <c r="I267">
        <v>-1.0489999999999999</v>
      </c>
    </row>
    <row r="268" spans="1:12" hidden="1">
      <c r="B268" s="6">
        <v>2650.21</v>
      </c>
      <c r="C268">
        <v>24.538</v>
      </c>
      <c r="D268">
        <v>-11.666</v>
      </c>
      <c r="E268">
        <v>36.204999999999998</v>
      </c>
      <c r="F268">
        <v>19.940000000000001</v>
      </c>
      <c r="G268">
        <v>3.1E-2</v>
      </c>
      <c r="H268">
        <v>1.8660000000000001</v>
      </c>
      <c r="I268">
        <v>-0.86899999999999999</v>
      </c>
    </row>
    <row r="269" spans="1:12" hidden="1">
      <c r="B269" s="6">
        <v>2660.21</v>
      </c>
      <c r="C269">
        <v>23.175999999999998</v>
      </c>
      <c r="D269">
        <v>-11.784000000000001</v>
      </c>
      <c r="E269">
        <v>34.960999999999999</v>
      </c>
      <c r="F269">
        <v>20.23</v>
      </c>
      <c r="G269">
        <v>2.9000000000000001E-2</v>
      </c>
      <c r="H269">
        <v>1.7450000000000001</v>
      </c>
      <c r="I269">
        <v>-0.748</v>
      </c>
    </row>
    <row r="270" spans="1:12" hidden="1">
      <c r="B270" s="6">
        <v>2670.21</v>
      </c>
      <c r="C270">
        <v>22.992000000000001</v>
      </c>
      <c r="D270">
        <v>-11.840999999999999</v>
      </c>
      <c r="E270">
        <v>34.832999999999998</v>
      </c>
      <c r="F270">
        <v>20.52</v>
      </c>
      <c r="G270">
        <v>2.9000000000000001E-2</v>
      </c>
      <c r="H270">
        <v>1.7450000000000001</v>
      </c>
      <c r="I270">
        <v>-0.748</v>
      </c>
    </row>
    <row r="271" spans="1:12" hidden="1">
      <c r="B271" s="6">
        <v>2680.21</v>
      </c>
      <c r="C271">
        <v>22.797999999999998</v>
      </c>
      <c r="D271">
        <v>-11.877000000000001</v>
      </c>
      <c r="E271">
        <v>34.674999999999997</v>
      </c>
      <c r="F271">
        <v>20.79</v>
      </c>
      <c r="G271">
        <v>2.7E-2</v>
      </c>
      <c r="H271">
        <v>1.625</v>
      </c>
      <c r="I271">
        <v>-0.628</v>
      </c>
    </row>
    <row r="272" spans="1:12" hidden="1">
      <c r="B272" s="6">
        <v>2690.21</v>
      </c>
      <c r="C272">
        <v>22.725999999999999</v>
      </c>
      <c r="D272">
        <v>-11.826000000000001</v>
      </c>
      <c r="E272">
        <v>34.552</v>
      </c>
      <c r="F272">
        <v>21.08</v>
      </c>
      <c r="G272">
        <v>2.9000000000000001E-2</v>
      </c>
      <c r="H272">
        <v>1.7450000000000001</v>
      </c>
      <c r="I272">
        <v>-0.748</v>
      </c>
    </row>
    <row r="273" spans="2:9" hidden="1">
      <c r="B273" s="6">
        <v>2700.2089999999998</v>
      </c>
      <c r="C273">
        <v>22.172999999999998</v>
      </c>
      <c r="D273">
        <v>-11.851000000000001</v>
      </c>
      <c r="E273">
        <v>34.024000000000001</v>
      </c>
      <c r="F273">
        <v>21.37</v>
      </c>
      <c r="G273">
        <v>2.9000000000000001E-2</v>
      </c>
      <c r="H273">
        <v>1.7450000000000001</v>
      </c>
      <c r="I273">
        <v>-0.748</v>
      </c>
    </row>
    <row r="274" spans="2:9" hidden="1">
      <c r="B274" s="6">
        <v>2710.21</v>
      </c>
      <c r="C274">
        <v>22.634</v>
      </c>
      <c r="D274">
        <v>-11.805</v>
      </c>
      <c r="E274">
        <v>34.439</v>
      </c>
      <c r="F274">
        <v>21.63</v>
      </c>
      <c r="G274">
        <v>2.5999999999999999E-2</v>
      </c>
      <c r="H274">
        <v>1.5649999999999999</v>
      </c>
      <c r="I274">
        <v>-0.56799999999999995</v>
      </c>
    </row>
    <row r="275" spans="2:9" hidden="1">
      <c r="B275" s="6">
        <v>2720.21</v>
      </c>
      <c r="C275">
        <v>22.675000000000001</v>
      </c>
      <c r="D275">
        <v>-11.8</v>
      </c>
      <c r="E275">
        <v>34.475000000000001</v>
      </c>
      <c r="F275">
        <v>21.9</v>
      </c>
      <c r="G275">
        <v>2.7E-2</v>
      </c>
      <c r="H275">
        <v>1.625</v>
      </c>
      <c r="I275">
        <v>-0.628</v>
      </c>
    </row>
    <row r="276" spans="2:9" hidden="1">
      <c r="B276" s="6">
        <v>2730.21</v>
      </c>
      <c r="C276">
        <v>22.992000000000001</v>
      </c>
      <c r="D276">
        <v>-11.759</v>
      </c>
      <c r="E276">
        <v>34.750999999999998</v>
      </c>
      <c r="F276">
        <v>22.15</v>
      </c>
      <c r="G276">
        <v>2.5000000000000001E-2</v>
      </c>
      <c r="H276">
        <v>1.5049999999999999</v>
      </c>
      <c r="I276">
        <v>-0.50800000000000001</v>
      </c>
    </row>
    <row r="277" spans="2:9" hidden="1">
      <c r="B277" s="6">
        <v>2740.21</v>
      </c>
      <c r="C277">
        <v>23.064</v>
      </c>
      <c r="D277">
        <v>-11.784000000000001</v>
      </c>
      <c r="E277">
        <v>34.847999999999999</v>
      </c>
      <c r="F277">
        <v>22.46</v>
      </c>
      <c r="G277">
        <v>3.1E-2</v>
      </c>
      <c r="H277">
        <v>1.8660000000000001</v>
      </c>
      <c r="I277">
        <v>-0.86899999999999999</v>
      </c>
    </row>
    <row r="278" spans="2:9" hidden="1">
      <c r="B278" s="6">
        <v>2750.21</v>
      </c>
      <c r="C278">
        <v>23.484000000000002</v>
      </c>
      <c r="D278">
        <v>-11.743</v>
      </c>
      <c r="E278">
        <v>35.226999999999997</v>
      </c>
      <c r="F278">
        <v>22.75</v>
      </c>
      <c r="G278">
        <v>2.9000000000000001E-2</v>
      </c>
      <c r="H278">
        <v>1.7450000000000001</v>
      </c>
      <c r="I278">
        <v>-0.748</v>
      </c>
    </row>
    <row r="279" spans="2:9" hidden="1">
      <c r="B279" s="6">
        <v>2760.21</v>
      </c>
      <c r="C279">
        <v>23.535</v>
      </c>
      <c r="D279">
        <v>-11.749000000000001</v>
      </c>
      <c r="E279">
        <v>35.283000000000001</v>
      </c>
      <c r="F279">
        <v>23.02</v>
      </c>
      <c r="G279">
        <v>2.7E-2</v>
      </c>
      <c r="H279">
        <v>1.625</v>
      </c>
      <c r="I279">
        <v>-0.628</v>
      </c>
    </row>
    <row r="280" spans="2:9" hidden="1">
      <c r="B280" s="6">
        <v>2770.2089999999998</v>
      </c>
      <c r="C280">
        <v>23.841999999999999</v>
      </c>
      <c r="D280">
        <v>-11.696999999999999</v>
      </c>
      <c r="E280">
        <v>35.539000000000001</v>
      </c>
      <c r="F280">
        <v>23.31</v>
      </c>
      <c r="G280">
        <v>2.9000000000000001E-2</v>
      </c>
      <c r="H280">
        <v>1.7450000000000001</v>
      </c>
      <c r="I280">
        <v>-0.748</v>
      </c>
    </row>
    <row r="281" spans="2:9" hidden="1">
      <c r="B281" s="6">
        <v>2780.21</v>
      </c>
      <c r="C281">
        <v>23.75</v>
      </c>
      <c r="D281">
        <v>-11.682</v>
      </c>
      <c r="E281">
        <v>35.432000000000002</v>
      </c>
      <c r="F281">
        <v>23.58</v>
      </c>
      <c r="G281">
        <v>2.7E-2</v>
      </c>
      <c r="H281">
        <v>1.625</v>
      </c>
      <c r="I281">
        <v>-0.628</v>
      </c>
    </row>
    <row r="282" spans="2:9" hidden="1">
      <c r="B282" s="6">
        <v>2790.21</v>
      </c>
      <c r="C282">
        <v>24.026</v>
      </c>
      <c r="D282">
        <v>-11.686999999999999</v>
      </c>
      <c r="E282">
        <v>35.713000000000001</v>
      </c>
      <c r="F282">
        <v>23.85</v>
      </c>
      <c r="G282">
        <v>2.7E-2</v>
      </c>
      <c r="H282">
        <v>1.625</v>
      </c>
      <c r="I282">
        <v>-0.628</v>
      </c>
    </row>
    <row r="283" spans="2:9" hidden="1">
      <c r="B283" s="6">
        <v>2800.21</v>
      </c>
      <c r="C283">
        <v>24.210999999999999</v>
      </c>
      <c r="D283">
        <v>-11.682</v>
      </c>
      <c r="E283">
        <v>35.892000000000003</v>
      </c>
      <c r="F283">
        <v>24.14</v>
      </c>
      <c r="G283">
        <v>2.9000000000000001E-2</v>
      </c>
      <c r="H283">
        <v>1.7450000000000001</v>
      </c>
      <c r="I283">
        <v>-0.748</v>
      </c>
    </row>
    <row r="284" spans="2:9" hidden="1">
      <c r="B284" s="6">
        <v>2810.21</v>
      </c>
      <c r="C284">
        <v>24.344000000000001</v>
      </c>
      <c r="D284">
        <v>-11.677</v>
      </c>
      <c r="E284">
        <v>36.020000000000003</v>
      </c>
      <c r="F284">
        <v>24.43</v>
      </c>
      <c r="G284">
        <v>2.9000000000000001E-2</v>
      </c>
      <c r="H284">
        <v>1.7450000000000001</v>
      </c>
      <c r="I284">
        <v>-0.748</v>
      </c>
    </row>
    <row r="285" spans="2:9" hidden="1">
      <c r="B285" s="6">
        <v>2820.21</v>
      </c>
      <c r="C285">
        <v>24.579000000000001</v>
      </c>
      <c r="D285">
        <v>-11.672000000000001</v>
      </c>
      <c r="E285">
        <v>36.250999999999998</v>
      </c>
      <c r="F285">
        <v>24.7</v>
      </c>
      <c r="G285">
        <v>2.7E-2</v>
      </c>
      <c r="H285">
        <v>1.625</v>
      </c>
      <c r="I285">
        <v>-0.628</v>
      </c>
    </row>
    <row r="286" spans="2:9" hidden="1">
      <c r="B286" s="6">
        <v>2830.21</v>
      </c>
      <c r="C286">
        <v>24.783999999999999</v>
      </c>
      <c r="D286">
        <v>-11.635999999999999</v>
      </c>
      <c r="E286">
        <v>36.42</v>
      </c>
      <c r="F286">
        <v>24.97</v>
      </c>
      <c r="G286">
        <v>2.7E-2</v>
      </c>
      <c r="H286">
        <v>1.625</v>
      </c>
      <c r="I286">
        <v>-0.628</v>
      </c>
    </row>
    <row r="287" spans="2:9" hidden="1">
      <c r="B287" s="6">
        <v>2840.2089999999998</v>
      </c>
      <c r="C287">
        <v>24.62</v>
      </c>
      <c r="D287">
        <v>-11.579000000000001</v>
      </c>
      <c r="E287">
        <v>36.198999999999998</v>
      </c>
      <c r="F287">
        <v>25.26</v>
      </c>
      <c r="G287">
        <v>2.9000000000000001E-2</v>
      </c>
      <c r="H287">
        <v>1.7450000000000001</v>
      </c>
      <c r="I287">
        <v>-0.748</v>
      </c>
    </row>
    <row r="288" spans="2:9" hidden="1">
      <c r="B288" s="6">
        <v>2850.21</v>
      </c>
      <c r="C288">
        <v>24.138999999999999</v>
      </c>
      <c r="D288">
        <v>-11.615</v>
      </c>
      <c r="E288">
        <v>35.753999999999998</v>
      </c>
      <c r="F288">
        <v>25.53</v>
      </c>
      <c r="G288">
        <v>2.7E-2</v>
      </c>
      <c r="H288">
        <v>1.625</v>
      </c>
      <c r="I288">
        <v>-0.628</v>
      </c>
    </row>
    <row r="289" spans="1:10" hidden="1">
      <c r="B289" s="6">
        <v>2860.21</v>
      </c>
      <c r="C289">
        <v>24.414999999999999</v>
      </c>
      <c r="D289">
        <v>-11.574</v>
      </c>
      <c r="E289">
        <v>35.988999999999997</v>
      </c>
      <c r="F289">
        <v>25.81</v>
      </c>
      <c r="G289">
        <v>2.8000000000000001E-2</v>
      </c>
      <c r="H289">
        <v>1.6850000000000001</v>
      </c>
      <c r="I289">
        <v>-0.68799999999999994</v>
      </c>
    </row>
    <row r="290" spans="1:10" hidden="1">
      <c r="B290" s="6">
        <v>2870.21</v>
      </c>
      <c r="C290">
        <v>24.62</v>
      </c>
      <c r="D290">
        <v>-11.579000000000001</v>
      </c>
      <c r="E290">
        <v>36.198999999999998</v>
      </c>
      <c r="F290">
        <v>26.09</v>
      </c>
      <c r="G290">
        <v>2.8000000000000001E-2</v>
      </c>
      <c r="H290">
        <v>1.6850000000000001</v>
      </c>
      <c r="I290">
        <v>-0.68799999999999994</v>
      </c>
    </row>
    <row r="291" spans="1:10" hidden="1">
      <c r="B291" s="6">
        <v>2880.21</v>
      </c>
      <c r="C291">
        <v>25.03</v>
      </c>
      <c r="D291">
        <v>-11.574</v>
      </c>
      <c r="E291">
        <v>36.603999999999999</v>
      </c>
      <c r="F291">
        <v>26.38</v>
      </c>
      <c r="G291">
        <v>2.9000000000000001E-2</v>
      </c>
      <c r="H291">
        <v>1.7450000000000001</v>
      </c>
      <c r="I291">
        <v>-0.748</v>
      </c>
    </row>
    <row r="292" spans="1:10" hidden="1">
      <c r="B292" s="6">
        <v>2890.21</v>
      </c>
      <c r="C292">
        <v>25.152000000000001</v>
      </c>
      <c r="D292">
        <v>-11.574</v>
      </c>
      <c r="E292">
        <v>36.726999999999997</v>
      </c>
      <c r="F292">
        <v>26.64</v>
      </c>
      <c r="G292">
        <v>2.5999999999999999E-2</v>
      </c>
      <c r="H292">
        <v>1.5649999999999999</v>
      </c>
      <c r="I292">
        <v>-0.56799999999999995</v>
      </c>
    </row>
    <row r="293" spans="1:10">
      <c r="A293">
        <v>80</v>
      </c>
      <c r="B293" s="6">
        <v>2900.21</v>
      </c>
      <c r="C293">
        <v>25.654</v>
      </c>
      <c r="D293">
        <v>-11.554</v>
      </c>
      <c r="E293">
        <v>37.207999999999998</v>
      </c>
      <c r="F293">
        <v>26.92</v>
      </c>
      <c r="G293">
        <v>2.8000000000000001E-2</v>
      </c>
      <c r="H293">
        <v>1.6850000000000001</v>
      </c>
      <c r="I293">
        <v>-0.68799999999999994</v>
      </c>
      <c r="J293" s="5">
        <f>AVERAGE(E295:E302)</f>
        <v>31.608750000000004</v>
      </c>
    </row>
    <row r="294" spans="1:10" hidden="1">
      <c r="B294" s="6">
        <v>2910.2089999999998</v>
      </c>
      <c r="C294">
        <v>21.518000000000001</v>
      </c>
      <c r="D294">
        <v>-11.851000000000001</v>
      </c>
      <c r="E294">
        <v>33.369</v>
      </c>
      <c r="F294">
        <v>27.19</v>
      </c>
      <c r="G294">
        <v>2.7E-2</v>
      </c>
      <c r="H294">
        <v>1.625</v>
      </c>
      <c r="I294">
        <v>-0.628</v>
      </c>
    </row>
    <row r="295" spans="1:10" hidden="1">
      <c r="B295" s="6">
        <v>2920.21</v>
      </c>
      <c r="C295">
        <v>18.631</v>
      </c>
      <c r="D295">
        <v>-12.092000000000001</v>
      </c>
      <c r="E295">
        <v>30.722999999999999</v>
      </c>
      <c r="F295">
        <v>27.41</v>
      </c>
      <c r="G295">
        <v>2.1999999999999999E-2</v>
      </c>
      <c r="H295">
        <v>1.3240000000000001</v>
      </c>
      <c r="I295">
        <v>-0.32700000000000001</v>
      </c>
    </row>
    <row r="296" spans="1:10" hidden="1">
      <c r="B296" s="6">
        <v>2930.21</v>
      </c>
      <c r="C296">
        <v>18.498000000000001</v>
      </c>
      <c r="D296">
        <v>-12.118</v>
      </c>
      <c r="E296">
        <v>30.616</v>
      </c>
      <c r="F296">
        <v>27.65</v>
      </c>
      <c r="G296">
        <v>2.4E-2</v>
      </c>
      <c r="H296">
        <v>1.444</v>
      </c>
      <c r="I296">
        <v>-0.44700000000000001</v>
      </c>
    </row>
    <row r="297" spans="1:10" hidden="1">
      <c r="B297" s="6">
        <v>2940.21</v>
      </c>
      <c r="C297">
        <v>18.754000000000001</v>
      </c>
      <c r="D297">
        <v>-12.128</v>
      </c>
      <c r="E297">
        <v>30.882000000000001</v>
      </c>
      <c r="F297">
        <v>27.86</v>
      </c>
      <c r="G297">
        <v>2.1000000000000001E-2</v>
      </c>
      <c r="H297">
        <v>1.264</v>
      </c>
      <c r="I297">
        <v>-0.26700000000000002</v>
      </c>
    </row>
    <row r="298" spans="1:10" hidden="1">
      <c r="B298" s="6">
        <v>2950.21</v>
      </c>
      <c r="C298">
        <v>19.367999999999999</v>
      </c>
      <c r="D298">
        <v>-12.097</v>
      </c>
      <c r="E298">
        <v>31.465</v>
      </c>
      <c r="F298">
        <v>28.08</v>
      </c>
      <c r="G298">
        <v>2.1999999999999999E-2</v>
      </c>
      <c r="H298">
        <v>1.3240000000000001</v>
      </c>
      <c r="I298">
        <v>-0.32700000000000001</v>
      </c>
    </row>
    <row r="299" spans="1:10" hidden="1">
      <c r="B299" s="6">
        <v>2960.21</v>
      </c>
      <c r="C299">
        <v>19.623999999999999</v>
      </c>
      <c r="D299">
        <v>-12.103</v>
      </c>
      <c r="E299">
        <v>31.727</v>
      </c>
      <c r="F299">
        <v>28.3</v>
      </c>
      <c r="G299">
        <v>2.1999999999999999E-2</v>
      </c>
      <c r="H299">
        <v>1.3240000000000001</v>
      </c>
      <c r="I299">
        <v>-0.32700000000000001</v>
      </c>
    </row>
    <row r="300" spans="1:10" hidden="1">
      <c r="B300" s="6">
        <v>2970.21</v>
      </c>
      <c r="C300">
        <v>20.105</v>
      </c>
      <c r="D300">
        <v>-12.077</v>
      </c>
      <c r="E300">
        <v>32.182000000000002</v>
      </c>
      <c r="F300">
        <v>28.53</v>
      </c>
      <c r="G300">
        <v>2.3E-2</v>
      </c>
      <c r="H300">
        <v>1.3839999999999999</v>
      </c>
      <c r="I300">
        <v>-0.38700000000000001</v>
      </c>
    </row>
    <row r="301" spans="1:10" hidden="1">
      <c r="B301" s="6">
        <v>2980.2089999999998</v>
      </c>
      <c r="C301">
        <v>20.565999999999999</v>
      </c>
      <c r="D301">
        <v>-12.041</v>
      </c>
      <c r="E301">
        <v>32.606999999999999</v>
      </c>
      <c r="F301">
        <v>28.74</v>
      </c>
      <c r="G301">
        <v>2.1000000000000001E-2</v>
      </c>
      <c r="H301">
        <v>1.264</v>
      </c>
      <c r="I301">
        <v>-0.26700000000000002</v>
      </c>
    </row>
    <row r="302" spans="1:10" hidden="1">
      <c r="B302" s="6">
        <v>2990.21</v>
      </c>
      <c r="C302">
        <v>20.606999999999999</v>
      </c>
      <c r="D302">
        <v>-12.061999999999999</v>
      </c>
      <c r="E302">
        <v>32.667999999999999</v>
      </c>
      <c r="F302">
        <v>28.98</v>
      </c>
      <c r="G302">
        <v>2.4E-2</v>
      </c>
      <c r="H302">
        <v>1.444</v>
      </c>
      <c r="I302">
        <v>-0.44700000000000001</v>
      </c>
    </row>
    <row r="303" spans="1:10">
      <c r="A303">
        <v>60</v>
      </c>
      <c r="B303" s="6">
        <v>3000.21</v>
      </c>
      <c r="C303">
        <v>21.047000000000001</v>
      </c>
      <c r="D303">
        <v>-12.01</v>
      </c>
      <c r="E303">
        <v>33.057000000000002</v>
      </c>
      <c r="F303">
        <v>29.21</v>
      </c>
      <c r="G303">
        <v>2.3E-2</v>
      </c>
      <c r="H303">
        <v>1.3839999999999999</v>
      </c>
      <c r="I303">
        <v>-0.38700000000000001</v>
      </c>
      <c r="J303" s="5">
        <f>AVERAGE(E305:E312)</f>
        <v>27.140499999999999</v>
      </c>
    </row>
    <row r="304" spans="1:10" hidden="1">
      <c r="B304" s="6">
        <v>3010.21</v>
      </c>
      <c r="C304">
        <v>17.268999999999998</v>
      </c>
      <c r="D304">
        <v>-12.308</v>
      </c>
      <c r="E304">
        <v>29.577000000000002</v>
      </c>
      <c r="F304">
        <v>29.4</v>
      </c>
      <c r="G304">
        <v>1.9E-2</v>
      </c>
      <c r="H304">
        <v>1.143</v>
      </c>
      <c r="I304">
        <v>-0.14599999999999999</v>
      </c>
    </row>
    <row r="305" spans="1:10" hidden="1">
      <c r="B305" s="6">
        <v>3020.21</v>
      </c>
      <c r="C305">
        <v>13.819000000000001</v>
      </c>
      <c r="D305">
        <v>-12.641</v>
      </c>
      <c r="E305">
        <v>26.46</v>
      </c>
      <c r="F305">
        <v>29.58</v>
      </c>
      <c r="G305">
        <v>1.7999999999999999E-2</v>
      </c>
      <c r="H305">
        <v>1.083</v>
      </c>
      <c r="I305">
        <v>-8.5999999999999993E-2</v>
      </c>
    </row>
    <row r="306" spans="1:10" hidden="1">
      <c r="B306" s="6">
        <v>3030.21</v>
      </c>
      <c r="C306">
        <v>13.778</v>
      </c>
      <c r="D306">
        <v>-12.672000000000001</v>
      </c>
      <c r="E306">
        <v>26.45</v>
      </c>
      <c r="F306">
        <v>29.74</v>
      </c>
      <c r="G306">
        <v>1.6E-2</v>
      </c>
      <c r="H306">
        <v>0.96299999999999997</v>
      </c>
      <c r="I306">
        <v>3.4000000000000002E-2</v>
      </c>
    </row>
    <row r="307" spans="1:10" hidden="1">
      <c r="B307" s="6">
        <v>3040.21</v>
      </c>
      <c r="C307">
        <v>14.044</v>
      </c>
      <c r="D307">
        <v>-12.651999999999999</v>
      </c>
      <c r="E307">
        <v>26.696000000000002</v>
      </c>
      <c r="F307">
        <v>29.92</v>
      </c>
      <c r="G307">
        <v>1.7999999999999999E-2</v>
      </c>
      <c r="H307">
        <v>1.083</v>
      </c>
      <c r="I307">
        <v>-8.5999999999999993E-2</v>
      </c>
    </row>
    <row r="308" spans="1:10" hidden="1">
      <c r="B308" s="6">
        <v>3050.2089999999998</v>
      </c>
      <c r="C308">
        <v>14.198</v>
      </c>
      <c r="D308">
        <v>-12.625999999999999</v>
      </c>
      <c r="E308">
        <v>26.824000000000002</v>
      </c>
      <c r="F308">
        <v>30.08</v>
      </c>
      <c r="G308">
        <v>1.6E-2</v>
      </c>
      <c r="H308">
        <v>0.96299999999999997</v>
      </c>
      <c r="I308">
        <v>3.4000000000000002E-2</v>
      </c>
    </row>
    <row r="309" spans="1:10" hidden="1">
      <c r="B309" s="6">
        <v>3060.21</v>
      </c>
      <c r="C309">
        <v>14.587</v>
      </c>
      <c r="D309">
        <v>-12.625999999999999</v>
      </c>
      <c r="E309">
        <v>27.213000000000001</v>
      </c>
      <c r="F309">
        <v>30.24</v>
      </c>
      <c r="G309">
        <v>1.6E-2</v>
      </c>
      <c r="H309">
        <v>0.96299999999999997</v>
      </c>
      <c r="I309">
        <v>3.4000000000000002E-2</v>
      </c>
    </row>
    <row r="310" spans="1:10" hidden="1">
      <c r="B310" s="6">
        <v>3070.21</v>
      </c>
      <c r="C310">
        <v>15.089</v>
      </c>
      <c r="D310">
        <v>-12.605</v>
      </c>
      <c r="E310">
        <v>27.693999999999999</v>
      </c>
      <c r="F310">
        <v>30.4</v>
      </c>
      <c r="G310">
        <v>1.6E-2</v>
      </c>
      <c r="H310">
        <v>0.96299999999999997</v>
      </c>
      <c r="I310">
        <v>3.4000000000000002E-2</v>
      </c>
    </row>
    <row r="311" spans="1:10" hidden="1">
      <c r="B311" s="6">
        <v>3080.21</v>
      </c>
      <c r="C311">
        <v>15.201000000000001</v>
      </c>
      <c r="D311">
        <v>-12.59</v>
      </c>
      <c r="E311">
        <v>27.791</v>
      </c>
      <c r="F311">
        <v>30.57</v>
      </c>
      <c r="G311">
        <v>1.7000000000000001E-2</v>
      </c>
      <c r="H311">
        <v>1.0229999999999999</v>
      </c>
      <c r="I311">
        <v>-2.5999999999999999E-2</v>
      </c>
    </row>
    <row r="312" spans="1:10" hidden="1">
      <c r="B312" s="6">
        <v>3090.21</v>
      </c>
      <c r="C312">
        <v>15.406000000000001</v>
      </c>
      <c r="D312">
        <v>-12.59</v>
      </c>
      <c r="E312">
        <v>27.995999999999999</v>
      </c>
      <c r="F312">
        <v>30.75</v>
      </c>
      <c r="G312">
        <v>1.7999999999999999E-2</v>
      </c>
      <c r="H312">
        <v>1.083</v>
      </c>
      <c r="I312">
        <v>-8.5999999999999993E-2</v>
      </c>
    </row>
    <row r="313" spans="1:10">
      <c r="A313">
        <v>40</v>
      </c>
      <c r="B313" s="6">
        <v>3100.21</v>
      </c>
      <c r="C313">
        <v>15.109</v>
      </c>
      <c r="D313">
        <v>-12.507999999999999</v>
      </c>
      <c r="E313">
        <v>27.617000000000001</v>
      </c>
      <c r="F313">
        <v>30.92</v>
      </c>
      <c r="G313">
        <v>1.7000000000000001E-2</v>
      </c>
      <c r="H313">
        <v>1.0229999999999999</v>
      </c>
      <c r="I313">
        <v>-2.5999999999999999E-2</v>
      </c>
      <c r="J313" s="5">
        <f>AVERAGE(E315:E322)</f>
        <v>20.076249999999998</v>
      </c>
    </row>
    <row r="314" spans="1:10" hidden="1">
      <c r="B314" s="6">
        <v>3110.21</v>
      </c>
      <c r="C314">
        <v>11.157</v>
      </c>
      <c r="D314">
        <v>-12.821</v>
      </c>
      <c r="E314">
        <v>23.978000000000002</v>
      </c>
      <c r="F314">
        <v>31.08</v>
      </c>
      <c r="G314">
        <v>1.6E-2</v>
      </c>
      <c r="H314">
        <v>0.96299999999999997</v>
      </c>
      <c r="I314">
        <v>3.4000000000000002E-2</v>
      </c>
    </row>
    <row r="315" spans="1:10" hidden="1">
      <c r="B315" s="6">
        <v>3120.2089999999998</v>
      </c>
      <c r="C315">
        <v>7.1639999999999997</v>
      </c>
      <c r="D315">
        <v>-13.122999999999999</v>
      </c>
      <c r="E315">
        <v>20.288</v>
      </c>
      <c r="F315">
        <v>31.2</v>
      </c>
      <c r="G315">
        <v>1.2E-2</v>
      </c>
      <c r="H315">
        <v>0.72199999999999998</v>
      </c>
      <c r="I315">
        <v>0.27500000000000002</v>
      </c>
    </row>
    <row r="316" spans="1:10" hidden="1">
      <c r="B316" s="6">
        <v>3130.21</v>
      </c>
      <c r="C316">
        <v>6.7240000000000002</v>
      </c>
      <c r="D316">
        <v>-13.118</v>
      </c>
      <c r="E316">
        <v>19.843</v>
      </c>
      <c r="F316">
        <v>31.3</v>
      </c>
      <c r="G316">
        <v>0.01</v>
      </c>
      <c r="H316">
        <v>0.60199999999999998</v>
      </c>
      <c r="I316">
        <v>0.39500000000000002</v>
      </c>
    </row>
    <row r="317" spans="1:10" hidden="1">
      <c r="B317" s="6">
        <v>3140.21</v>
      </c>
      <c r="C317">
        <v>6.7549999999999999</v>
      </c>
      <c r="D317">
        <v>-13.144</v>
      </c>
      <c r="E317">
        <v>19.899000000000001</v>
      </c>
      <c r="F317">
        <v>31.41</v>
      </c>
      <c r="G317">
        <v>1.0999999999999999E-2</v>
      </c>
      <c r="H317">
        <v>0.66200000000000003</v>
      </c>
      <c r="I317">
        <v>0.33500000000000002</v>
      </c>
    </row>
    <row r="318" spans="1:10" hidden="1">
      <c r="B318" s="6">
        <v>3150.21</v>
      </c>
      <c r="C318">
        <v>6.8979999999999997</v>
      </c>
      <c r="D318">
        <v>-13.134</v>
      </c>
      <c r="E318">
        <v>20.032</v>
      </c>
      <c r="F318">
        <v>31.52</v>
      </c>
      <c r="G318">
        <v>1.0999999999999999E-2</v>
      </c>
      <c r="H318">
        <v>0.66200000000000003</v>
      </c>
      <c r="I318">
        <v>0.33500000000000002</v>
      </c>
    </row>
    <row r="319" spans="1:10" hidden="1">
      <c r="B319" s="6">
        <v>3160.21</v>
      </c>
      <c r="C319">
        <v>6.9080000000000004</v>
      </c>
      <c r="D319">
        <v>-13.113</v>
      </c>
      <c r="E319">
        <v>20.021999999999998</v>
      </c>
      <c r="F319">
        <v>31.64</v>
      </c>
      <c r="G319">
        <v>1.2E-2</v>
      </c>
      <c r="H319">
        <v>0.72199999999999998</v>
      </c>
      <c r="I319">
        <v>0.27500000000000002</v>
      </c>
    </row>
    <row r="320" spans="1:10" hidden="1">
      <c r="B320" s="6">
        <v>3170.21</v>
      </c>
      <c r="C320">
        <v>7.0209999999999999</v>
      </c>
      <c r="D320">
        <v>-13.118</v>
      </c>
      <c r="E320">
        <v>20.138999999999999</v>
      </c>
      <c r="F320">
        <v>31.74</v>
      </c>
      <c r="G320">
        <v>0.01</v>
      </c>
      <c r="H320">
        <v>0.60199999999999998</v>
      </c>
      <c r="I320">
        <v>0.39500000000000002</v>
      </c>
    </row>
    <row r="321" spans="1:10" hidden="1">
      <c r="B321" s="6">
        <v>3180.21</v>
      </c>
      <c r="C321">
        <v>6.9189999999999996</v>
      </c>
      <c r="D321">
        <v>-13.113</v>
      </c>
      <c r="E321">
        <v>20.032</v>
      </c>
      <c r="F321">
        <v>31.83</v>
      </c>
      <c r="G321">
        <v>8.9999999999999993E-3</v>
      </c>
      <c r="H321">
        <v>0.54200000000000004</v>
      </c>
      <c r="I321">
        <v>0.45500000000000002</v>
      </c>
    </row>
    <row r="322" spans="1:10" hidden="1">
      <c r="B322" s="6">
        <v>3190.2089999999998</v>
      </c>
      <c r="C322">
        <v>7.2050000000000001</v>
      </c>
      <c r="D322">
        <v>-13.148999999999999</v>
      </c>
      <c r="E322">
        <v>20.355</v>
      </c>
      <c r="F322">
        <v>31.97</v>
      </c>
      <c r="G322">
        <v>1.4E-2</v>
      </c>
      <c r="H322">
        <v>0.84299999999999997</v>
      </c>
      <c r="I322">
        <v>0.154</v>
      </c>
    </row>
    <row r="323" spans="1:10">
      <c r="A323">
        <v>20</v>
      </c>
      <c r="B323" s="6">
        <v>3200.21</v>
      </c>
      <c r="C323">
        <v>7.6970000000000001</v>
      </c>
      <c r="D323">
        <v>-13.108000000000001</v>
      </c>
      <c r="E323">
        <v>20.805</v>
      </c>
      <c r="F323">
        <v>32.090000000000003</v>
      </c>
      <c r="G323">
        <v>1.2E-2</v>
      </c>
      <c r="H323">
        <v>0.72199999999999998</v>
      </c>
      <c r="I323">
        <v>0.27500000000000002</v>
      </c>
      <c r="J323" s="5">
        <f>AVERAGE(E325:E332)</f>
        <v>14.739625</v>
      </c>
    </row>
    <row r="324" spans="1:10" hidden="1">
      <c r="B324" s="6">
        <v>3210.21</v>
      </c>
      <c r="C324">
        <v>4.2160000000000002</v>
      </c>
      <c r="D324">
        <v>-13.349</v>
      </c>
      <c r="E324">
        <v>17.565000000000001</v>
      </c>
      <c r="F324">
        <v>32.17</v>
      </c>
      <c r="G324">
        <v>8.0000000000000002E-3</v>
      </c>
      <c r="H324">
        <v>0.48099999999999998</v>
      </c>
      <c r="I324">
        <v>0.51600000000000001</v>
      </c>
    </row>
    <row r="325" spans="1:10" hidden="1">
      <c r="B325" s="6">
        <v>3220.21</v>
      </c>
      <c r="C325">
        <v>-0.56499999999999995</v>
      </c>
      <c r="D325">
        <v>-13.625999999999999</v>
      </c>
      <c r="E325">
        <v>13.061</v>
      </c>
      <c r="F325">
        <v>32.25</v>
      </c>
      <c r="G325">
        <v>8.0000000000000002E-3</v>
      </c>
      <c r="H325">
        <v>0.48099999999999998</v>
      </c>
      <c r="I325">
        <v>0.51600000000000001</v>
      </c>
    </row>
    <row r="326" spans="1:10" hidden="1">
      <c r="B326" s="6">
        <v>3230.21</v>
      </c>
      <c r="C326">
        <v>-1.63</v>
      </c>
      <c r="D326">
        <v>-13.708</v>
      </c>
      <c r="E326">
        <v>12.077999999999999</v>
      </c>
      <c r="F326">
        <v>32.32</v>
      </c>
      <c r="G326">
        <v>7.0000000000000001E-3</v>
      </c>
      <c r="H326">
        <v>0.42099999999999999</v>
      </c>
      <c r="I326">
        <v>0.57599999999999996</v>
      </c>
    </row>
    <row r="327" spans="1:10" hidden="1">
      <c r="B327" s="6">
        <v>3240.21</v>
      </c>
      <c r="C327">
        <v>-1.65</v>
      </c>
      <c r="D327">
        <v>-13.698</v>
      </c>
      <c r="E327">
        <v>12.048</v>
      </c>
      <c r="F327">
        <v>32.369999999999997</v>
      </c>
      <c r="G327">
        <v>5.0000000000000001E-3</v>
      </c>
      <c r="H327">
        <v>0.30099999999999999</v>
      </c>
      <c r="I327">
        <v>0.69599999999999995</v>
      </c>
    </row>
    <row r="328" spans="1:10" hidden="1">
      <c r="B328" s="6">
        <v>3250.21</v>
      </c>
      <c r="C328">
        <v>-0.53400000000000003</v>
      </c>
      <c r="D328">
        <v>-13.831</v>
      </c>
      <c r="E328">
        <v>13.297000000000001</v>
      </c>
      <c r="F328">
        <v>32.409999999999997</v>
      </c>
      <c r="G328">
        <v>4.0000000000000001E-3</v>
      </c>
      <c r="H328">
        <v>0.24099999999999999</v>
      </c>
      <c r="I328">
        <v>0.75600000000000001</v>
      </c>
    </row>
    <row r="329" spans="1:10" hidden="1">
      <c r="B329" s="6">
        <v>3260.2089999999998</v>
      </c>
      <c r="C329">
        <v>2.2400000000000002</v>
      </c>
      <c r="D329">
        <v>-13.765000000000001</v>
      </c>
      <c r="E329">
        <v>16.004999999999999</v>
      </c>
      <c r="F329">
        <v>32.479999999999997</v>
      </c>
      <c r="G329">
        <v>7.0000000000000001E-3</v>
      </c>
      <c r="H329">
        <v>0.42099999999999999</v>
      </c>
      <c r="I329">
        <v>0.57599999999999996</v>
      </c>
    </row>
    <row r="330" spans="1:10" hidden="1">
      <c r="B330" s="6">
        <v>3270.21</v>
      </c>
      <c r="C330">
        <v>2.9980000000000002</v>
      </c>
      <c r="D330">
        <v>-13.724</v>
      </c>
      <c r="E330">
        <v>16.721</v>
      </c>
      <c r="F330">
        <v>32.53</v>
      </c>
      <c r="G330">
        <v>5.0000000000000001E-3</v>
      </c>
      <c r="H330">
        <v>0.30099999999999999</v>
      </c>
      <c r="I330">
        <v>0.69599999999999995</v>
      </c>
    </row>
    <row r="331" spans="1:10" hidden="1">
      <c r="B331" s="6">
        <v>3280.21</v>
      </c>
      <c r="C331">
        <v>3.4889999999999999</v>
      </c>
      <c r="D331">
        <v>-13.728999999999999</v>
      </c>
      <c r="E331">
        <v>17.218</v>
      </c>
      <c r="F331">
        <v>32.58</v>
      </c>
      <c r="G331">
        <v>5.0000000000000001E-3</v>
      </c>
      <c r="H331">
        <v>0.30099999999999999</v>
      </c>
      <c r="I331">
        <v>0.69599999999999995</v>
      </c>
    </row>
    <row r="332" spans="1:10" hidden="1">
      <c r="B332" s="6">
        <v>3290.21</v>
      </c>
      <c r="C332">
        <v>3.7759999999999998</v>
      </c>
      <c r="D332">
        <v>-13.712999999999999</v>
      </c>
      <c r="E332">
        <v>17.489000000000001</v>
      </c>
      <c r="F332">
        <v>32.64</v>
      </c>
      <c r="G332">
        <v>6.0000000000000001E-3</v>
      </c>
      <c r="H332">
        <v>0.36099999999999999</v>
      </c>
      <c r="I332">
        <v>0.63600000000000001</v>
      </c>
    </row>
    <row r="333" spans="1:10">
      <c r="A333">
        <v>10</v>
      </c>
      <c r="B333" s="6">
        <v>3300.21</v>
      </c>
      <c r="C333">
        <v>4.1029999999999998</v>
      </c>
      <c r="D333">
        <v>-13.708</v>
      </c>
      <c r="E333">
        <v>17.812000000000001</v>
      </c>
      <c r="F333">
        <v>32.69</v>
      </c>
      <c r="G333">
        <v>5.0000000000000001E-3</v>
      </c>
      <c r="H333">
        <v>0.30099999999999999</v>
      </c>
      <c r="I333">
        <v>0.69599999999999995</v>
      </c>
      <c r="J333" s="5">
        <f>AVERAGE(E335:E342)</f>
        <v>12.562250000000001</v>
      </c>
    </row>
    <row r="334" spans="1:10" hidden="1">
      <c r="B334" s="6">
        <v>3310.21</v>
      </c>
      <c r="C334">
        <v>2.7519999999999998</v>
      </c>
      <c r="D334">
        <v>-13.76</v>
      </c>
      <c r="E334">
        <v>16.512</v>
      </c>
      <c r="F334">
        <v>32.74</v>
      </c>
      <c r="G334">
        <v>5.0000000000000001E-3</v>
      </c>
      <c r="H334">
        <v>0.30099999999999999</v>
      </c>
      <c r="I334">
        <v>0.69599999999999995</v>
      </c>
    </row>
    <row r="335" spans="1:10" hidden="1">
      <c r="B335" s="6">
        <v>3320.21</v>
      </c>
      <c r="C335">
        <v>-0.248</v>
      </c>
      <c r="D335">
        <v>-13.914</v>
      </c>
      <c r="E335">
        <v>13.666</v>
      </c>
      <c r="F335">
        <v>32.770000000000003</v>
      </c>
      <c r="G335">
        <v>3.0000000000000001E-3</v>
      </c>
      <c r="H335">
        <v>0.18099999999999999</v>
      </c>
      <c r="I335">
        <v>0.81599999999999995</v>
      </c>
    </row>
    <row r="336" spans="1:10" hidden="1">
      <c r="B336" s="6">
        <v>3330.2089999999998</v>
      </c>
      <c r="C336">
        <v>-1.292</v>
      </c>
      <c r="D336">
        <v>-13.984999999999999</v>
      </c>
      <c r="E336">
        <v>12.693</v>
      </c>
      <c r="F336">
        <v>32.81</v>
      </c>
      <c r="G336">
        <v>4.0000000000000001E-3</v>
      </c>
      <c r="H336">
        <v>0.24099999999999999</v>
      </c>
      <c r="I336">
        <v>0.75600000000000001</v>
      </c>
    </row>
    <row r="337" spans="1:10" hidden="1">
      <c r="B337" s="6">
        <v>3340.21</v>
      </c>
      <c r="C337">
        <v>-1.63</v>
      </c>
      <c r="D337">
        <v>-13.97</v>
      </c>
      <c r="E337">
        <v>12.34</v>
      </c>
      <c r="F337">
        <v>32.840000000000003</v>
      </c>
      <c r="G337">
        <v>3.0000000000000001E-3</v>
      </c>
      <c r="H337">
        <v>0.18099999999999999</v>
      </c>
      <c r="I337">
        <v>0.81599999999999995</v>
      </c>
    </row>
    <row r="338" spans="1:10" hidden="1">
      <c r="B338" s="6">
        <v>3350.21</v>
      </c>
      <c r="C338">
        <v>-1.661</v>
      </c>
      <c r="D338">
        <v>-14.026</v>
      </c>
      <c r="E338">
        <v>12.366</v>
      </c>
      <c r="F338">
        <v>32.869999999999997</v>
      </c>
      <c r="G338">
        <v>3.0000000000000001E-3</v>
      </c>
      <c r="H338">
        <v>0.18099999999999999</v>
      </c>
      <c r="I338">
        <v>0.81599999999999995</v>
      </c>
    </row>
    <row r="339" spans="1:10" hidden="1">
      <c r="B339" s="6">
        <v>3360.21</v>
      </c>
      <c r="C339">
        <v>-1.661</v>
      </c>
      <c r="D339">
        <v>-13.984999999999999</v>
      </c>
      <c r="E339">
        <v>12.324999999999999</v>
      </c>
      <c r="F339">
        <v>32.9</v>
      </c>
      <c r="G339">
        <v>3.0000000000000001E-3</v>
      </c>
      <c r="H339">
        <v>0.18099999999999999</v>
      </c>
      <c r="I339">
        <v>0.81599999999999995</v>
      </c>
    </row>
    <row r="340" spans="1:10" hidden="1">
      <c r="B340" s="6">
        <v>3370.21</v>
      </c>
      <c r="C340">
        <v>-1.681</v>
      </c>
      <c r="D340">
        <v>-13.996</v>
      </c>
      <c r="E340">
        <v>12.315</v>
      </c>
      <c r="F340">
        <v>32.93</v>
      </c>
      <c r="G340">
        <v>3.0000000000000001E-3</v>
      </c>
      <c r="H340">
        <v>0.18099999999999999</v>
      </c>
      <c r="I340">
        <v>0.81599999999999995</v>
      </c>
    </row>
    <row r="341" spans="1:10" hidden="1">
      <c r="B341" s="6">
        <v>3380.21</v>
      </c>
      <c r="C341">
        <v>-1.671</v>
      </c>
      <c r="D341">
        <v>-13.991</v>
      </c>
      <c r="E341">
        <v>12.32</v>
      </c>
      <c r="F341">
        <v>32.950000000000003</v>
      </c>
      <c r="G341">
        <v>2E-3</v>
      </c>
      <c r="H341">
        <v>0.12</v>
      </c>
      <c r="I341">
        <v>0.877</v>
      </c>
    </row>
    <row r="342" spans="1:10" hidden="1">
      <c r="B342" s="6">
        <v>3390.21</v>
      </c>
      <c r="C342">
        <v>-1.538</v>
      </c>
      <c r="D342">
        <v>-14.010999999999999</v>
      </c>
      <c r="E342">
        <v>12.473000000000001</v>
      </c>
      <c r="F342">
        <v>32.99</v>
      </c>
      <c r="G342">
        <v>4.0000000000000001E-3</v>
      </c>
      <c r="H342">
        <v>0.24099999999999999</v>
      </c>
      <c r="I342">
        <v>0.75600000000000001</v>
      </c>
    </row>
    <row r="343" spans="1:10">
      <c r="A343">
        <v>5</v>
      </c>
      <c r="B343" s="6">
        <v>3400.2089999999998</v>
      </c>
      <c r="C343">
        <v>-1.599</v>
      </c>
      <c r="D343">
        <v>-13.996</v>
      </c>
      <c r="E343">
        <v>12.396000000000001</v>
      </c>
      <c r="F343">
        <v>33.020000000000003</v>
      </c>
      <c r="G343">
        <v>3.0000000000000001E-3</v>
      </c>
      <c r="H343">
        <v>0.18099999999999999</v>
      </c>
      <c r="I343">
        <v>0.81599999999999995</v>
      </c>
      <c r="J343" s="5">
        <f>AVERAGE(E345:E352)</f>
        <v>8.8908750000000012</v>
      </c>
    </row>
    <row r="344" spans="1:10" hidden="1">
      <c r="B344" s="6">
        <v>3410.21</v>
      </c>
      <c r="C344">
        <v>-2.4689999999999999</v>
      </c>
      <c r="D344">
        <v>-14.006</v>
      </c>
      <c r="E344">
        <v>11.536</v>
      </c>
      <c r="F344">
        <v>33.049999999999997</v>
      </c>
      <c r="G344">
        <v>3.0000000000000001E-3</v>
      </c>
      <c r="H344">
        <v>0.18099999999999999</v>
      </c>
      <c r="I344">
        <v>0.81599999999999995</v>
      </c>
    </row>
    <row r="345" spans="1:10" hidden="1">
      <c r="B345" s="6">
        <v>3420.21</v>
      </c>
      <c r="C345">
        <v>-4.1890000000000001</v>
      </c>
      <c r="D345">
        <v>-14.098000000000001</v>
      </c>
      <c r="E345">
        <v>9.9090000000000007</v>
      </c>
      <c r="F345">
        <v>33.06</v>
      </c>
      <c r="G345">
        <v>1E-3</v>
      </c>
      <c r="H345">
        <v>0.06</v>
      </c>
      <c r="I345">
        <v>0.93700000000000006</v>
      </c>
    </row>
    <row r="346" spans="1:10" hidden="1">
      <c r="B346" s="6">
        <v>3430.21</v>
      </c>
      <c r="C346">
        <v>-5.0289999999999999</v>
      </c>
      <c r="D346">
        <v>-14.109</v>
      </c>
      <c r="E346">
        <v>9.08</v>
      </c>
      <c r="F346">
        <v>33.08</v>
      </c>
      <c r="G346">
        <v>2E-3</v>
      </c>
      <c r="H346">
        <v>0.12</v>
      </c>
      <c r="I346">
        <v>0.877</v>
      </c>
    </row>
    <row r="347" spans="1:10" hidden="1">
      <c r="B347" s="6">
        <v>3440.21</v>
      </c>
      <c r="C347">
        <v>-5.367</v>
      </c>
      <c r="D347">
        <v>-14.124000000000001</v>
      </c>
      <c r="E347">
        <v>8.7569999999999997</v>
      </c>
      <c r="F347">
        <v>33.1</v>
      </c>
      <c r="G347">
        <v>2E-3</v>
      </c>
      <c r="H347">
        <v>0.12</v>
      </c>
      <c r="I347">
        <v>0.877</v>
      </c>
    </row>
    <row r="348" spans="1:10" hidden="1">
      <c r="B348" s="6">
        <v>3450.21</v>
      </c>
      <c r="C348">
        <v>-5.367</v>
      </c>
      <c r="D348">
        <v>-14.124000000000001</v>
      </c>
      <c r="E348">
        <v>8.7569999999999997</v>
      </c>
      <c r="F348">
        <v>33.119999999999997</v>
      </c>
      <c r="G348">
        <v>2E-3</v>
      </c>
      <c r="H348">
        <v>0.12</v>
      </c>
      <c r="I348">
        <v>0.877</v>
      </c>
    </row>
    <row r="349" spans="1:10" hidden="1">
      <c r="B349" s="6">
        <v>3460.21</v>
      </c>
      <c r="C349">
        <v>-5.3970000000000002</v>
      </c>
      <c r="D349">
        <v>-14.103</v>
      </c>
      <c r="E349">
        <v>8.7059999999999995</v>
      </c>
      <c r="F349">
        <v>33.130000000000003</v>
      </c>
      <c r="G349">
        <v>1E-3</v>
      </c>
      <c r="H349">
        <v>0.06</v>
      </c>
      <c r="I349">
        <v>0.93700000000000006</v>
      </c>
    </row>
    <row r="350" spans="1:10" hidden="1">
      <c r="B350" s="6">
        <v>3470.2089999999998</v>
      </c>
      <c r="C350">
        <v>-5.3769999999999998</v>
      </c>
      <c r="D350">
        <v>-14.138999999999999</v>
      </c>
      <c r="E350">
        <v>8.7620000000000005</v>
      </c>
      <c r="F350">
        <v>33.14</v>
      </c>
      <c r="G350">
        <v>1E-3</v>
      </c>
      <c r="H350">
        <v>0.06</v>
      </c>
      <c r="I350">
        <v>0.93700000000000006</v>
      </c>
    </row>
    <row r="351" spans="1:10" hidden="1">
      <c r="B351" s="6">
        <v>3480.21</v>
      </c>
      <c r="C351">
        <v>-5.49</v>
      </c>
      <c r="D351">
        <v>-14.114000000000001</v>
      </c>
      <c r="E351">
        <v>8.6240000000000006</v>
      </c>
      <c r="F351">
        <v>33.159999999999997</v>
      </c>
      <c r="G351">
        <v>2E-3</v>
      </c>
      <c r="H351">
        <v>0.12</v>
      </c>
      <c r="I351">
        <v>0.877</v>
      </c>
    </row>
    <row r="352" spans="1:10" hidden="1">
      <c r="B352" s="6">
        <v>3490.21</v>
      </c>
      <c r="C352">
        <v>-5.5720000000000001</v>
      </c>
      <c r="D352">
        <v>-14.103</v>
      </c>
      <c r="E352">
        <v>8.532</v>
      </c>
      <c r="F352">
        <v>33.18</v>
      </c>
      <c r="G352">
        <v>2E-3</v>
      </c>
      <c r="H352">
        <v>0.12</v>
      </c>
      <c r="I352">
        <v>0.877</v>
      </c>
    </row>
    <row r="353" spans="1:10">
      <c r="A353">
        <v>2</v>
      </c>
      <c r="B353" s="6">
        <v>3500.21</v>
      </c>
      <c r="C353">
        <v>-5.5510000000000002</v>
      </c>
      <c r="D353">
        <v>-14.124000000000001</v>
      </c>
      <c r="E353">
        <v>8.5730000000000004</v>
      </c>
      <c r="F353">
        <v>33.18</v>
      </c>
      <c r="G353">
        <v>0</v>
      </c>
      <c r="H353">
        <v>0</v>
      </c>
      <c r="I353">
        <v>0.997</v>
      </c>
      <c r="J353" s="5">
        <f>AVERAGE(E355:E362)</f>
        <v>5.8989999999999991</v>
      </c>
    </row>
    <row r="354" spans="1:10" hidden="1">
      <c r="B354" s="6">
        <v>3510.21</v>
      </c>
      <c r="C354">
        <v>-6.0419999999999998</v>
      </c>
      <c r="D354">
        <v>-14.114000000000001</v>
      </c>
      <c r="E354">
        <v>8.0709999999999997</v>
      </c>
      <c r="F354">
        <v>33.200000000000003</v>
      </c>
      <c r="G354">
        <v>2E-3</v>
      </c>
      <c r="H354">
        <v>0.12</v>
      </c>
      <c r="I354">
        <v>0.877</v>
      </c>
    </row>
    <row r="355" spans="1:10" hidden="1">
      <c r="B355" s="6">
        <v>3520.21</v>
      </c>
      <c r="C355">
        <v>-7.1790000000000003</v>
      </c>
      <c r="D355">
        <v>-14.144</v>
      </c>
      <c r="E355">
        <v>6.9660000000000002</v>
      </c>
      <c r="F355">
        <v>33.21</v>
      </c>
      <c r="G355">
        <v>1E-3</v>
      </c>
      <c r="H355">
        <v>0.06</v>
      </c>
      <c r="I355">
        <v>0.93700000000000006</v>
      </c>
    </row>
    <row r="356" spans="1:10" hidden="1">
      <c r="B356" s="6">
        <v>3530.21</v>
      </c>
      <c r="C356">
        <v>-7.8339999999999996</v>
      </c>
      <c r="D356">
        <v>-14.138999999999999</v>
      </c>
      <c r="E356">
        <v>6.3049999999999997</v>
      </c>
      <c r="F356">
        <v>33.24</v>
      </c>
      <c r="G356">
        <v>3.0000000000000001E-3</v>
      </c>
      <c r="H356">
        <v>0.18099999999999999</v>
      </c>
      <c r="I356">
        <v>0.81599999999999995</v>
      </c>
    </row>
    <row r="357" spans="1:10" hidden="1">
      <c r="B357" s="6">
        <v>3540.2089999999998</v>
      </c>
      <c r="C357">
        <v>-8.1620000000000008</v>
      </c>
      <c r="D357">
        <v>-14.18</v>
      </c>
      <c r="E357">
        <v>6.0190000000000001</v>
      </c>
      <c r="F357">
        <v>33.22</v>
      </c>
      <c r="G357">
        <v>-2E-3</v>
      </c>
      <c r="H357">
        <v>-0.12</v>
      </c>
      <c r="I357">
        <v>1.117</v>
      </c>
    </row>
    <row r="358" spans="1:10" hidden="1">
      <c r="B358" s="6">
        <v>3550.21</v>
      </c>
      <c r="C358">
        <v>-8.407</v>
      </c>
      <c r="D358">
        <v>-14.17</v>
      </c>
      <c r="E358">
        <v>5.7629999999999999</v>
      </c>
      <c r="F358">
        <v>33.24</v>
      </c>
      <c r="G358">
        <v>2E-3</v>
      </c>
      <c r="H358">
        <v>0.12</v>
      </c>
      <c r="I358">
        <v>0.877</v>
      </c>
    </row>
    <row r="359" spans="1:10" hidden="1">
      <c r="B359" s="6">
        <v>3560.21</v>
      </c>
      <c r="C359">
        <v>-8.5</v>
      </c>
      <c r="D359">
        <v>-14.15</v>
      </c>
      <c r="E359">
        <v>5.65</v>
      </c>
      <c r="F359">
        <v>33.26</v>
      </c>
      <c r="G359">
        <v>2E-3</v>
      </c>
      <c r="H359">
        <v>0.12</v>
      </c>
      <c r="I359">
        <v>0.877</v>
      </c>
    </row>
    <row r="360" spans="1:10" hidden="1">
      <c r="B360" s="6">
        <v>3570.21</v>
      </c>
      <c r="C360">
        <v>-8.6630000000000003</v>
      </c>
      <c r="D360">
        <v>-14.185</v>
      </c>
      <c r="E360">
        <v>5.5220000000000002</v>
      </c>
      <c r="F360">
        <v>33.270000000000003</v>
      </c>
      <c r="G360">
        <v>1E-3</v>
      </c>
      <c r="H360">
        <v>0.06</v>
      </c>
      <c r="I360">
        <v>0.93700000000000006</v>
      </c>
    </row>
    <row r="361" spans="1:10" hidden="1">
      <c r="B361" s="6">
        <v>3580.21</v>
      </c>
      <c r="C361">
        <v>-8.6329999999999991</v>
      </c>
      <c r="D361">
        <v>-14.16</v>
      </c>
      <c r="E361">
        <v>5.5270000000000001</v>
      </c>
      <c r="F361">
        <v>33.26</v>
      </c>
      <c r="G361">
        <v>-1E-3</v>
      </c>
      <c r="H361">
        <v>-0.06</v>
      </c>
      <c r="I361">
        <v>1.0569999999999999</v>
      </c>
    </row>
    <row r="362" spans="1:10" hidden="1">
      <c r="B362" s="6">
        <v>3590.21</v>
      </c>
      <c r="C362">
        <v>-8.7449999999999992</v>
      </c>
      <c r="D362">
        <v>-14.185</v>
      </c>
      <c r="E362">
        <v>5.44</v>
      </c>
      <c r="F362">
        <v>33.26</v>
      </c>
      <c r="G362">
        <v>0</v>
      </c>
      <c r="H362">
        <v>0</v>
      </c>
      <c r="I362">
        <v>0.997</v>
      </c>
    </row>
    <row r="363" spans="1:10">
      <c r="A363" s="8">
        <v>0</v>
      </c>
      <c r="B363" s="18">
        <v>3600.21</v>
      </c>
      <c r="C363">
        <v>-8.8480000000000008</v>
      </c>
      <c r="D363">
        <v>-14.16</v>
      </c>
      <c r="E363" s="8">
        <v>5.3120000000000003</v>
      </c>
      <c r="F363" s="8">
        <v>33.28</v>
      </c>
      <c r="G363">
        <v>2E-3</v>
      </c>
      <c r="H363">
        <v>0.12</v>
      </c>
      <c r="I363">
        <v>0.877</v>
      </c>
      <c r="J363" s="9">
        <f>AVERAGE(E365:E372)</f>
        <v>2.26525</v>
      </c>
    </row>
    <row r="364" spans="1:10" hidden="1">
      <c r="B364" s="6">
        <v>3610.2089999999998</v>
      </c>
      <c r="C364">
        <v>-9.0220000000000002</v>
      </c>
      <c r="D364">
        <v>-14.15</v>
      </c>
      <c r="E364">
        <v>5.1280000000000001</v>
      </c>
      <c r="F364">
        <v>33.299999999999997</v>
      </c>
      <c r="G364">
        <v>2E-3</v>
      </c>
      <c r="H364">
        <v>0.12</v>
      </c>
      <c r="I364">
        <v>0.877</v>
      </c>
    </row>
    <row r="365" spans="1:10" hidden="1">
      <c r="B365" s="6">
        <v>3620.21</v>
      </c>
      <c r="C365">
        <v>-9.81</v>
      </c>
      <c r="D365">
        <v>-14.191000000000001</v>
      </c>
      <c r="E365">
        <v>4.3810000000000002</v>
      </c>
      <c r="F365">
        <v>33.28</v>
      </c>
      <c r="G365">
        <v>-2E-3</v>
      </c>
      <c r="H365">
        <v>-0.12</v>
      </c>
      <c r="I365">
        <v>1.117</v>
      </c>
    </row>
    <row r="366" spans="1:10" hidden="1">
      <c r="B366" s="6">
        <v>3630.21</v>
      </c>
      <c r="C366">
        <v>-10.486000000000001</v>
      </c>
      <c r="D366">
        <v>-14.15</v>
      </c>
      <c r="E366">
        <v>3.6640000000000001</v>
      </c>
      <c r="F366">
        <v>33.299999999999997</v>
      </c>
      <c r="G366">
        <v>2E-3</v>
      </c>
      <c r="H366">
        <v>0.12</v>
      </c>
      <c r="I366">
        <v>0.877</v>
      </c>
    </row>
    <row r="367" spans="1:10" hidden="1">
      <c r="B367" s="6">
        <v>3640.21</v>
      </c>
      <c r="C367">
        <v>-11.212999999999999</v>
      </c>
      <c r="D367">
        <v>-14.206</v>
      </c>
      <c r="E367">
        <v>2.9929999999999999</v>
      </c>
      <c r="F367">
        <v>33.31</v>
      </c>
      <c r="G367">
        <v>1E-3</v>
      </c>
      <c r="H367">
        <v>0.06</v>
      </c>
      <c r="I367">
        <v>0.93700000000000006</v>
      </c>
    </row>
    <row r="368" spans="1:10" hidden="1">
      <c r="B368" s="6">
        <v>3650.21</v>
      </c>
      <c r="C368">
        <v>-11.888</v>
      </c>
      <c r="D368">
        <v>-14.17</v>
      </c>
      <c r="E368">
        <v>2.282</v>
      </c>
      <c r="F368">
        <v>33.31</v>
      </c>
      <c r="G368">
        <v>0</v>
      </c>
      <c r="H368">
        <v>0</v>
      </c>
      <c r="I368">
        <v>0.997</v>
      </c>
    </row>
    <row r="369" spans="1:9" hidden="1">
      <c r="B369" s="6">
        <v>3660.21</v>
      </c>
      <c r="C369">
        <v>-12.584</v>
      </c>
      <c r="D369">
        <v>-14.191000000000001</v>
      </c>
      <c r="E369">
        <v>1.6060000000000001</v>
      </c>
      <c r="F369">
        <v>33.33</v>
      </c>
      <c r="G369">
        <v>2E-3</v>
      </c>
      <c r="H369">
        <v>0.12</v>
      </c>
      <c r="I369">
        <v>0.877</v>
      </c>
    </row>
    <row r="370" spans="1:9" hidden="1">
      <c r="B370" s="6">
        <v>3670.21</v>
      </c>
      <c r="C370">
        <v>-12.851000000000001</v>
      </c>
      <c r="D370">
        <v>-14.227</v>
      </c>
      <c r="E370">
        <v>1.3759999999999999</v>
      </c>
      <c r="F370">
        <v>33.31</v>
      </c>
      <c r="G370">
        <v>-2E-3</v>
      </c>
      <c r="H370">
        <v>-0.12</v>
      </c>
      <c r="I370">
        <v>1.117</v>
      </c>
    </row>
    <row r="371" spans="1:9" hidden="1">
      <c r="B371" s="6">
        <v>3680.2089999999998</v>
      </c>
      <c r="C371">
        <v>-13.189</v>
      </c>
      <c r="D371">
        <v>-14.185</v>
      </c>
      <c r="E371">
        <v>0.997</v>
      </c>
      <c r="F371">
        <v>33.33</v>
      </c>
      <c r="G371">
        <v>2E-3</v>
      </c>
      <c r="H371">
        <v>0.12</v>
      </c>
      <c r="I371">
        <v>0.877</v>
      </c>
    </row>
    <row r="372" spans="1:9" hidden="1">
      <c r="B372" s="6">
        <v>3690.21</v>
      </c>
      <c r="C372">
        <v>-13.404</v>
      </c>
      <c r="D372">
        <v>-14.227</v>
      </c>
      <c r="E372">
        <v>0.82299999999999995</v>
      </c>
      <c r="F372">
        <v>33.33</v>
      </c>
      <c r="G372">
        <v>0</v>
      </c>
      <c r="H372">
        <v>0</v>
      </c>
      <c r="I372">
        <v>0.997</v>
      </c>
    </row>
    <row r="373" spans="1:9" hidden="1">
      <c r="B373" s="6">
        <v>3700.21</v>
      </c>
      <c r="C373">
        <v>-13.557</v>
      </c>
      <c r="D373">
        <v>-14.221</v>
      </c>
      <c r="E373">
        <v>0.66400000000000003</v>
      </c>
      <c r="F373">
        <v>33.340000000000003</v>
      </c>
      <c r="G373">
        <v>1E-3</v>
      </c>
      <c r="H373">
        <v>0.06</v>
      </c>
      <c r="I373">
        <v>0.93700000000000006</v>
      </c>
    </row>
    <row r="374" spans="1:9" hidden="1">
      <c r="B374" s="6">
        <v>3710.21</v>
      </c>
      <c r="C374">
        <v>-13.557</v>
      </c>
      <c r="D374">
        <v>-14.211</v>
      </c>
      <c r="E374">
        <v>0.65400000000000003</v>
      </c>
      <c r="F374">
        <v>33.33</v>
      </c>
      <c r="G374">
        <v>-1E-3</v>
      </c>
      <c r="H374">
        <v>-0.06</v>
      </c>
      <c r="I374">
        <v>1.0569999999999999</v>
      </c>
    </row>
    <row r="375" spans="1:9" hidden="1">
      <c r="B375" s="6">
        <v>3720.21</v>
      </c>
      <c r="C375">
        <v>-13.557</v>
      </c>
      <c r="D375">
        <v>-14.252000000000001</v>
      </c>
      <c r="E375">
        <v>0.69499999999999995</v>
      </c>
      <c r="F375">
        <v>33.32</v>
      </c>
      <c r="G375">
        <v>-1E-3</v>
      </c>
      <c r="H375">
        <v>-0.06</v>
      </c>
      <c r="I375">
        <v>1.0569999999999999</v>
      </c>
    </row>
    <row r="376" spans="1:9" hidden="1">
      <c r="B376" s="6">
        <v>3730.21</v>
      </c>
      <c r="C376">
        <v>-13.557</v>
      </c>
      <c r="D376">
        <v>-14.215999999999999</v>
      </c>
      <c r="E376">
        <v>0.65900000000000003</v>
      </c>
      <c r="F376">
        <v>33.340000000000003</v>
      </c>
      <c r="G376">
        <v>2E-3</v>
      </c>
      <c r="H376">
        <v>0.12</v>
      </c>
      <c r="I376">
        <v>0.877</v>
      </c>
    </row>
    <row r="377" spans="1:9" hidden="1">
      <c r="B377" s="6">
        <v>3740.21</v>
      </c>
      <c r="C377">
        <v>-13.577999999999999</v>
      </c>
      <c r="D377">
        <v>-14.196</v>
      </c>
      <c r="E377">
        <v>0.61799999999999999</v>
      </c>
      <c r="F377">
        <v>33.340000000000003</v>
      </c>
      <c r="G377">
        <v>0</v>
      </c>
      <c r="H377">
        <v>0</v>
      </c>
      <c r="I377">
        <v>0.997</v>
      </c>
    </row>
    <row r="378" spans="1:9" hidden="1">
      <c r="B378" s="6">
        <v>3750.2089999999998</v>
      </c>
      <c r="C378">
        <v>-13.537000000000001</v>
      </c>
      <c r="D378">
        <v>-14.242000000000001</v>
      </c>
      <c r="E378">
        <v>0.70499999999999996</v>
      </c>
      <c r="F378">
        <v>33.340000000000003</v>
      </c>
      <c r="G378">
        <v>0</v>
      </c>
      <c r="H378">
        <v>0</v>
      </c>
      <c r="I378">
        <v>0.997</v>
      </c>
    </row>
    <row r="379" spans="1:9" hidden="1">
      <c r="B379" s="6">
        <v>3760.21</v>
      </c>
      <c r="C379">
        <v>-13.423999999999999</v>
      </c>
      <c r="D379">
        <v>-14.231999999999999</v>
      </c>
      <c r="E379">
        <v>0.80800000000000005</v>
      </c>
      <c r="F379">
        <v>33.340000000000003</v>
      </c>
      <c r="G379">
        <v>0</v>
      </c>
      <c r="H379">
        <v>0</v>
      </c>
      <c r="I379">
        <v>0.997</v>
      </c>
    </row>
    <row r="380" spans="1:9" hidden="1">
      <c r="B380" s="6">
        <v>3770.21</v>
      </c>
      <c r="C380">
        <v>-13.393000000000001</v>
      </c>
      <c r="D380">
        <v>-14.221</v>
      </c>
      <c r="E380">
        <v>0.82799999999999996</v>
      </c>
      <c r="F380">
        <v>33.35</v>
      </c>
      <c r="G380">
        <v>1E-3</v>
      </c>
      <c r="H380">
        <v>0.06</v>
      </c>
      <c r="I380">
        <v>0.93700000000000006</v>
      </c>
    </row>
    <row r="381" spans="1:9" hidden="1">
      <c r="B381" s="6">
        <v>3780.21</v>
      </c>
      <c r="C381">
        <v>-13.178000000000001</v>
      </c>
      <c r="D381">
        <v>-14.227</v>
      </c>
      <c r="E381">
        <v>1.048</v>
      </c>
      <c r="F381">
        <v>33.29</v>
      </c>
      <c r="G381">
        <v>-6.0000000000000001E-3</v>
      </c>
      <c r="H381">
        <v>-0.36099999999999999</v>
      </c>
      <c r="I381">
        <v>1.3580000000000001</v>
      </c>
    </row>
    <row r="382" spans="1:9" hidden="1">
      <c r="B382" s="6">
        <v>3790.21</v>
      </c>
      <c r="C382">
        <v>-13.537000000000001</v>
      </c>
      <c r="D382">
        <v>-14.273</v>
      </c>
      <c r="E382">
        <v>0.73599999999999999</v>
      </c>
      <c r="F382">
        <v>33.32</v>
      </c>
      <c r="G382">
        <v>3.0000000000000001E-3</v>
      </c>
      <c r="H382">
        <v>0.18099999999999999</v>
      </c>
      <c r="I382">
        <v>0.81599999999999995</v>
      </c>
    </row>
    <row r="383" spans="1:9" hidden="1">
      <c r="A383" s="19" t="s">
        <v>20</v>
      </c>
      <c r="B383" s="13">
        <v>3800.21</v>
      </c>
      <c r="C383">
        <v>-18.173999999999999</v>
      </c>
      <c r="D383">
        <v>-21.096</v>
      </c>
      <c r="E383" s="19">
        <v>2.9220000000000002</v>
      </c>
      <c r="F383" s="19">
        <v>32.92</v>
      </c>
      <c r="G383">
        <v>-0.04</v>
      </c>
      <c r="H383">
        <v>-2.407</v>
      </c>
      <c r="I383">
        <v>3.4039999999999999</v>
      </c>
    </row>
    <row r="384" spans="1:9" hidden="1">
      <c r="B384" s="6">
        <v>3810.21</v>
      </c>
      <c r="C384">
        <v>-7.1070000000000002</v>
      </c>
      <c r="D384">
        <v>-18.408000000000001</v>
      </c>
      <c r="E384">
        <v>11.3</v>
      </c>
      <c r="F384">
        <v>32.93</v>
      </c>
      <c r="G384">
        <v>1E-3</v>
      </c>
      <c r="H384">
        <v>0.06</v>
      </c>
      <c r="I384">
        <v>0.93700000000000006</v>
      </c>
    </row>
    <row r="385" spans="1:9" hidden="1">
      <c r="B385" s="6">
        <v>3820.21</v>
      </c>
      <c r="C385">
        <v>-7.8440000000000003</v>
      </c>
      <c r="D385">
        <v>-18.48</v>
      </c>
      <c r="E385">
        <v>10.635</v>
      </c>
      <c r="F385">
        <v>32.909999999999997</v>
      </c>
      <c r="G385">
        <v>-2E-3</v>
      </c>
      <c r="H385">
        <v>-0.12</v>
      </c>
      <c r="I385">
        <v>1.117</v>
      </c>
    </row>
    <row r="386" spans="1:9" hidden="1">
      <c r="B386" s="6">
        <v>3830.21</v>
      </c>
      <c r="C386">
        <v>-8.2230000000000008</v>
      </c>
      <c r="D386">
        <v>-18.567</v>
      </c>
      <c r="E386">
        <v>10.343999999999999</v>
      </c>
      <c r="F386">
        <v>32.93</v>
      </c>
      <c r="G386">
        <v>2E-3</v>
      </c>
      <c r="H386">
        <v>0.12</v>
      </c>
      <c r="I386">
        <v>0.877</v>
      </c>
    </row>
    <row r="387" spans="1:9" hidden="1">
      <c r="B387" s="6">
        <v>3840.21</v>
      </c>
      <c r="C387">
        <v>-11.837</v>
      </c>
      <c r="D387">
        <v>-18.628</v>
      </c>
      <c r="E387">
        <v>6.7910000000000004</v>
      </c>
      <c r="F387">
        <v>32.93</v>
      </c>
      <c r="G387">
        <v>0</v>
      </c>
      <c r="H387">
        <v>0</v>
      </c>
      <c r="I387">
        <v>0.997</v>
      </c>
    </row>
    <row r="388" spans="1:9" hidden="1">
      <c r="B388" s="6">
        <v>3850.21</v>
      </c>
      <c r="C388">
        <v>-15.502000000000001</v>
      </c>
      <c r="D388">
        <v>-18.582000000000001</v>
      </c>
      <c r="E388">
        <v>3.08</v>
      </c>
      <c r="F388">
        <v>32.92</v>
      </c>
      <c r="G388">
        <v>-1E-3</v>
      </c>
      <c r="H388">
        <v>-0.06</v>
      </c>
      <c r="I388">
        <v>1.0569999999999999</v>
      </c>
    </row>
    <row r="389" spans="1:9" hidden="1">
      <c r="B389" s="6">
        <v>3860.21</v>
      </c>
      <c r="C389">
        <v>58.414999999999999</v>
      </c>
      <c r="D389">
        <v>-15.268000000000001</v>
      </c>
      <c r="E389">
        <v>73.683000000000007</v>
      </c>
      <c r="F389">
        <v>32.94</v>
      </c>
      <c r="G389">
        <v>2E-3</v>
      </c>
      <c r="H389">
        <v>0.12</v>
      </c>
      <c r="I389">
        <v>0.877</v>
      </c>
    </row>
    <row r="390" spans="1:9" hidden="1">
      <c r="B390" s="6">
        <v>3870.21</v>
      </c>
      <c r="C390">
        <v>26.34</v>
      </c>
      <c r="D390">
        <v>11.297000000000001</v>
      </c>
      <c r="E390">
        <v>15.042999999999999</v>
      </c>
      <c r="F390">
        <v>33.4</v>
      </c>
      <c r="G390">
        <v>4.5999999999999999E-2</v>
      </c>
      <c r="H390">
        <v>2.7679999999999998</v>
      </c>
      <c r="I390">
        <v>-1.7709999999999999</v>
      </c>
    </row>
    <row r="391" spans="1:9" hidden="1">
      <c r="B391" s="6">
        <v>3880.21</v>
      </c>
      <c r="C391">
        <v>17.587</v>
      </c>
      <c r="D391">
        <v>9.4139999999999997</v>
      </c>
      <c r="E391">
        <v>8.173</v>
      </c>
      <c r="F391">
        <v>33.450000000000003</v>
      </c>
      <c r="G391">
        <v>5.0000000000000001E-3</v>
      </c>
      <c r="H391">
        <v>0.30099999999999999</v>
      </c>
      <c r="I391">
        <v>0.69599999999999995</v>
      </c>
    </row>
    <row r="392" spans="1:9" hidden="1">
      <c r="B392" s="6">
        <v>3890.21</v>
      </c>
      <c r="C392">
        <v>15.57</v>
      </c>
      <c r="D392">
        <v>7.7409999999999997</v>
      </c>
      <c r="E392">
        <v>7.8280000000000003</v>
      </c>
      <c r="F392">
        <v>33.450000000000003</v>
      </c>
      <c r="G392">
        <v>0</v>
      </c>
      <c r="H392">
        <v>0</v>
      </c>
      <c r="I392">
        <v>0.997</v>
      </c>
    </row>
    <row r="393" spans="1:9" hidden="1">
      <c r="A393" s="19" t="s">
        <v>20</v>
      </c>
      <c r="B393" s="13">
        <v>3900.21</v>
      </c>
      <c r="C393">
        <v>13.614000000000001</v>
      </c>
      <c r="D393">
        <v>6.8639999999999999</v>
      </c>
      <c r="E393" s="19">
        <v>6.75</v>
      </c>
      <c r="F393" s="19">
        <v>33.42</v>
      </c>
      <c r="G393">
        <v>-3.0000000000000001E-3</v>
      </c>
      <c r="H393">
        <v>-0.18099999999999999</v>
      </c>
      <c r="I393">
        <v>1.1779999999999999</v>
      </c>
    </row>
    <row r="394" spans="1:9" hidden="1">
      <c r="B394" s="6">
        <v>3910.21</v>
      </c>
      <c r="C394">
        <v>11.72</v>
      </c>
      <c r="D394">
        <v>5.91</v>
      </c>
      <c r="E394">
        <v>5.81</v>
      </c>
      <c r="F394">
        <v>33.409999999999997</v>
      </c>
      <c r="G394">
        <v>-1E-3</v>
      </c>
      <c r="H394">
        <v>-0.06</v>
      </c>
      <c r="I394">
        <v>1.0569999999999999</v>
      </c>
    </row>
    <row r="395" spans="1:9" hidden="1">
      <c r="B395" s="6">
        <v>3920.21</v>
      </c>
      <c r="C395">
        <v>10.297000000000001</v>
      </c>
      <c r="D395">
        <v>5.31</v>
      </c>
      <c r="E395">
        <v>4.9880000000000004</v>
      </c>
      <c r="F395">
        <v>33.44</v>
      </c>
      <c r="G395">
        <v>3.0000000000000001E-3</v>
      </c>
      <c r="H395">
        <v>0.18099999999999999</v>
      </c>
      <c r="I395">
        <v>0.81599999999999995</v>
      </c>
    </row>
    <row r="396" spans="1:9" hidden="1">
      <c r="B396" s="6">
        <v>3930.21</v>
      </c>
      <c r="C396">
        <v>9.4269999999999996</v>
      </c>
      <c r="D396">
        <v>4.6740000000000004</v>
      </c>
      <c r="E396">
        <v>4.7530000000000001</v>
      </c>
      <c r="F396">
        <v>33.42</v>
      </c>
      <c r="G396">
        <v>-2E-3</v>
      </c>
      <c r="H396">
        <v>-0.12</v>
      </c>
      <c r="I396">
        <v>1.117</v>
      </c>
    </row>
    <row r="397" spans="1:9" hidden="1">
      <c r="B397" s="6">
        <v>3940.21</v>
      </c>
      <c r="C397">
        <v>8.8330000000000002</v>
      </c>
      <c r="D397">
        <v>3.8889999999999998</v>
      </c>
      <c r="E397">
        <v>4.9450000000000003</v>
      </c>
      <c r="F397">
        <v>33.42</v>
      </c>
      <c r="G397">
        <v>0</v>
      </c>
      <c r="H397">
        <v>0</v>
      </c>
      <c r="I397">
        <v>0.997</v>
      </c>
    </row>
    <row r="398" spans="1:9" hidden="1">
      <c r="B398" s="6">
        <v>3950.21</v>
      </c>
      <c r="C398">
        <v>8.27</v>
      </c>
      <c r="D398">
        <v>3.278</v>
      </c>
      <c r="E398">
        <v>4.992</v>
      </c>
      <c r="F398">
        <v>33.43</v>
      </c>
      <c r="G398">
        <v>1E-3</v>
      </c>
      <c r="H398">
        <v>0.06</v>
      </c>
      <c r="I398">
        <v>0.93700000000000006</v>
      </c>
    </row>
    <row r="399" spans="1:9" hidden="1">
      <c r="B399" s="6">
        <v>3960.21</v>
      </c>
      <c r="C399">
        <v>7.5839999999999996</v>
      </c>
      <c r="D399">
        <v>2.6469999999999998</v>
      </c>
      <c r="E399">
        <v>4.9370000000000003</v>
      </c>
      <c r="F399">
        <v>33.450000000000003</v>
      </c>
      <c r="G399">
        <v>2E-3</v>
      </c>
      <c r="H399">
        <v>0.12</v>
      </c>
      <c r="I399">
        <v>0.877</v>
      </c>
    </row>
    <row r="400" spans="1:9" hidden="1">
      <c r="B400" s="6">
        <v>3970.21</v>
      </c>
      <c r="C400">
        <v>7.1230000000000002</v>
      </c>
      <c r="D400">
        <v>2.2160000000000002</v>
      </c>
      <c r="E400">
        <v>4.907</v>
      </c>
      <c r="F400">
        <v>33.42</v>
      </c>
      <c r="G400">
        <v>-3.0000000000000001E-3</v>
      </c>
      <c r="H400">
        <v>-0.18099999999999999</v>
      </c>
      <c r="I400">
        <v>1.1779999999999999</v>
      </c>
    </row>
    <row r="401" spans="1:12" hidden="1">
      <c r="B401" s="6">
        <v>3980.21</v>
      </c>
      <c r="C401">
        <v>6.7649999999999997</v>
      </c>
      <c r="D401">
        <v>1.8520000000000001</v>
      </c>
      <c r="E401">
        <v>4.9130000000000003</v>
      </c>
      <c r="F401">
        <v>33.42</v>
      </c>
      <c r="G401">
        <v>0</v>
      </c>
      <c r="H401">
        <v>0</v>
      </c>
      <c r="I401">
        <v>0.997</v>
      </c>
    </row>
    <row r="402" spans="1:12" hidden="1">
      <c r="B402" s="6">
        <v>3990.21</v>
      </c>
      <c r="C402">
        <v>6.407</v>
      </c>
      <c r="D402">
        <v>1.37</v>
      </c>
      <c r="E402">
        <v>5.0369999999999999</v>
      </c>
      <c r="F402">
        <v>33.44</v>
      </c>
      <c r="G402">
        <v>2E-3</v>
      </c>
      <c r="H402">
        <v>0.12</v>
      </c>
      <c r="I402">
        <v>0.877</v>
      </c>
    </row>
    <row r="403" spans="1:12" hidden="1">
      <c r="A403" s="19" t="s">
        <v>20</v>
      </c>
      <c r="B403" s="13">
        <v>4000.21</v>
      </c>
      <c r="C403">
        <v>6.0179999999999998</v>
      </c>
      <c r="D403">
        <v>0.79500000000000004</v>
      </c>
      <c r="E403" s="19">
        <v>5.2229999999999999</v>
      </c>
      <c r="F403" s="19">
        <v>33.42</v>
      </c>
      <c r="G403">
        <v>-2E-3</v>
      </c>
      <c r="H403">
        <v>-0.12</v>
      </c>
      <c r="I403">
        <v>1.117</v>
      </c>
    </row>
    <row r="404" spans="1:12">
      <c r="A404">
        <v>100</v>
      </c>
      <c r="B404" s="6">
        <v>0.53900000000000003</v>
      </c>
      <c r="C404">
        <v>-11.714</v>
      </c>
      <c r="D404">
        <v>-21.013999999999999</v>
      </c>
      <c r="E404">
        <v>9.3000000000000007</v>
      </c>
      <c r="F404">
        <v>-48.83</v>
      </c>
      <c r="G404">
        <v>7.8E-2</v>
      </c>
      <c r="H404">
        <v>4.694</v>
      </c>
      <c r="I404">
        <v>-3.6970000000000001</v>
      </c>
      <c r="J404" s="5">
        <f>AVERAGE(E406:E413)</f>
        <v>40.342750000000002</v>
      </c>
      <c r="L404" t="s">
        <v>93</v>
      </c>
    </row>
    <row r="405" spans="1:12" hidden="1">
      <c r="B405" s="6">
        <v>10.54</v>
      </c>
      <c r="C405">
        <v>3.4790000000000001</v>
      </c>
      <c r="D405">
        <v>-20.378</v>
      </c>
      <c r="E405">
        <v>23.856999999999999</v>
      </c>
      <c r="F405">
        <v>-48.75</v>
      </c>
      <c r="G405">
        <v>8.0000000000000002E-3</v>
      </c>
      <c r="H405">
        <v>0.48099999999999998</v>
      </c>
      <c r="I405">
        <v>0.51600000000000001</v>
      </c>
    </row>
    <row r="406" spans="1:12" hidden="1">
      <c r="B406" s="6">
        <v>20.539000000000001</v>
      </c>
      <c r="C406">
        <v>18.579999999999998</v>
      </c>
      <c r="D406">
        <v>-19.398</v>
      </c>
      <c r="E406">
        <v>37.978000000000002</v>
      </c>
      <c r="F406">
        <v>-48.47</v>
      </c>
      <c r="G406">
        <v>2.8000000000000001E-2</v>
      </c>
      <c r="H406">
        <v>1.6850000000000001</v>
      </c>
      <c r="I406">
        <v>-0.68799999999999994</v>
      </c>
    </row>
    <row r="407" spans="1:12" hidden="1">
      <c r="B407" s="6">
        <v>30.54</v>
      </c>
      <c r="C407">
        <v>20.422999999999998</v>
      </c>
      <c r="D407">
        <v>-19.315999999999999</v>
      </c>
      <c r="E407">
        <v>39.738</v>
      </c>
      <c r="F407">
        <v>-48.21</v>
      </c>
      <c r="G407">
        <v>2.5999999999999999E-2</v>
      </c>
      <c r="H407">
        <v>1.5649999999999999</v>
      </c>
      <c r="I407">
        <v>-0.56799999999999995</v>
      </c>
    </row>
    <row r="408" spans="1:12" hidden="1">
      <c r="B408" s="6">
        <v>40.539000000000001</v>
      </c>
      <c r="C408">
        <v>21.16</v>
      </c>
      <c r="D408">
        <v>-19.202999999999999</v>
      </c>
      <c r="E408">
        <v>40.363</v>
      </c>
      <c r="F408">
        <v>-47.91</v>
      </c>
      <c r="G408">
        <v>0.03</v>
      </c>
      <c r="H408">
        <v>1.8049999999999999</v>
      </c>
      <c r="I408">
        <v>-0.80800000000000005</v>
      </c>
    </row>
    <row r="409" spans="1:12" hidden="1">
      <c r="B409" s="6">
        <v>50.539000000000001</v>
      </c>
      <c r="C409">
        <v>21.436</v>
      </c>
      <c r="D409">
        <v>-19.157</v>
      </c>
      <c r="E409">
        <v>40.593000000000004</v>
      </c>
      <c r="F409">
        <v>-47.65</v>
      </c>
      <c r="G409">
        <v>2.5999999999999999E-2</v>
      </c>
      <c r="H409">
        <v>1.5649999999999999</v>
      </c>
      <c r="I409">
        <v>-0.56799999999999995</v>
      </c>
    </row>
    <row r="410" spans="1:12" hidden="1">
      <c r="B410" s="6">
        <v>60.539000000000001</v>
      </c>
      <c r="C410">
        <v>21.763999999999999</v>
      </c>
      <c r="D410">
        <v>-19.135999999999999</v>
      </c>
      <c r="E410">
        <v>40.9</v>
      </c>
      <c r="F410">
        <v>-47.37</v>
      </c>
      <c r="G410">
        <v>2.8000000000000001E-2</v>
      </c>
      <c r="H410">
        <v>1.6850000000000001</v>
      </c>
      <c r="I410">
        <v>-0.68799999999999994</v>
      </c>
    </row>
    <row r="411" spans="1:12" hidden="1">
      <c r="B411" s="6">
        <v>70.539000000000001</v>
      </c>
      <c r="C411">
        <v>22.009</v>
      </c>
      <c r="D411">
        <v>-19.064</v>
      </c>
      <c r="E411">
        <v>41.073999999999998</v>
      </c>
      <c r="F411">
        <v>-47.09</v>
      </c>
      <c r="G411">
        <v>2.8000000000000001E-2</v>
      </c>
      <c r="H411">
        <v>1.6850000000000001</v>
      </c>
      <c r="I411">
        <v>-0.68799999999999994</v>
      </c>
    </row>
    <row r="412" spans="1:12" hidden="1">
      <c r="B412" s="6">
        <v>80.540000000000006</v>
      </c>
      <c r="C412">
        <v>22.061</v>
      </c>
      <c r="D412">
        <v>-19.053999999999998</v>
      </c>
      <c r="E412">
        <v>41.115000000000002</v>
      </c>
      <c r="F412">
        <v>-46.81</v>
      </c>
      <c r="G412">
        <v>2.8000000000000001E-2</v>
      </c>
      <c r="H412">
        <v>1.6850000000000001</v>
      </c>
      <c r="I412">
        <v>-0.68799999999999994</v>
      </c>
    </row>
    <row r="413" spans="1:12" hidden="1">
      <c r="B413" s="6">
        <v>90.539000000000001</v>
      </c>
      <c r="C413">
        <v>21.989000000000001</v>
      </c>
      <c r="D413">
        <v>-18.992999999999999</v>
      </c>
      <c r="E413">
        <v>40.981000000000002</v>
      </c>
      <c r="F413">
        <v>-46.54</v>
      </c>
      <c r="G413">
        <v>2.7E-2</v>
      </c>
      <c r="H413">
        <v>1.625</v>
      </c>
      <c r="I413">
        <v>-0.628</v>
      </c>
    </row>
    <row r="414" spans="1:12" hidden="1">
      <c r="B414" s="6">
        <v>100.54</v>
      </c>
      <c r="C414">
        <v>21.948</v>
      </c>
      <c r="D414">
        <v>-18.992999999999999</v>
      </c>
      <c r="E414">
        <v>40.941000000000003</v>
      </c>
      <c r="F414">
        <v>-46.26</v>
      </c>
      <c r="G414">
        <v>2.8000000000000001E-2</v>
      </c>
      <c r="H414">
        <v>1.6850000000000001</v>
      </c>
      <c r="I414">
        <v>-0.68799999999999994</v>
      </c>
    </row>
    <row r="415" spans="1:12" hidden="1">
      <c r="B415" s="6">
        <v>110.539</v>
      </c>
      <c r="C415">
        <v>22.356999999999999</v>
      </c>
      <c r="D415">
        <v>-18.936</v>
      </c>
      <c r="E415">
        <v>41.293999999999997</v>
      </c>
      <c r="F415">
        <v>-45.98</v>
      </c>
      <c r="G415">
        <v>2.8000000000000001E-2</v>
      </c>
      <c r="H415">
        <v>1.6850000000000001</v>
      </c>
      <c r="I415">
        <v>-0.68799999999999994</v>
      </c>
    </row>
    <row r="416" spans="1:12" hidden="1">
      <c r="B416" s="6">
        <v>120.539</v>
      </c>
      <c r="C416">
        <v>22.193999999999999</v>
      </c>
      <c r="D416">
        <v>-18.899999999999999</v>
      </c>
      <c r="E416">
        <v>41.094000000000001</v>
      </c>
      <c r="F416">
        <v>-45.73</v>
      </c>
      <c r="G416">
        <v>2.5000000000000001E-2</v>
      </c>
      <c r="H416">
        <v>1.5049999999999999</v>
      </c>
      <c r="I416">
        <v>-0.50800000000000001</v>
      </c>
    </row>
    <row r="417" spans="2:9" hidden="1">
      <c r="B417" s="6">
        <v>130.53899999999999</v>
      </c>
      <c r="C417">
        <v>22.398</v>
      </c>
      <c r="D417">
        <v>-18.885000000000002</v>
      </c>
      <c r="E417">
        <v>41.283000000000001</v>
      </c>
      <c r="F417">
        <v>-45.44</v>
      </c>
      <c r="G417">
        <v>2.9000000000000001E-2</v>
      </c>
      <c r="H417">
        <v>1.7450000000000001</v>
      </c>
      <c r="I417">
        <v>-0.748</v>
      </c>
    </row>
    <row r="418" spans="2:9" hidden="1">
      <c r="B418" s="6">
        <v>140.53899999999999</v>
      </c>
      <c r="C418">
        <v>22.04</v>
      </c>
      <c r="D418">
        <v>-18.875</v>
      </c>
      <c r="E418">
        <v>40.914999999999999</v>
      </c>
      <c r="F418">
        <v>-45.16</v>
      </c>
      <c r="G418">
        <v>2.8000000000000001E-2</v>
      </c>
      <c r="H418">
        <v>1.6850000000000001</v>
      </c>
      <c r="I418">
        <v>-0.68799999999999994</v>
      </c>
    </row>
    <row r="419" spans="2:9" hidden="1">
      <c r="B419" s="6">
        <v>150.54</v>
      </c>
      <c r="C419">
        <v>22.327000000000002</v>
      </c>
      <c r="D419">
        <v>-18.864000000000001</v>
      </c>
      <c r="E419">
        <v>41.191000000000003</v>
      </c>
      <c r="F419">
        <v>-44.88</v>
      </c>
      <c r="G419">
        <v>2.8000000000000001E-2</v>
      </c>
      <c r="H419">
        <v>1.6850000000000001</v>
      </c>
      <c r="I419">
        <v>-0.68799999999999994</v>
      </c>
    </row>
    <row r="420" spans="2:9" hidden="1">
      <c r="B420" s="6">
        <v>160.53899999999999</v>
      </c>
      <c r="C420">
        <v>22.132000000000001</v>
      </c>
      <c r="D420">
        <v>-18.834</v>
      </c>
      <c r="E420">
        <v>40.966000000000001</v>
      </c>
      <c r="F420">
        <v>-44.6</v>
      </c>
      <c r="G420">
        <v>2.8000000000000001E-2</v>
      </c>
      <c r="H420">
        <v>1.6850000000000001</v>
      </c>
      <c r="I420">
        <v>-0.68799999999999994</v>
      </c>
    </row>
    <row r="421" spans="2:9" hidden="1">
      <c r="B421" s="6">
        <v>170.54</v>
      </c>
      <c r="C421">
        <v>22.306000000000001</v>
      </c>
      <c r="D421">
        <v>-18.818000000000001</v>
      </c>
      <c r="E421">
        <v>41.124000000000002</v>
      </c>
      <c r="F421">
        <v>-44.32</v>
      </c>
      <c r="G421">
        <v>2.8000000000000001E-2</v>
      </c>
      <c r="H421">
        <v>1.6850000000000001</v>
      </c>
      <c r="I421">
        <v>-0.68799999999999994</v>
      </c>
    </row>
    <row r="422" spans="2:9" hidden="1">
      <c r="B422" s="6">
        <v>180.53899999999999</v>
      </c>
      <c r="C422">
        <v>22.102</v>
      </c>
      <c r="D422">
        <v>-18.777000000000001</v>
      </c>
      <c r="E422">
        <v>40.878999999999998</v>
      </c>
      <c r="F422">
        <v>-44.05</v>
      </c>
      <c r="G422">
        <v>2.7E-2</v>
      </c>
      <c r="H422">
        <v>1.625</v>
      </c>
      <c r="I422">
        <v>-0.628</v>
      </c>
    </row>
    <row r="423" spans="2:9" hidden="1">
      <c r="B423" s="6">
        <v>190.53899999999999</v>
      </c>
      <c r="C423">
        <v>22.071000000000002</v>
      </c>
      <c r="D423">
        <v>-18.741</v>
      </c>
      <c r="E423">
        <v>40.811999999999998</v>
      </c>
      <c r="F423">
        <v>-43.78</v>
      </c>
      <c r="G423">
        <v>2.7E-2</v>
      </c>
      <c r="H423">
        <v>1.625</v>
      </c>
      <c r="I423">
        <v>-0.628</v>
      </c>
    </row>
    <row r="424" spans="2:9" hidden="1">
      <c r="B424" s="6">
        <v>200.53899999999999</v>
      </c>
      <c r="C424">
        <v>21.978999999999999</v>
      </c>
      <c r="D424">
        <v>-18.695</v>
      </c>
      <c r="E424">
        <v>40.673999999999999</v>
      </c>
      <c r="F424">
        <v>-43.49</v>
      </c>
      <c r="G424">
        <v>2.9000000000000001E-2</v>
      </c>
      <c r="H424">
        <v>1.7450000000000001</v>
      </c>
      <c r="I424">
        <v>-0.748</v>
      </c>
    </row>
    <row r="425" spans="2:9" hidden="1">
      <c r="B425" s="6">
        <v>210.53899999999999</v>
      </c>
      <c r="C425">
        <v>22.081</v>
      </c>
      <c r="D425">
        <v>-18.654</v>
      </c>
      <c r="E425">
        <v>40.734999999999999</v>
      </c>
      <c r="F425">
        <v>-43.21</v>
      </c>
      <c r="G425">
        <v>2.8000000000000001E-2</v>
      </c>
      <c r="H425">
        <v>1.6850000000000001</v>
      </c>
      <c r="I425">
        <v>-0.68799999999999994</v>
      </c>
    </row>
    <row r="426" spans="2:9" hidden="1">
      <c r="B426" s="6">
        <v>220.54</v>
      </c>
      <c r="C426">
        <v>22.204000000000001</v>
      </c>
      <c r="D426">
        <v>-18.654</v>
      </c>
      <c r="E426">
        <v>40.857999999999997</v>
      </c>
      <c r="F426">
        <v>-42.94</v>
      </c>
      <c r="G426">
        <v>2.7E-2</v>
      </c>
      <c r="H426">
        <v>1.625</v>
      </c>
      <c r="I426">
        <v>-0.628</v>
      </c>
    </row>
    <row r="427" spans="2:9" hidden="1">
      <c r="B427" s="6">
        <v>230.53899999999999</v>
      </c>
      <c r="C427">
        <v>22.254999999999999</v>
      </c>
      <c r="D427">
        <v>-18.643999999999998</v>
      </c>
      <c r="E427">
        <v>40.899000000000001</v>
      </c>
      <c r="F427">
        <v>-42.68</v>
      </c>
      <c r="G427">
        <v>2.5999999999999999E-2</v>
      </c>
      <c r="H427">
        <v>1.5649999999999999</v>
      </c>
      <c r="I427">
        <v>-0.56799999999999995</v>
      </c>
    </row>
    <row r="428" spans="2:9" hidden="1">
      <c r="B428" s="6">
        <v>240.54</v>
      </c>
      <c r="C428">
        <v>22.603000000000002</v>
      </c>
      <c r="D428">
        <v>-18.617999999999999</v>
      </c>
      <c r="E428">
        <v>41.220999999999997</v>
      </c>
      <c r="F428">
        <v>-42.39</v>
      </c>
      <c r="G428">
        <v>2.9000000000000001E-2</v>
      </c>
      <c r="H428">
        <v>1.7450000000000001</v>
      </c>
      <c r="I428">
        <v>-0.748</v>
      </c>
    </row>
    <row r="429" spans="2:9" hidden="1">
      <c r="B429" s="6">
        <v>250.53899999999999</v>
      </c>
      <c r="C429">
        <v>22.747</v>
      </c>
      <c r="D429">
        <v>-18.556000000000001</v>
      </c>
      <c r="E429">
        <v>41.302999999999997</v>
      </c>
      <c r="F429">
        <v>-42.12</v>
      </c>
      <c r="G429">
        <v>2.7E-2</v>
      </c>
      <c r="H429">
        <v>1.625</v>
      </c>
      <c r="I429">
        <v>-0.628</v>
      </c>
    </row>
    <row r="430" spans="2:9" hidden="1">
      <c r="B430" s="6">
        <v>260.53899999999999</v>
      </c>
      <c r="C430">
        <v>22.972000000000001</v>
      </c>
      <c r="D430">
        <v>-18.550999999999998</v>
      </c>
      <c r="E430">
        <v>41.523000000000003</v>
      </c>
      <c r="F430">
        <v>-41.86</v>
      </c>
      <c r="G430">
        <v>2.5999999999999999E-2</v>
      </c>
      <c r="H430">
        <v>1.5649999999999999</v>
      </c>
      <c r="I430">
        <v>-0.56799999999999995</v>
      </c>
    </row>
    <row r="431" spans="2:9" hidden="1">
      <c r="B431" s="6">
        <v>270.53899999999999</v>
      </c>
      <c r="C431">
        <v>23.105</v>
      </c>
      <c r="D431">
        <v>-18.582000000000001</v>
      </c>
      <c r="E431">
        <v>41.686999999999998</v>
      </c>
      <c r="F431">
        <v>-41.59</v>
      </c>
      <c r="G431">
        <v>2.7E-2</v>
      </c>
      <c r="H431">
        <v>1.625</v>
      </c>
      <c r="I431">
        <v>-0.628</v>
      </c>
    </row>
    <row r="432" spans="2:9" hidden="1">
      <c r="B432" s="6">
        <v>280.53899999999999</v>
      </c>
      <c r="C432">
        <v>23.34</v>
      </c>
      <c r="D432">
        <v>-18.669</v>
      </c>
      <c r="E432">
        <v>42.01</v>
      </c>
      <c r="F432">
        <v>-41.34</v>
      </c>
      <c r="G432">
        <v>2.5000000000000001E-2</v>
      </c>
      <c r="H432">
        <v>1.5049999999999999</v>
      </c>
      <c r="I432">
        <v>-0.50800000000000001</v>
      </c>
    </row>
    <row r="433" spans="1:10" hidden="1">
      <c r="B433" s="6">
        <v>290.54000000000002</v>
      </c>
      <c r="C433">
        <v>23.125</v>
      </c>
      <c r="D433">
        <v>-18.834</v>
      </c>
      <c r="E433">
        <v>41.959000000000003</v>
      </c>
      <c r="F433">
        <v>-41.02</v>
      </c>
      <c r="G433">
        <v>3.2000000000000001E-2</v>
      </c>
      <c r="H433">
        <v>1.9259999999999999</v>
      </c>
      <c r="I433">
        <v>-0.92900000000000005</v>
      </c>
    </row>
    <row r="434" spans="1:10">
      <c r="A434">
        <v>80</v>
      </c>
      <c r="B434" s="6">
        <v>300.53899999999999</v>
      </c>
      <c r="C434">
        <v>23.699000000000002</v>
      </c>
      <c r="D434">
        <v>-18.88</v>
      </c>
      <c r="E434">
        <v>42.578000000000003</v>
      </c>
      <c r="F434">
        <v>-40.75</v>
      </c>
      <c r="G434">
        <v>2.7E-2</v>
      </c>
      <c r="H434">
        <v>1.625</v>
      </c>
      <c r="I434">
        <v>-0.628</v>
      </c>
      <c r="J434" s="5">
        <f>AVERAGE(E436:E443)</f>
        <v>35.541000000000004</v>
      </c>
    </row>
    <row r="435" spans="1:10" hidden="1">
      <c r="B435" s="6">
        <v>310.54000000000002</v>
      </c>
      <c r="C435">
        <v>19.213999999999999</v>
      </c>
      <c r="D435">
        <v>-19.039000000000001</v>
      </c>
      <c r="E435">
        <v>38.253</v>
      </c>
      <c r="F435">
        <v>-40.479999999999997</v>
      </c>
      <c r="G435">
        <v>2.7E-2</v>
      </c>
      <c r="H435">
        <v>1.625</v>
      </c>
      <c r="I435">
        <v>-0.628</v>
      </c>
    </row>
    <row r="436" spans="1:10" hidden="1">
      <c r="B436" s="6">
        <v>320.53899999999999</v>
      </c>
      <c r="C436">
        <v>16.143000000000001</v>
      </c>
      <c r="D436">
        <v>-19.207999999999998</v>
      </c>
      <c r="E436">
        <v>35.350999999999999</v>
      </c>
      <c r="F436">
        <v>-40.270000000000003</v>
      </c>
      <c r="G436">
        <v>2.1000000000000001E-2</v>
      </c>
      <c r="H436">
        <v>1.264</v>
      </c>
      <c r="I436">
        <v>-0.26700000000000002</v>
      </c>
    </row>
    <row r="437" spans="1:10" hidden="1">
      <c r="B437" s="6">
        <v>330.53899999999999</v>
      </c>
      <c r="C437">
        <v>15.928000000000001</v>
      </c>
      <c r="D437">
        <v>-19.218</v>
      </c>
      <c r="E437">
        <v>35.146000000000001</v>
      </c>
      <c r="F437">
        <v>-40.049999999999997</v>
      </c>
      <c r="G437">
        <v>2.1999999999999999E-2</v>
      </c>
      <c r="H437">
        <v>1.3240000000000001</v>
      </c>
      <c r="I437">
        <v>-0.32700000000000001</v>
      </c>
    </row>
    <row r="438" spans="1:10" hidden="1">
      <c r="B438" s="6">
        <v>340.53899999999999</v>
      </c>
      <c r="C438">
        <v>15.959</v>
      </c>
      <c r="D438">
        <v>-19.181999999999999</v>
      </c>
      <c r="E438">
        <v>35.140999999999998</v>
      </c>
      <c r="F438">
        <v>-39.840000000000003</v>
      </c>
      <c r="G438">
        <v>2.1000000000000001E-2</v>
      </c>
      <c r="H438">
        <v>1.264</v>
      </c>
      <c r="I438">
        <v>-0.26700000000000002</v>
      </c>
    </row>
    <row r="439" spans="1:10" hidden="1">
      <c r="B439" s="6">
        <v>350.53899999999999</v>
      </c>
      <c r="C439">
        <v>16.367999999999999</v>
      </c>
      <c r="D439">
        <v>-19.152000000000001</v>
      </c>
      <c r="E439">
        <v>35.520000000000003</v>
      </c>
      <c r="F439">
        <v>-39.6</v>
      </c>
      <c r="G439">
        <v>2.4E-2</v>
      </c>
      <c r="H439">
        <v>1.444</v>
      </c>
      <c r="I439">
        <v>-0.44700000000000001</v>
      </c>
    </row>
    <row r="440" spans="1:10" hidden="1">
      <c r="B440" s="6">
        <v>360.54</v>
      </c>
      <c r="C440">
        <v>16.419</v>
      </c>
      <c r="D440">
        <v>-19.140999999999998</v>
      </c>
      <c r="E440">
        <v>35.561</v>
      </c>
      <c r="F440">
        <v>-39.39</v>
      </c>
      <c r="G440">
        <v>2.1000000000000001E-2</v>
      </c>
      <c r="H440">
        <v>1.264</v>
      </c>
      <c r="I440">
        <v>-0.26700000000000002</v>
      </c>
    </row>
    <row r="441" spans="1:10" hidden="1">
      <c r="B441" s="6">
        <v>370.53899999999999</v>
      </c>
      <c r="C441">
        <v>16.594000000000001</v>
      </c>
      <c r="D441">
        <v>-19.094999999999999</v>
      </c>
      <c r="E441">
        <v>35.689</v>
      </c>
      <c r="F441">
        <v>-39.18</v>
      </c>
      <c r="G441">
        <v>2.1000000000000001E-2</v>
      </c>
      <c r="H441">
        <v>1.264</v>
      </c>
      <c r="I441">
        <v>-0.26700000000000002</v>
      </c>
    </row>
    <row r="442" spans="1:10" hidden="1">
      <c r="B442" s="6">
        <v>380.54</v>
      </c>
      <c r="C442">
        <v>16.911000000000001</v>
      </c>
      <c r="D442">
        <v>-19.064</v>
      </c>
      <c r="E442">
        <v>35.975000000000001</v>
      </c>
      <c r="F442">
        <v>-38.96</v>
      </c>
      <c r="G442">
        <v>2.1999999999999999E-2</v>
      </c>
      <c r="H442">
        <v>1.3240000000000001</v>
      </c>
      <c r="I442">
        <v>-0.32700000000000001</v>
      </c>
    </row>
    <row r="443" spans="1:10" hidden="1">
      <c r="B443" s="6">
        <v>390.53899999999999</v>
      </c>
      <c r="C443">
        <v>16.88</v>
      </c>
      <c r="D443">
        <v>-19.064</v>
      </c>
      <c r="E443">
        <v>35.945</v>
      </c>
      <c r="F443">
        <v>-38.729999999999997</v>
      </c>
      <c r="G443">
        <v>2.3E-2</v>
      </c>
      <c r="H443">
        <v>1.3839999999999999</v>
      </c>
      <c r="I443">
        <v>-0.38700000000000001</v>
      </c>
    </row>
    <row r="444" spans="1:10">
      <c r="A444">
        <v>60</v>
      </c>
      <c r="B444" s="6">
        <v>400.53899999999999</v>
      </c>
      <c r="C444">
        <v>17.094999999999999</v>
      </c>
      <c r="D444">
        <v>-19.027999999999999</v>
      </c>
      <c r="E444">
        <v>36.124000000000002</v>
      </c>
      <c r="F444">
        <v>-38.51</v>
      </c>
      <c r="G444">
        <v>2.1999999999999999E-2</v>
      </c>
      <c r="H444">
        <v>1.3240000000000001</v>
      </c>
      <c r="I444">
        <v>-0.32700000000000001</v>
      </c>
      <c r="J444" s="5">
        <f>AVERAGE(E446:E453)</f>
        <v>28.374500000000001</v>
      </c>
    </row>
    <row r="445" spans="1:10" hidden="1">
      <c r="B445" s="6">
        <v>410.53899999999999</v>
      </c>
      <c r="C445">
        <v>12.734</v>
      </c>
      <c r="D445">
        <v>-19.202999999999999</v>
      </c>
      <c r="E445">
        <v>31.937000000000001</v>
      </c>
      <c r="F445">
        <v>-38.299999999999997</v>
      </c>
      <c r="G445">
        <v>2.1000000000000001E-2</v>
      </c>
      <c r="H445">
        <v>1.264</v>
      </c>
      <c r="I445">
        <v>-0.26700000000000002</v>
      </c>
    </row>
    <row r="446" spans="1:10" hidden="1">
      <c r="B446" s="6">
        <v>420.53899999999999</v>
      </c>
      <c r="C446">
        <v>8.9149999999999991</v>
      </c>
      <c r="D446">
        <v>-19.434000000000001</v>
      </c>
      <c r="E446">
        <v>28.349</v>
      </c>
      <c r="F446">
        <v>-38.130000000000003</v>
      </c>
      <c r="G446">
        <v>1.7000000000000001E-2</v>
      </c>
      <c r="H446">
        <v>1.0229999999999999</v>
      </c>
      <c r="I446">
        <v>-2.5999999999999999E-2</v>
      </c>
    </row>
    <row r="447" spans="1:10" hidden="1">
      <c r="B447" s="6">
        <v>430.54</v>
      </c>
      <c r="C447">
        <v>8.5359999999999996</v>
      </c>
      <c r="D447">
        <v>-19.475000000000001</v>
      </c>
      <c r="E447">
        <v>28.010999999999999</v>
      </c>
      <c r="F447">
        <v>-37.97</v>
      </c>
      <c r="G447">
        <v>1.6E-2</v>
      </c>
      <c r="H447">
        <v>0.96299999999999997</v>
      </c>
      <c r="I447">
        <v>3.4000000000000002E-2</v>
      </c>
    </row>
    <row r="448" spans="1:10" hidden="1">
      <c r="B448" s="6">
        <v>440.53899999999999</v>
      </c>
      <c r="C448">
        <v>8.4239999999999995</v>
      </c>
      <c r="D448">
        <v>-19.475000000000001</v>
      </c>
      <c r="E448">
        <v>27.898</v>
      </c>
      <c r="F448">
        <v>-37.799999999999997</v>
      </c>
      <c r="G448">
        <v>1.7000000000000001E-2</v>
      </c>
      <c r="H448">
        <v>1.0229999999999999</v>
      </c>
      <c r="I448">
        <v>-2.5999999999999999E-2</v>
      </c>
    </row>
    <row r="449" spans="1:10" hidden="1">
      <c r="B449" s="6">
        <v>450.54</v>
      </c>
      <c r="C449">
        <v>8.6389999999999993</v>
      </c>
      <c r="D449">
        <v>-19.484999999999999</v>
      </c>
      <c r="E449">
        <v>28.123999999999999</v>
      </c>
      <c r="F449">
        <v>-37.64</v>
      </c>
      <c r="G449">
        <v>1.6E-2</v>
      </c>
      <c r="H449">
        <v>0.96299999999999997</v>
      </c>
      <c r="I449">
        <v>3.4000000000000002E-2</v>
      </c>
    </row>
    <row r="450" spans="1:10" hidden="1">
      <c r="B450" s="6">
        <v>460.53899999999999</v>
      </c>
      <c r="C450">
        <v>8.7620000000000005</v>
      </c>
      <c r="D450">
        <v>-19.465</v>
      </c>
      <c r="E450">
        <v>28.225999999999999</v>
      </c>
      <c r="F450">
        <v>-37.47</v>
      </c>
      <c r="G450">
        <v>1.7000000000000001E-2</v>
      </c>
      <c r="H450">
        <v>1.0229999999999999</v>
      </c>
      <c r="I450">
        <v>-2.5999999999999999E-2</v>
      </c>
    </row>
    <row r="451" spans="1:10" hidden="1">
      <c r="B451" s="6">
        <v>470.53899999999999</v>
      </c>
      <c r="C451">
        <v>9.202</v>
      </c>
      <c r="D451">
        <v>-19.47</v>
      </c>
      <c r="E451">
        <v>28.670999999999999</v>
      </c>
      <c r="F451">
        <v>-37.31</v>
      </c>
      <c r="G451">
        <v>1.6E-2</v>
      </c>
      <c r="H451">
        <v>0.96299999999999997</v>
      </c>
      <c r="I451">
        <v>3.4000000000000002E-2</v>
      </c>
    </row>
    <row r="452" spans="1:10" hidden="1">
      <c r="B452" s="6">
        <v>480.53899999999999</v>
      </c>
      <c r="C452">
        <v>9.4369999999999994</v>
      </c>
      <c r="D452">
        <v>-19.475000000000001</v>
      </c>
      <c r="E452">
        <v>28.911999999999999</v>
      </c>
      <c r="F452">
        <v>-37.14</v>
      </c>
      <c r="G452">
        <v>1.7000000000000001E-2</v>
      </c>
      <c r="H452">
        <v>1.0229999999999999</v>
      </c>
      <c r="I452">
        <v>-2.5999999999999999E-2</v>
      </c>
    </row>
    <row r="453" spans="1:10" hidden="1">
      <c r="B453" s="6">
        <v>490.53899999999999</v>
      </c>
      <c r="C453">
        <v>9.3350000000000009</v>
      </c>
      <c r="D453">
        <v>-19.47</v>
      </c>
      <c r="E453">
        <v>28.805</v>
      </c>
      <c r="F453">
        <v>-36.99</v>
      </c>
      <c r="G453">
        <v>1.4999999999999999E-2</v>
      </c>
      <c r="H453">
        <v>0.90300000000000002</v>
      </c>
      <c r="I453">
        <v>9.4E-2</v>
      </c>
    </row>
    <row r="454" spans="1:10">
      <c r="A454">
        <v>40</v>
      </c>
      <c r="B454" s="6">
        <v>500.54</v>
      </c>
      <c r="C454">
        <v>9.4990000000000006</v>
      </c>
      <c r="D454">
        <v>-19.475000000000001</v>
      </c>
      <c r="E454">
        <v>28.972999999999999</v>
      </c>
      <c r="F454">
        <v>-36.82</v>
      </c>
      <c r="G454">
        <v>1.7000000000000001E-2</v>
      </c>
      <c r="H454">
        <v>1.0229999999999999</v>
      </c>
      <c r="I454">
        <v>-2.5999999999999999E-2</v>
      </c>
      <c r="J454" s="5">
        <f>AVERAGE(E456:E463)</f>
        <v>20.524625</v>
      </c>
    </row>
    <row r="455" spans="1:10" hidden="1">
      <c r="B455" s="6">
        <v>510.53899999999999</v>
      </c>
      <c r="C455">
        <v>5.3419999999999996</v>
      </c>
      <c r="D455">
        <v>-19.649000000000001</v>
      </c>
      <c r="E455">
        <v>24.991</v>
      </c>
      <c r="F455">
        <v>-36.659999999999997</v>
      </c>
      <c r="G455">
        <v>1.6E-2</v>
      </c>
      <c r="H455">
        <v>0.96299999999999997</v>
      </c>
      <c r="I455">
        <v>3.4000000000000002E-2</v>
      </c>
    </row>
    <row r="456" spans="1:10" hidden="1">
      <c r="B456" s="6">
        <v>520.54</v>
      </c>
      <c r="C456">
        <v>0.96</v>
      </c>
      <c r="D456">
        <v>-19.937000000000001</v>
      </c>
      <c r="E456">
        <v>20.896999999999998</v>
      </c>
      <c r="F456">
        <v>-36.54</v>
      </c>
      <c r="G456">
        <v>1.2E-2</v>
      </c>
      <c r="H456">
        <v>0.72199999999999998</v>
      </c>
      <c r="I456">
        <v>0.27500000000000002</v>
      </c>
    </row>
    <row r="457" spans="1:10" hidden="1">
      <c r="B457" s="6">
        <v>530.53899999999999</v>
      </c>
      <c r="C457">
        <v>0.09</v>
      </c>
      <c r="D457">
        <v>-20.044</v>
      </c>
      <c r="E457">
        <v>20.134</v>
      </c>
      <c r="F457">
        <v>-36.43</v>
      </c>
      <c r="G457">
        <v>1.0999999999999999E-2</v>
      </c>
      <c r="H457">
        <v>0.66200000000000003</v>
      </c>
      <c r="I457">
        <v>0.33500000000000002</v>
      </c>
    </row>
    <row r="458" spans="1:10" hidden="1">
      <c r="B458" s="6">
        <v>540.53899999999999</v>
      </c>
      <c r="C458">
        <v>7.0000000000000007E-2</v>
      </c>
      <c r="D458">
        <v>-20.074999999999999</v>
      </c>
      <c r="E458">
        <v>20.145</v>
      </c>
      <c r="F458">
        <v>-36.32</v>
      </c>
      <c r="G458">
        <v>1.0999999999999999E-2</v>
      </c>
      <c r="H458">
        <v>0.66200000000000003</v>
      </c>
      <c r="I458">
        <v>0.33500000000000002</v>
      </c>
    </row>
    <row r="459" spans="1:10" hidden="1">
      <c r="B459" s="6">
        <v>550.53899999999999</v>
      </c>
      <c r="C459">
        <v>0.21299999999999999</v>
      </c>
      <c r="D459">
        <v>-20.044</v>
      </c>
      <c r="E459">
        <v>20.257000000000001</v>
      </c>
      <c r="F459">
        <v>-36.229999999999997</v>
      </c>
      <c r="G459">
        <v>8.9999999999999993E-3</v>
      </c>
      <c r="H459">
        <v>0.54200000000000004</v>
      </c>
      <c r="I459">
        <v>0.45500000000000002</v>
      </c>
    </row>
    <row r="460" spans="1:10" hidden="1">
      <c r="B460" s="6">
        <v>560.53899999999999</v>
      </c>
      <c r="C460">
        <v>0.73499999999999999</v>
      </c>
      <c r="D460">
        <v>-20.033999999999999</v>
      </c>
      <c r="E460">
        <v>20.768999999999998</v>
      </c>
      <c r="F460">
        <v>-36.1</v>
      </c>
      <c r="G460">
        <v>1.2999999999999999E-2</v>
      </c>
      <c r="H460">
        <v>0.78200000000000003</v>
      </c>
      <c r="I460">
        <v>0.215</v>
      </c>
    </row>
    <row r="461" spans="1:10" hidden="1">
      <c r="B461" s="6">
        <v>570.54</v>
      </c>
      <c r="C461">
        <v>0.66300000000000003</v>
      </c>
      <c r="D461">
        <v>-20.059999999999999</v>
      </c>
      <c r="E461">
        <v>20.722999999999999</v>
      </c>
      <c r="F461">
        <v>-36</v>
      </c>
      <c r="G461">
        <v>0.01</v>
      </c>
      <c r="H461">
        <v>0.60199999999999998</v>
      </c>
      <c r="I461">
        <v>0.39500000000000002</v>
      </c>
    </row>
    <row r="462" spans="1:10" hidden="1">
      <c r="B462" s="6">
        <v>580.53899999999999</v>
      </c>
      <c r="C462">
        <v>0.57099999999999995</v>
      </c>
      <c r="D462">
        <v>-20.085000000000001</v>
      </c>
      <c r="E462">
        <v>20.657</v>
      </c>
      <c r="F462">
        <v>-35.89</v>
      </c>
      <c r="G462">
        <v>1.0999999999999999E-2</v>
      </c>
      <c r="H462">
        <v>0.66200000000000003</v>
      </c>
      <c r="I462">
        <v>0.33500000000000002</v>
      </c>
    </row>
    <row r="463" spans="1:10" hidden="1">
      <c r="B463" s="6">
        <v>590.54</v>
      </c>
      <c r="C463">
        <v>0.59199999999999997</v>
      </c>
      <c r="D463">
        <v>-20.024000000000001</v>
      </c>
      <c r="E463">
        <v>20.614999999999998</v>
      </c>
      <c r="F463">
        <v>-35.770000000000003</v>
      </c>
      <c r="G463">
        <v>1.2E-2</v>
      </c>
      <c r="H463">
        <v>0.72199999999999998</v>
      </c>
      <c r="I463">
        <v>0.27500000000000002</v>
      </c>
    </row>
    <row r="464" spans="1:10">
      <c r="A464">
        <v>20</v>
      </c>
      <c r="B464" s="6">
        <v>600.53899999999999</v>
      </c>
      <c r="C464">
        <v>0.64300000000000002</v>
      </c>
      <c r="D464">
        <v>-20.018999999999998</v>
      </c>
      <c r="E464">
        <v>20.661000000000001</v>
      </c>
      <c r="F464">
        <v>-35.659999999999997</v>
      </c>
      <c r="G464">
        <v>1.0999999999999999E-2</v>
      </c>
      <c r="H464">
        <v>0.66200000000000003</v>
      </c>
      <c r="I464">
        <v>0.33500000000000002</v>
      </c>
      <c r="J464" s="5">
        <f>AVERAGE(E466:E473)</f>
        <v>11.741625000000001</v>
      </c>
    </row>
    <row r="465" spans="1:10" hidden="1">
      <c r="B465" s="6">
        <v>610.53899999999999</v>
      </c>
      <c r="C465">
        <v>-3.34</v>
      </c>
      <c r="D465">
        <v>-20.198</v>
      </c>
      <c r="E465">
        <v>16.859000000000002</v>
      </c>
      <c r="F465">
        <v>-35.56</v>
      </c>
      <c r="G465">
        <v>0.01</v>
      </c>
      <c r="H465">
        <v>0.60199999999999998</v>
      </c>
      <c r="I465">
        <v>0.39500000000000002</v>
      </c>
    </row>
    <row r="466" spans="1:10" hidden="1">
      <c r="B466" s="6">
        <v>620.53899999999999</v>
      </c>
      <c r="C466">
        <v>-7.7830000000000004</v>
      </c>
      <c r="D466">
        <v>-20.46</v>
      </c>
      <c r="E466">
        <v>12.677</v>
      </c>
      <c r="F466">
        <v>-35.520000000000003</v>
      </c>
      <c r="G466">
        <v>4.0000000000000001E-3</v>
      </c>
      <c r="H466">
        <v>0.24099999999999999</v>
      </c>
      <c r="I466">
        <v>0.75600000000000001</v>
      </c>
    </row>
    <row r="467" spans="1:10" hidden="1">
      <c r="B467" s="6">
        <v>630.53899999999999</v>
      </c>
      <c r="C467">
        <v>-8.7249999999999996</v>
      </c>
      <c r="D467">
        <v>-20.515999999999998</v>
      </c>
      <c r="E467">
        <v>11.791</v>
      </c>
      <c r="F467">
        <v>-35.44</v>
      </c>
      <c r="G467">
        <v>8.0000000000000002E-3</v>
      </c>
      <c r="H467">
        <v>0.48099999999999998</v>
      </c>
      <c r="I467">
        <v>0.51600000000000001</v>
      </c>
    </row>
    <row r="468" spans="1:10" hidden="1">
      <c r="B468" s="6">
        <v>640.54</v>
      </c>
      <c r="C468">
        <v>-9.0220000000000002</v>
      </c>
      <c r="D468">
        <v>-20.588000000000001</v>
      </c>
      <c r="E468">
        <v>11.566000000000001</v>
      </c>
      <c r="F468">
        <v>-35.39</v>
      </c>
      <c r="G468">
        <v>5.0000000000000001E-3</v>
      </c>
      <c r="H468">
        <v>0.30099999999999999</v>
      </c>
      <c r="I468">
        <v>0.69599999999999995</v>
      </c>
    </row>
    <row r="469" spans="1:10" hidden="1">
      <c r="B469" s="6">
        <v>650.53899999999999</v>
      </c>
      <c r="C469">
        <v>-9.0519999999999996</v>
      </c>
      <c r="D469">
        <v>-20.588000000000001</v>
      </c>
      <c r="E469">
        <v>11.536</v>
      </c>
      <c r="F469">
        <v>-35.32</v>
      </c>
      <c r="G469">
        <v>7.0000000000000001E-3</v>
      </c>
      <c r="H469">
        <v>0.42099999999999999</v>
      </c>
      <c r="I469">
        <v>0.57599999999999996</v>
      </c>
    </row>
    <row r="470" spans="1:10" hidden="1">
      <c r="B470" s="6">
        <v>660.54</v>
      </c>
      <c r="C470">
        <v>-9.0519999999999996</v>
      </c>
      <c r="D470">
        <v>-20.593</v>
      </c>
      <c r="E470">
        <v>11.541</v>
      </c>
      <c r="F470">
        <v>-35.270000000000003</v>
      </c>
      <c r="G470">
        <v>5.0000000000000001E-3</v>
      </c>
      <c r="H470">
        <v>0.30099999999999999</v>
      </c>
      <c r="I470">
        <v>0.69599999999999995</v>
      </c>
    </row>
    <row r="471" spans="1:10" hidden="1">
      <c r="B471" s="6">
        <v>670.53899999999999</v>
      </c>
      <c r="C471">
        <v>-9.032</v>
      </c>
      <c r="D471">
        <v>-20.603000000000002</v>
      </c>
      <c r="E471">
        <v>11.571999999999999</v>
      </c>
      <c r="F471">
        <v>-35.229999999999997</v>
      </c>
      <c r="G471">
        <v>4.0000000000000001E-3</v>
      </c>
      <c r="H471">
        <v>0.24099999999999999</v>
      </c>
      <c r="I471">
        <v>0.75600000000000001</v>
      </c>
    </row>
    <row r="472" spans="1:10" hidden="1">
      <c r="B472" s="6">
        <v>680.53899999999999</v>
      </c>
      <c r="C472">
        <v>-8.9809999999999999</v>
      </c>
      <c r="D472">
        <v>-20.588000000000001</v>
      </c>
      <c r="E472">
        <v>11.606999999999999</v>
      </c>
      <c r="F472">
        <v>-35.18</v>
      </c>
      <c r="G472">
        <v>5.0000000000000001E-3</v>
      </c>
      <c r="H472">
        <v>0.30099999999999999</v>
      </c>
      <c r="I472">
        <v>0.69599999999999995</v>
      </c>
    </row>
    <row r="473" spans="1:10" hidden="1">
      <c r="B473" s="6">
        <v>690.53899999999999</v>
      </c>
      <c r="C473">
        <v>-8.9190000000000005</v>
      </c>
      <c r="D473">
        <v>-20.562000000000001</v>
      </c>
      <c r="E473">
        <v>11.643000000000001</v>
      </c>
      <c r="F473">
        <v>-35.119999999999997</v>
      </c>
      <c r="G473">
        <v>6.0000000000000001E-3</v>
      </c>
      <c r="H473">
        <v>0.36099999999999999</v>
      </c>
      <c r="I473">
        <v>0.63600000000000001</v>
      </c>
    </row>
    <row r="474" spans="1:10">
      <c r="A474">
        <v>10</v>
      </c>
      <c r="B474" s="6">
        <v>700.53899999999999</v>
      </c>
      <c r="C474">
        <v>-8.827</v>
      </c>
      <c r="D474">
        <v>-20.593</v>
      </c>
      <c r="E474">
        <v>11.766</v>
      </c>
      <c r="F474">
        <v>-35.06</v>
      </c>
      <c r="G474">
        <v>6.0000000000000001E-3</v>
      </c>
      <c r="H474">
        <v>0.36099999999999999</v>
      </c>
      <c r="I474">
        <v>0.63600000000000001</v>
      </c>
      <c r="J474" s="5">
        <f>AVERAGE(E476:E483)</f>
        <v>6.777375000000001</v>
      </c>
    </row>
    <row r="475" spans="1:10" hidden="1">
      <c r="B475" s="6">
        <v>710.54</v>
      </c>
      <c r="C475">
        <v>-10.701000000000001</v>
      </c>
      <c r="D475">
        <v>-20.638999999999999</v>
      </c>
      <c r="E475">
        <v>9.9390000000000001</v>
      </c>
      <c r="F475">
        <v>-35.01</v>
      </c>
      <c r="G475">
        <v>5.0000000000000001E-3</v>
      </c>
      <c r="H475">
        <v>0.30099999999999999</v>
      </c>
      <c r="I475">
        <v>0.69599999999999995</v>
      </c>
    </row>
    <row r="476" spans="1:10" hidden="1">
      <c r="B476" s="6">
        <v>720.53899999999999</v>
      </c>
      <c r="C476">
        <v>-13.291</v>
      </c>
      <c r="D476">
        <v>-20.777999999999999</v>
      </c>
      <c r="E476">
        <v>7.4870000000000001</v>
      </c>
      <c r="F476">
        <v>-34.979999999999997</v>
      </c>
      <c r="G476">
        <v>3.0000000000000001E-3</v>
      </c>
      <c r="H476">
        <v>0.18099999999999999</v>
      </c>
      <c r="I476">
        <v>0.81599999999999995</v>
      </c>
    </row>
    <row r="477" spans="1:10" hidden="1">
      <c r="B477" s="6">
        <v>730.54</v>
      </c>
      <c r="C477">
        <v>-14.038</v>
      </c>
      <c r="D477">
        <v>-20.803999999999998</v>
      </c>
      <c r="E477">
        <v>6.7649999999999997</v>
      </c>
      <c r="F477">
        <v>-34.94</v>
      </c>
      <c r="G477">
        <v>4.0000000000000001E-3</v>
      </c>
      <c r="H477">
        <v>0.24099999999999999</v>
      </c>
      <c r="I477">
        <v>0.75600000000000001</v>
      </c>
    </row>
    <row r="478" spans="1:10" hidden="1">
      <c r="B478" s="6">
        <v>740.53899999999999</v>
      </c>
      <c r="C478">
        <v>-14.170999999999999</v>
      </c>
      <c r="D478">
        <v>-20.809000000000001</v>
      </c>
      <c r="E478">
        <v>6.6369999999999996</v>
      </c>
      <c r="F478">
        <v>-34.92</v>
      </c>
      <c r="G478">
        <v>2E-3</v>
      </c>
      <c r="H478">
        <v>0.12</v>
      </c>
      <c r="I478">
        <v>0.877</v>
      </c>
    </row>
    <row r="479" spans="1:10" hidden="1">
      <c r="B479" s="6">
        <v>750.53899999999999</v>
      </c>
      <c r="C479">
        <v>-14.170999999999999</v>
      </c>
      <c r="D479">
        <v>-20.809000000000001</v>
      </c>
      <c r="E479">
        <v>6.6369999999999996</v>
      </c>
      <c r="F479">
        <v>-34.89</v>
      </c>
      <c r="G479">
        <v>3.0000000000000001E-3</v>
      </c>
      <c r="H479">
        <v>0.18099999999999999</v>
      </c>
      <c r="I479">
        <v>0.81599999999999995</v>
      </c>
    </row>
    <row r="480" spans="1:10" hidden="1">
      <c r="B480" s="6">
        <v>760.54</v>
      </c>
      <c r="C480">
        <v>-14.202</v>
      </c>
      <c r="D480">
        <v>-20.809000000000001</v>
      </c>
      <c r="E480">
        <v>6.6070000000000002</v>
      </c>
      <c r="F480">
        <v>-34.86</v>
      </c>
      <c r="G480">
        <v>3.0000000000000001E-3</v>
      </c>
      <c r="H480">
        <v>0.18099999999999999</v>
      </c>
      <c r="I480">
        <v>0.81599999999999995</v>
      </c>
    </row>
    <row r="481" spans="1:10" hidden="1">
      <c r="B481" s="6">
        <v>770.53899999999999</v>
      </c>
      <c r="C481">
        <v>-14.170999999999999</v>
      </c>
      <c r="D481">
        <v>-20.814</v>
      </c>
      <c r="E481">
        <v>6.6420000000000003</v>
      </c>
      <c r="F481">
        <v>-34.83</v>
      </c>
      <c r="G481">
        <v>3.0000000000000001E-3</v>
      </c>
      <c r="H481">
        <v>0.18099999999999999</v>
      </c>
      <c r="I481">
        <v>0.81599999999999995</v>
      </c>
    </row>
    <row r="482" spans="1:10" hidden="1">
      <c r="B482" s="6">
        <v>780.54</v>
      </c>
      <c r="C482">
        <v>-14.161</v>
      </c>
      <c r="D482">
        <v>-20.814</v>
      </c>
      <c r="E482">
        <v>6.6529999999999996</v>
      </c>
      <c r="F482">
        <v>-34.81</v>
      </c>
      <c r="G482">
        <v>2E-3</v>
      </c>
      <c r="H482">
        <v>0.12</v>
      </c>
      <c r="I482">
        <v>0.877</v>
      </c>
    </row>
    <row r="483" spans="1:10" hidden="1">
      <c r="B483" s="6">
        <v>790.53899999999999</v>
      </c>
      <c r="C483">
        <v>-14.018000000000001</v>
      </c>
      <c r="D483">
        <v>-20.809000000000001</v>
      </c>
      <c r="E483">
        <v>6.7910000000000004</v>
      </c>
      <c r="F483">
        <v>-34.78</v>
      </c>
      <c r="G483">
        <v>3.0000000000000001E-3</v>
      </c>
      <c r="H483">
        <v>0.18099999999999999</v>
      </c>
      <c r="I483">
        <v>0.81599999999999995</v>
      </c>
    </row>
    <row r="484" spans="1:10">
      <c r="A484">
        <v>5</v>
      </c>
      <c r="B484" s="6">
        <v>800.54</v>
      </c>
      <c r="C484">
        <v>-13.967000000000001</v>
      </c>
      <c r="D484">
        <v>-20.809000000000001</v>
      </c>
      <c r="E484">
        <v>6.8419999999999996</v>
      </c>
      <c r="F484">
        <v>-34.74</v>
      </c>
      <c r="G484">
        <v>4.0000000000000001E-3</v>
      </c>
      <c r="H484">
        <v>0.24099999999999999</v>
      </c>
      <c r="I484">
        <v>0.75600000000000001</v>
      </c>
      <c r="J484" s="5">
        <f>AVERAGE(E486:E493)</f>
        <v>4.1036250000000001</v>
      </c>
    </row>
    <row r="485" spans="1:10" hidden="1">
      <c r="B485" s="6">
        <v>810.53899999999999</v>
      </c>
      <c r="C485">
        <v>-14.816000000000001</v>
      </c>
      <c r="D485">
        <v>-20.85</v>
      </c>
      <c r="E485">
        <v>6.0330000000000004</v>
      </c>
      <c r="F485">
        <v>-34.72</v>
      </c>
      <c r="G485">
        <v>2E-3</v>
      </c>
      <c r="H485">
        <v>0.12</v>
      </c>
      <c r="I485">
        <v>0.877</v>
      </c>
    </row>
    <row r="486" spans="1:10" hidden="1">
      <c r="B486" s="6">
        <v>820.53899999999999</v>
      </c>
      <c r="C486">
        <v>-16.178000000000001</v>
      </c>
      <c r="D486">
        <v>-20.916</v>
      </c>
      <c r="E486">
        <v>4.7380000000000004</v>
      </c>
      <c r="F486">
        <v>-34.700000000000003</v>
      </c>
      <c r="G486">
        <v>2E-3</v>
      </c>
      <c r="H486">
        <v>0.12</v>
      </c>
      <c r="I486">
        <v>0.877</v>
      </c>
    </row>
    <row r="487" spans="1:10" hidden="1">
      <c r="B487" s="6">
        <v>830.54</v>
      </c>
      <c r="C487">
        <v>-16.741</v>
      </c>
      <c r="D487">
        <v>-20.927</v>
      </c>
      <c r="E487">
        <v>4.1859999999999999</v>
      </c>
      <c r="F487">
        <v>-34.68</v>
      </c>
      <c r="G487">
        <v>2E-3</v>
      </c>
      <c r="H487">
        <v>0.12</v>
      </c>
      <c r="I487">
        <v>0.877</v>
      </c>
    </row>
    <row r="488" spans="1:10" hidden="1">
      <c r="B488" s="6">
        <v>840.53899999999999</v>
      </c>
      <c r="C488">
        <v>-16.925000000000001</v>
      </c>
      <c r="D488">
        <v>-20.911000000000001</v>
      </c>
      <c r="E488">
        <v>3.9860000000000002</v>
      </c>
      <c r="F488">
        <v>-34.67</v>
      </c>
      <c r="G488">
        <v>1E-3</v>
      </c>
      <c r="H488">
        <v>0.06</v>
      </c>
      <c r="I488">
        <v>0.93700000000000006</v>
      </c>
    </row>
    <row r="489" spans="1:10" hidden="1">
      <c r="B489" s="6">
        <v>850.54</v>
      </c>
      <c r="C489">
        <v>-17.016999999999999</v>
      </c>
      <c r="D489">
        <v>-20.927</v>
      </c>
      <c r="E489">
        <v>3.9089999999999998</v>
      </c>
      <c r="F489">
        <v>-34.659999999999997</v>
      </c>
      <c r="G489">
        <v>1E-3</v>
      </c>
      <c r="H489">
        <v>0.06</v>
      </c>
      <c r="I489">
        <v>0.93700000000000006</v>
      </c>
    </row>
    <row r="490" spans="1:10" hidden="1">
      <c r="B490" s="6">
        <v>860.53899999999999</v>
      </c>
      <c r="C490">
        <v>-17.016999999999999</v>
      </c>
      <c r="D490">
        <v>-20.931999999999999</v>
      </c>
      <c r="E490">
        <v>3.9140000000000001</v>
      </c>
      <c r="F490">
        <v>-34.64</v>
      </c>
      <c r="G490">
        <v>2E-3</v>
      </c>
      <c r="H490">
        <v>0.12</v>
      </c>
      <c r="I490">
        <v>0.877</v>
      </c>
    </row>
    <row r="491" spans="1:10" hidden="1">
      <c r="B491" s="6">
        <v>870.54</v>
      </c>
      <c r="C491">
        <v>-16.936</v>
      </c>
      <c r="D491">
        <v>-20.927</v>
      </c>
      <c r="E491">
        <v>3.9910000000000001</v>
      </c>
      <c r="F491">
        <v>-34.619999999999997</v>
      </c>
      <c r="G491">
        <v>2E-3</v>
      </c>
      <c r="H491">
        <v>0.12</v>
      </c>
      <c r="I491">
        <v>0.877</v>
      </c>
    </row>
    <row r="492" spans="1:10" hidden="1">
      <c r="B492" s="6">
        <v>880.53899999999999</v>
      </c>
      <c r="C492">
        <v>-16.873999999999999</v>
      </c>
      <c r="D492">
        <v>-20.937000000000001</v>
      </c>
      <c r="E492">
        <v>4.0629999999999997</v>
      </c>
      <c r="F492">
        <v>-34.61</v>
      </c>
      <c r="G492">
        <v>1E-3</v>
      </c>
      <c r="H492">
        <v>0.06</v>
      </c>
      <c r="I492">
        <v>0.93700000000000006</v>
      </c>
    </row>
    <row r="493" spans="1:10" hidden="1">
      <c r="B493" s="6">
        <v>890.53899999999999</v>
      </c>
      <c r="C493">
        <v>-16.873999999999999</v>
      </c>
      <c r="D493">
        <v>-20.916</v>
      </c>
      <c r="E493">
        <v>4.0419999999999998</v>
      </c>
      <c r="F493">
        <v>-34.590000000000003</v>
      </c>
      <c r="G493">
        <v>2E-3</v>
      </c>
      <c r="H493">
        <v>0.12</v>
      </c>
      <c r="I493">
        <v>0.877</v>
      </c>
    </row>
    <row r="494" spans="1:10">
      <c r="A494">
        <v>2</v>
      </c>
      <c r="B494" s="6">
        <v>900.54</v>
      </c>
      <c r="C494">
        <v>-16.832999999999998</v>
      </c>
      <c r="D494">
        <v>-20.905999999999999</v>
      </c>
      <c r="E494">
        <v>4.0730000000000004</v>
      </c>
      <c r="F494">
        <v>-34.58</v>
      </c>
      <c r="G494">
        <v>1E-3</v>
      </c>
      <c r="H494">
        <v>0.06</v>
      </c>
      <c r="I494">
        <v>0.93700000000000006</v>
      </c>
      <c r="J494" s="5">
        <f>AVERAGE(E496:E503)</f>
        <v>1.88225</v>
      </c>
    </row>
    <row r="495" spans="1:10" hidden="1">
      <c r="B495" s="6">
        <v>910.53899999999999</v>
      </c>
      <c r="C495">
        <v>-17.314</v>
      </c>
      <c r="D495">
        <v>-20.911000000000001</v>
      </c>
      <c r="E495">
        <v>3.597</v>
      </c>
      <c r="F495">
        <v>-34.57</v>
      </c>
      <c r="G495">
        <v>1E-3</v>
      </c>
      <c r="H495">
        <v>0.06</v>
      </c>
      <c r="I495">
        <v>0.93700000000000006</v>
      </c>
    </row>
    <row r="496" spans="1:10" hidden="1">
      <c r="B496" s="6">
        <v>920.54</v>
      </c>
      <c r="C496">
        <v>-18.071999999999999</v>
      </c>
      <c r="D496">
        <v>-20.988</v>
      </c>
      <c r="E496">
        <v>2.9159999999999999</v>
      </c>
      <c r="F496">
        <v>-34.56</v>
      </c>
      <c r="G496">
        <v>1E-3</v>
      </c>
      <c r="H496">
        <v>0.06</v>
      </c>
      <c r="I496">
        <v>0.93700000000000006</v>
      </c>
    </row>
    <row r="497" spans="1:10" hidden="1">
      <c r="B497" s="6">
        <v>930.53899999999999</v>
      </c>
      <c r="C497">
        <v>-18.574000000000002</v>
      </c>
      <c r="D497">
        <v>-20.957000000000001</v>
      </c>
      <c r="E497">
        <v>2.3839999999999999</v>
      </c>
      <c r="F497">
        <v>-34.549999999999997</v>
      </c>
      <c r="G497">
        <v>1E-3</v>
      </c>
      <c r="H497">
        <v>0.06</v>
      </c>
      <c r="I497">
        <v>0.93700000000000006</v>
      </c>
    </row>
    <row r="498" spans="1:10" hidden="1">
      <c r="B498" s="6">
        <v>940.54</v>
      </c>
      <c r="C498">
        <v>-19.106000000000002</v>
      </c>
      <c r="D498">
        <v>-20.937000000000001</v>
      </c>
      <c r="E498">
        <v>1.831</v>
      </c>
      <c r="F498">
        <v>-34.54</v>
      </c>
      <c r="G498">
        <v>1E-3</v>
      </c>
      <c r="H498">
        <v>0.06</v>
      </c>
      <c r="I498">
        <v>0.93700000000000006</v>
      </c>
    </row>
    <row r="499" spans="1:10" hidden="1">
      <c r="B499" s="6">
        <v>950.53899999999999</v>
      </c>
      <c r="C499">
        <v>-19.300999999999998</v>
      </c>
      <c r="D499">
        <v>-21.004000000000001</v>
      </c>
      <c r="E499">
        <v>1.7030000000000001</v>
      </c>
      <c r="F499">
        <v>-34.520000000000003</v>
      </c>
      <c r="G499">
        <v>2E-3</v>
      </c>
      <c r="H499">
        <v>0.12</v>
      </c>
      <c r="I499">
        <v>0.877</v>
      </c>
    </row>
    <row r="500" spans="1:10" hidden="1">
      <c r="B500" s="6">
        <v>960.53899999999999</v>
      </c>
      <c r="C500">
        <v>-19.434000000000001</v>
      </c>
      <c r="D500">
        <v>-21.004000000000001</v>
      </c>
      <c r="E500">
        <v>1.57</v>
      </c>
      <c r="F500">
        <v>-34.520000000000003</v>
      </c>
      <c r="G500">
        <v>0</v>
      </c>
      <c r="H500">
        <v>0</v>
      </c>
      <c r="I500">
        <v>0.997</v>
      </c>
    </row>
    <row r="501" spans="1:10" hidden="1">
      <c r="B501" s="6">
        <v>970.54</v>
      </c>
      <c r="C501">
        <v>-19.434000000000001</v>
      </c>
      <c r="D501">
        <v>-21.004000000000001</v>
      </c>
      <c r="E501">
        <v>1.57</v>
      </c>
      <c r="F501">
        <v>-34.520000000000003</v>
      </c>
      <c r="G501">
        <v>0</v>
      </c>
      <c r="H501">
        <v>0</v>
      </c>
      <c r="I501">
        <v>0.997</v>
      </c>
    </row>
    <row r="502" spans="1:10" hidden="1">
      <c r="B502" s="6">
        <v>980.53899999999999</v>
      </c>
      <c r="C502">
        <v>-19.475000000000001</v>
      </c>
      <c r="D502">
        <v>-21.004000000000001</v>
      </c>
      <c r="E502">
        <v>1.5289999999999999</v>
      </c>
      <c r="F502">
        <v>-34.53</v>
      </c>
      <c r="G502">
        <v>-1E-3</v>
      </c>
      <c r="H502">
        <v>-0.06</v>
      </c>
      <c r="I502">
        <v>1.0569999999999999</v>
      </c>
    </row>
    <row r="503" spans="1:10" hidden="1">
      <c r="B503" s="6">
        <v>990.54</v>
      </c>
      <c r="C503">
        <v>-19.422999999999998</v>
      </c>
      <c r="D503">
        <v>-20.978000000000002</v>
      </c>
      <c r="E503">
        <v>1.5549999999999999</v>
      </c>
      <c r="F503">
        <v>-34.520000000000003</v>
      </c>
      <c r="G503">
        <v>1E-3</v>
      </c>
      <c r="H503">
        <v>0.06</v>
      </c>
      <c r="I503">
        <v>0.93700000000000006</v>
      </c>
    </row>
    <row r="504" spans="1:10">
      <c r="A504" s="8">
        <v>0</v>
      </c>
      <c r="B504" s="18">
        <v>1000.539</v>
      </c>
      <c r="C504">
        <v>-19.495000000000001</v>
      </c>
      <c r="D504">
        <v>-20.983000000000001</v>
      </c>
      <c r="E504" s="8">
        <v>1.488</v>
      </c>
      <c r="F504" s="8">
        <v>-34.5</v>
      </c>
      <c r="G504">
        <v>2E-3</v>
      </c>
      <c r="H504">
        <v>0.12</v>
      </c>
      <c r="I504">
        <v>0.877</v>
      </c>
      <c r="J504" s="9">
        <f>AVERAGE(E506:E513)</f>
        <v>0.30450000000000005</v>
      </c>
    </row>
    <row r="505" spans="1:10" hidden="1">
      <c r="B505" s="6">
        <v>1010.54</v>
      </c>
      <c r="C505">
        <v>-19.658999999999999</v>
      </c>
      <c r="D505">
        <v>-20.988</v>
      </c>
      <c r="E505">
        <v>1.329</v>
      </c>
      <c r="F505">
        <v>-34.5</v>
      </c>
      <c r="G505">
        <v>0</v>
      </c>
      <c r="H505">
        <v>0</v>
      </c>
      <c r="I505">
        <v>0.997</v>
      </c>
    </row>
    <row r="506" spans="1:10" hidden="1">
      <c r="B506" s="6">
        <v>1020.539</v>
      </c>
      <c r="C506">
        <v>-20.181000000000001</v>
      </c>
      <c r="D506">
        <v>-20.983000000000001</v>
      </c>
      <c r="E506">
        <v>0.80200000000000005</v>
      </c>
      <c r="F506">
        <v>-34.5</v>
      </c>
      <c r="G506">
        <v>0</v>
      </c>
      <c r="H506">
        <v>0</v>
      </c>
      <c r="I506">
        <v>0.997</v>
      </c>
    </row>
    <row r="507" spans="1:10" hidden="1">
      <c r="B507" s="6">
        <v>1030.539</v>
      </c>
      <c r="C507">
        <v>-20.457000000000001</v>
      </c>
      <c r="D507">
        <v>-21.013999999999999</v>
      </c>
      <c r="E507">
        <v>0.55600000000000005</v>
      </c>
      <c r="F507">
        <v>-34.49</v>
      </c>
      <c r="G507">
        <v>1E-3</v>
      </c>
      <c r="H507">
        <v>0.06</v>
      </c>
      <c r="I507">
        <v>0.93700000000000006</v>
      </c>
    </row>
    <row r="508" spans="1:10" hidden="1">
      <c r="B508" s="6">
        <v>1040.54</v>
      </c>
      <c r="C508">
        <v>-20.591000000000001</v>
      </c>
      <c r="D508">
        <v>-21.05</v>
      </c>
      <c r="E508">
        <v>0.45900000000000002</v>
      </c>
      <c r="F508">
        <v>-34.51</v>
      </c>
      <c r="G508">
        <v>-2E-3</v>
      </c>
      <c r="H508">
        <v>-0.12</v>
      </c>
      <c r="I508">
        <v>1.117</v>
      </c>
    </row>
    <row r="509" spans="1:10" hidden="1">
      <c r="B509" s="6">
        <v>1050.539</v>
      </c>
      <c r="C509">
        <v>-21.132999999999999</v>
      </c>
      <c r="D509">
        <v>-21.234000000000002</v>
      </c>
      <c r="E509">
        <v>0.10100000000000001</v>
      </c>
      <c r="F509">
        <v>-34.49</v>
      </c>
      <c r="G509">
        <v>2E-3</v>
      </c>
      <c r="H509">
        <v>0.12</v>
      </c>
      <c r="I509">
        <v>0.877</v>
      </c>
    </row>
    <row r="510" spans="1:10" hidden="1">
      <c r="B510" s="6">
        <v>1060.54</v>
      </c>
      <c r="C510">
        <v>-21.132999999999999</v>
      </c>
      <c r="D510">
        <v>-21.219000000000001</v>
      </c>
      <c r="E510">
        <v>8.5999999999999993E-2</v>
      </c>
      <c r="F510">
        <v>-34.5</v>
      </c>
      <c r="G510">
        <v>-1E-3</v>
      </c>
      <c r="H510">
        <v>-0.06</v>
      </c>
      <c r="I510">
        <v>1.0569999999999999</v>
      </c>
    </row>
    <row r="511" spans="1:10" hidden="1">
      <c r="B511" s="6">
        <v>1070.539</v>
      </c>
      <c r="C511">
        <v>-21.123000000000001</v>
      </c>
      <c r="D511">
        <v>-21.219000000000001</v>
      </c>
      <c r="E511">
        <v>9.6000000000000002E-2</v>
      </c>
      <c r="F511">
        <v>-34.5</v>
      </c>
      <c r="G511">
        <v>0</v>
      </c>
      <c r="H511">
        <v>0</v>
      </c>
      <c r="I511">
        <v>0.997</v>
      </c>
    </row>
    <row r="512" spans="1:10" hidden="1">
      <c r="B512" s="6">
        <v>1080.54</v>
      </c>
      <c r="C512">
        <v>-21.071999999999999</v>
      </c>
      <c r="D512">
        <v>-21.199000000000002</v>
      </c>
      <c r="E512">
        <v>0.127</v>
      </c>
      <c r="F512">
        <v>-34.49</v>
      </c>
      <c r="G512">
        <v>1E-3</v>
      </c>
      <c r="H512">
        <v>0.06</v>
      </c>
      <c r="I512">
        <v>0.93700000000000006</v>
      </c>
    </row>
    <row r="513" spans="1:9" hidden="1">
      <c r="B513" s="6">
        <v>1090.539</v>
      </c>
      <c r="C513">
        <v>-20.969000000000001</v>
      </c>
      <c r="D513">
        <v>-21.178000000000001</v>
      </c>
      <c r="E513">
        <v>0.20899999999999999</v>
      </c>
      <c r="F513">
        <v>-34.49</v>
      </c>
      <c r="G513">
        <v>0</v>
      </c>
      <c r="H513">
        <v>0</v>
      </c>
      <c r="I513">
        <v>0.997</v>
      </c>
    </row>
    <row r="514" spans="1:9" hidden="1">
      <c r="B514" s="6">
        <v>1100.539</v>
      </c>
      <c r="C514">
        <v>-20.959</v>
      </c>
      <c r="D514">
        <v>-21.111000000000001</v>
      </c>
      <c r="E514">
        <v>0.152</v>
      </c>
      <c r="F514">
        <v>-34.5</v>
      </c>
      <c r="G514">
        <v>-1E-3</v>
      </c>
      <c r="H514">
        <v>-0.06</v>
      </c>
      <c r="I514">
        <v>1.0569999999999999</v>
      </c>
    </row>
    <row r="515" spans="1:9" hidden="1">
      <c r="B515" s="6">
        <v>1110.54</v>
      </c>
      <c r="C515">
        <v>-21.041</v>
      </c>
      <c r="D515">
        <v>-21.100999999999999</v>
      </c>
      <c r="E515">
        <v>0.06</v>
      </c>
      <c r="F515">
        <v>-34.49</v>
      </c>
      <c r="G515">
        <v>1E-3</v>
      </c>
      <c r="H515">
        <v>0.06</v>
      </c>
      <c r="I515">
        <v>0.93700000000000006</v>
      </c>
    </row>
    <row r="516" spans="1:9" hidden="1">
      <c r="B516" s="6">
        <v>1120.539</v>
      </c>
      <c r="C516">
        <v>-20.949000000000002</v>
      </c>
      <c r="D516">
        <v>-21.096</v>
      </c>
      <c r="E516">
        <v>0.14699999999999999</v>
      </c>
      <c r="F516">
        <v>-34.5</v>
      </c>
      <c r="G516">
        <v>-1E-3</v>
      </c>
      <c r="H516">
        <v>-0.06</v>
      </c>
      <c r="I516">
        <v>1.0569999999999999</v>
      </c>
    </row>
    <row r="517" spans="1:9" hidden="1">
      <c r="B517" s="6">
        <v>1130.54</v>
      </c>
      <c r="C517">
        <v>-20.928000000000001</v>
      </c>
      <c r="D517">
        <v>-21.096</v>
      </c>
      <c r="E517">
        <v>0.16800000000000001</v>
      </c>
      <c r="F517">
        <v>-34.479999999999997</v>
      </c>
      <c r="G517">
        <v>2E-3</v>
      </c>
      <c r="H517">
        <v>0.12</v>
      </c>
      <c r="I517">
        <v>0.877</v>
      </c>
    </row>
    <row r="518" spans="1:9" hidden="1">
      <c r="B518" s="6">
        <v>1140.539</v>
      </c>
      <c r="C518">
        <v>-20.928000000000001</v>
      </c>
      <c r="D518">
        <v>-21.096</v>
      </c>
      <c r="E518">
        <v>0.16800000000000001</v>
      </c>
      <c r="F518">
        <v>-34.49</v>
      </c>
      <c r="G518">
        <v>-1E-3</v>
      </c>
      <c r="H518">
        <v>-0.06</v>
      </c>
      <c r="I518">
        <v>1.0569999999999999</v>
      </c>
    </row>
    <row r="519" spans="1:9" hidden="1">
      <c r="B519" s="6">
        <v>1150.54</v>
      </c>
      <c r="C519">
        <v>-20.928000000000001</v>
      </c>
      <c r="D519">
        <v>-21.100999999999999</v>
      </c>
      <c r="E519">
        <v>0.17299999999999999</v>
      </c>
      <c r="F519">
        <v>-34.479999999999997</v>
      </c>
      <c r="G519">
        <v>1E-3</v>
      </c>
      <c r="H519">
        <v>0.06</v>
      </c>
      <c r="I519">
        <v>0.93700000000000006</v>
      </c>
    </row>
    <row r="520" spans="1:9" hidden="1">
      <c r="A520" s="19" t="s">
        <v>20</v>
      </c>
      <c r="B520" s="13">
        <v>0.16300000000000001</v>
      </c>
      <c r="C520">
        <v>4.2569999999999997</v>
      </c>
      <c r="D520">
        <v>3.6120000000000001</v>
      </c>
      <c r="E520" s="19">
        <v>0.64500000000000002</v>
      </c>
      <c r="F520" s="19">
        <v>33.380000000000003</v>
      </c>
      <c r="G520">
        <v>3.3380000000000001</v>
      </c>
      <c r="H520">
        <v>200.88300000000001</v>
      </c>
      <c r="I520">
        <v>-199.886</v>
      </c>
    </row>
    <row r="521" spans="1:9" hidden="1">
      <c r="B521" s="6">
        <v>10.164</v>
      </c>
      <c r="C521">
        <v>4.1749999999999998</v>
      </c>
      <c r="D521">
        <v>3.2320000000000002</v>
      </c>
      <c r="E521">
        <v>0.94299999999999995</v>
      </c>
      <c r="F521">
        <v>33.43</v>
      </c>
      <c r="G521">
        <v>5.0000000000000001E-3</v>
      </c>
      <c r="H521">
        <v>0.30099999999999999</v>
      </c>
      <c r="I521">
        <v>0.69599999999999995</v>
      </c>
    </row>
    <row r="522" spans="1:9" hidden="1">
      <c r="B522" s="6">
        <v>20.163</v>
      </c>
      <c r="C522">
        <v>3.847</v>
      </c>
      <c r="D522">
        <v>2.4420000000000002</v>
      </c>
      <c r="E522">
        <v>1.4059999999999999</v>
      </c>
      <c r="F522">
        <v>33.43</v>
      </c>
      <c r="G522">
        <v>0</v>
      </c>
      <c r="H522">
        <v>0</v>
      </c>
      <c r="I522">
        <v>0.997</v>
      </c>
    </row>
    <row r="523" spans="1:9" hidden="1">
      <c r="B523" s="6">
        <v>30.164000000000001</v>
      </c>
      <c r="C523">
        <v>3.3460000000000001</v>
      </c>
      <c r="D523">
        <v>2.226</v>
      </c>
      <c r="E523">
        <v>1.119</v>
      </c>
      <c r="F523">
        <v>33.42</v>
      </c>
      <c r="G523">
        <v>-1E-3</v>
      </c>
      <c r="H523">
        <v>-0.06</v>
      </c>
      <c r="I523">
        <v>1.0569999999999999</v>
      </c>
    </row>
    <row r="524" spans="1:9" hidden="1">
      <c r="B524" s="6">
        <v>40.162999999999997</v>
      </c>
      <c r="C524">
        <v>2.9049999999999998</v>
      </c>
      <c r="D524">
        <v>1.929</v>
      </c>
      <c r="E524">
        <v>0.97699999999999998</v>
      </c>
      <c r="F524">
        <v>33.42</v>
      </c>
      <c r="G524">
        <v>0</v>
      </c>
      <c r="H524">
        <v>0</v>
      </c>
      <c r="I524">
        <v>0.997</v>
      </c>
    </row>
    <row r="525" spans="1:9" hidden="1">
      <c r="B525" s="6">
        <v>50.164000000000001</v>
      </c>
      <c r="C525">
        <v>2.4449999999999998</v>
      </c>
      <c r="D525">
        <v>1.411</v>
      </c>
      <c r="E525">
        <v>1.034</v>
      </c>
      <c r="F525">
        <v>33.42</v>
      </c>
      <c r="G525">
        <v>0</v>
      </c>
      <c r="H525">
        <v>0</v>
      </c>
      <c r="I525">
        <v>0.997</v>
      </c>
    </row>
    <row r="526" spans="1:9" hidden="1">
      <c r="B526" s="6">
        <v>60.162999999999997</v>
      </c>
      <c r="C526">
        <v>94.709000000000003</v>
      </c>
      <c r="D526">
        <v>20.100000000000001</v>
      </c>
      <c r="E526">
        <v>74.608000000000004</v>
      </c>
      <c r="F526">
        <v>33.43</v>
      </c>
      <c r="G526">
        <v>1E-3</v>
      </c>
      <c r="H526">
        <v>0.06</v>
      </c>
      <c r="I526">
        <v>0.93700000000000006</v>
      </c>
    </row>
    <row r="527" spans="1:9" hidden="1">
      <c r="B527" s="6">
        <v>70.162999999999997</v>
      </c>
      <c r="C527">
        <v>134.626</v>
      </c>
      <c r="D527">
        <v>8.2490000000000006</v>
      </c>
      <c r="E527">
        <v>126.377</v>
      </c>
      <c r="F527">
        <v>0</v>
      </c>
      <c r="G527">
        <v>-3.343</v>
      </c>
      <c r="H527">
        <v>-201.184</v>
      </c>
      <c r="I527">
        <v>202.18100000000001</v>
      </c>
    </row>
    <row r="528" spans="1:9" hidden="1">
      <c r="B528" s="6">
        <v>80.164000000000001</v>
      </c>
      <c r="C528">
        <v>122.259</v>
      </c>
      <c r="D528">
        <v>2.129</v>
      </c>
      <c r="E528">
        <v>120.13</v>
      </c>
      <c r="F528">
        <v>17.66</v>
      </c>
      <c r="G528">
        <v>1.766</v>
      </c>
      <c r="H528">
        <v>106.279</v>
      </c>
      <c r="I528">
        <v>-105.282</v>
      </c>
    </row>
    <row r="529" spans="1:12" hidden="1">
      <c r="B529" s="6">
        <v>90.162999999999997</v>
      </c>
      <c r="C529">
        <v>107.783</v>
      </c>
      <c r="D529">
        <v>1.857</v>
      </c>
      <c r="E529">
        <v>105.926</v>
      </c>
      <c r="F529">
        <v>-55.49</v>
      </c>
      <c r="G529">
        <v>-7.3150000000000004</v>
      </c>
      <c r="H529">
        <v>-440.221</v>
      </c>
      <c r="I529">
        <v>441.21800000000002</v>
      </c>
    </row>
    <row r="530" spans="1:12" hidden="1">
      <c r="A530" s="19" t="s">
        <v>20</v>
      </c>
      <c r="B530" s="13">
        <v>100.164</v>
      </c>
      <c r="C530">
        <v>6.55</v>
      </c>
      <c r="D530">
        <v>0.185</v>
      </c>
      <c r="E530" s="19">
        <v>6.3659999999999997</v>
      </c>
      <c r="F530" s="19">
        <v>-55.48</v>
      </c>
      <c r="G530">
        <v>1E-3</v>
      </c>
      <c r="H530">
        <v>0.06</v>
      </c>
      <c r="I530">
        <v>0.93700000000000006</v>
      </c>
    </row>
    <row r="531" spans="1:12" hidden="1">
      <c r="B531" s="6">
        <v>110.163</v>
      </c>
      <c r="C531">
        <v>0.745</v>
      </c>
      <c r="D531">
        <v>2.2829999999999999</v>
      </c>
      <c r="E531">
        <v>-1.538</v>
      </c>
      <c r="F531">
        <v>-55.5</v>
      </c>
      <c r="G531">
        <v>-2E-3</v>
      </c>
      <c r="H531">
        <v>-0.12</v>
      </c>
      <c r="I531">
        <v>1.117</v>
      </c>
    </row>
    <row r="532" spans="1:12" hidden="1">
      <c r="B532" s="6">
        <v>120.164</v>
      </c>
      <c r="C532">
        <v>47.481000000000002</v>
      </c>
      <c r="D532">
        <v>17.279</v>
      </c>
      <c r="E532">
        <v>30.202999999999999</v>
      </c>
      <c r="F532">
        <v>-55.45</v>
      </c>
      <c r="G532">
        <v>5.0000000000000001E-3</v>
      </c>
      <c r="H532">
        <v>0.30099999999999999</v>
      </c>
      <c r="I532">
        <v>0.69599999999999995</v>
      </c>
    </row>
    <row r="533" spans="1:12" hidden="1">
      <c r="B533" s="6">
        <v>130.16300000000001</v>
      </c>
      <c r="C533">
        <v>10.297000000000001</v>
      </c>
      <c r="D533">
        <v>15.201000000000001</v>
      </c>
      <c r="E533">
        <v>-4.9039999999999999</v>
      </c>
      <c r="F533">
        <v>-55.44</v>
      </c>
      <c r="G533">
        <v>1E-3</v>
      </c>
      <c r="H533">
        <v>0.06</v>
      </c>
      <c r="I533">
        <v>0.93700000000000006</v>
      </c>
    </row>
    <row r="534" spans="1:12" hidden="1">
      <c r="B534" s="6">
        <v>140.16300000000001</v>
      </c>
      <c r="C534">
        <v>5.8999999999999997E-2</v>
      </c>
      <c r="D534">
        <v>3.54</v>
      </c>
      <c r="E534">
        <v>-3.48</v>
      </c>
      <c r="F534">
        <v>-55.44</v>
      </c>
      <c r="G534">
        <v>0</v>
      </c>
      <c r="H534">
        <v>0</v>
      </c>
      <c r="I534">
        <v>0.997</v>
      </c>
    </row>
    <row r="535" spans="1:12" hidden="1">
      <c r="B535" s="6">
        <v>150.16399999999999</v>
      </c>
      <c r="C535">
        <v>-4.7220000000000004</v>
      </c>
      <c r="D535">
        <v>-2.8530000000000002</v>
      </c>
      <c r="E535">
        <v>-1.869</v>
      </c>
      <c r="F535">
        <v>-55.44</v>
      </c>
      <c r="G535">
        <v>0</v>
      </c>
      <c r="H535">
        <v>0</v>
      </c>
      <c r="I535">
        <v>0.997</v>
      </c>
    </row>
    <row r="536" spans="1:12" hidden="1">
      <c r="B536" s="6">
        <v>160.16300000000001</v>
      </c>
      <c r="C536">
        <v>-7.3120000000000003</v>
      </c>
      <c r="D536">
        <v>-6.1619999999999999</v>
      </c>
      <c r="E536">
        <v>-1.1499999999999999</v>
      </c>
      <c r="F536">
        <v>-55.46</v>
      </c>
      <c r="G536">
        <v>-2E-3</v>
      </c>
      <c r="H536">
        <v>-0.12</v>
      </c>
      <c r="I536">
        <v>1.117</v>
      </c>
    </row>
    <row r="537" spans="1:12" hidden="1">
      <c r="B537" s="6">
        <v>170.16399999999999</v>
      </c>
      <c r="C537">
        <v>-8.5709999999999997</v>
      </c>
      <c r="D537">
        <v>-8.0030000000000001</v>
      </c>
      <c r="E537">
        <v>-0.56799999999999995</v>
      </c>
      <c r="F537">
        <v>-55.46</v>
      </c>
      <c r="G537">
        <v>0</v>
      </c>
      <c r="H537">
        <v>0</v>
      </c>
      <c r="I537">
        <v>0.997</v>
      </c>
    </row>
    <row r="538" spans="1:12" hidden="1">
      <c r="B538" s="6">
        <v>180.16300000000001</v>
      </c>
      <c r="C538">
        <v>-9.39</v>
      </c>
      <c r="D538">
        <v>-9.06</v>
      </c>
      <c r="E538">
        <v>-0.33</v>
      </c>
      <c r="F538">
        <v>-55.47</v>
      </c>
      <c r="G538">
        <v>-1E-3</v>
      </c>
      <c r="H538">
        <v>-0.06</v>
      </c>
      <c r="I538">
        <v>1.0569999999999999</v>
      </c>
    </row>
    <row r="539" spans="1:12" hidden="1">
      <c r="B539" s="6">
        <v>190.16399999999999</v>
      </c>
      <c r="C539">
        <v>-9.9329999999999998</v>
      </c>
      <c r="D539">
        <v>-9.7940000000000005</v>
      </c>
      <c r="E539">
        <v>-0.13900000000000001</v>
      </c>
      <c r="F539">
        <v>-55.47</v>
      </c>
      <c r="G539">
        <v>0</v>
      </c>
      <c r="H539">
        <v>0</v>
      </c>
      <c r="I539">
        <v>0.997</v>
      </c>
    </row>
    <row r="540" spans="1:12">
      <c r="A540">
        <v>100</v>
      </c>
      <c r="B540" s="6">
        <v>200.16300000000001</v>
      </c>
      <c r="C540">
        <v>-10.25</v>
      </c>
      <c r="D540">
        <v>-10.271000000000001</v>
      </c>
      <c r="E540">
        <v>2.1000000000000001E-2</v>
      </c>
      <c r="F540">
        <v>-55.46</v>
      </c>
      <c r="G540">
        <v>1E-3</v>
      </c>
      <c r="H540">
        <v>0.06</v>
      </c>
      <c r="I540">
        <v>0.93700000000000006</v>
      </c>
      <c r="J540" s="5">
        <f>AVERAGE(E542:E549)</f>
        <v>9.3603750000000012</v>
      </c>
      <c r="L540" t="s">
        <v>94</v>
      </c>
    </row>
    <row r="541" spans="1:12" hidden="1">
      <c r="B541" s="6">
        <v>210.16300000000001</v>
      </c>
      <c r="C541">
        <v>6.4779999999999998</v>
      </c>
      <c r="D541">
        <v>-3.956</v>
      </c>
      <c r="E541">
        <v>10.433999999999999</v>
      </c>
      <c r="F541">
        <v>-55.47</v>
      </c>
      <c r="G541">
        <v>-1E-3</v>
      </c>
      <c r="H541">
        <v>-0.06</v>
      </c>
      <c r="I541">
        <v>1.0569999999999999</v>
      </c>
    </row>
    <row r="542" spans="1:12" hidden="1">
      <c r="B542" s="6">
        <v>220.16399999999999</v>
      </c>
      <c r="C542">
        <v>25.643999999999998</v>
      </c>
      <c r="D542">
        <v>15.278</v>
      </c>
      <c r="E542">
        <v>10.366</v>
      </c>
      <c r="F542">
        <v>-55.47</v>
      </c>
      <c r="G542">
        <v>0</v>
      </c>
      <c r="H542">
        <v>0</v>
      </c>
      <c r="I542">
        <v>0.997</v>
      </c>
    </row>
    <row r="543" spans="1:12" hidden="1">
      <c r="B543" s="6">
        <v>230.16300000000001</v>
      </c>
      <c r="C543">
        <v>32.902999999999999</v>
      </c>
      <c r="D543">
        <v>24.917999999999999</v>
      </c>
      <c r="E543">
        <v>7.9850000000000003</v>
      </c>
      <c r="F543">
        <v>-55.47</v>
      </c>
      <c r="G543">
        <v>0</v>
      </c>
      <c r="H543">
        <v>0</v>
      </c>
      <c r="I543">
        <v>0.997</v>
      </c>
    </row>
    <row r="544" spans="1:12" hidden="1">
      <c r="B544" s="6">
        <v>240.16399999999999</v>
      </c>
      <c r="C544">
        <v>34.837000000000003</v>
      </c>
      <c r="D544">
        <v>26.533999999999999</v>
      </c>
      <c r="E544">
        <v>8.3040000000000003</v>
      </c>
      <c r="F544">
        <v>-55.43</v>
      </c>
      <c r="G544">
        <v>4.0000000000000001E-3</v>
      </c>
      <c r="H544">
        <v>0.24099999999999999</v>
      </c>
      <c r="I544">
        <v>0.75600000000000001</v>
      </c>
    </row>
    <row r="545" spans="2:9" hidden="1">
      <c r="B545" s="6">
        <v>250.16300000000001</v>
      </c>
      <c r="C545">
        <v>33.773000000000003</v>
      </c>
      <c r="D545">
        <v>25.169</v>
      </c>
      <c r="E545">
        <v>8.6039999999999992</v>
      </c>
      <c r="F545">
        <v>-55.42</v>
      </c>
      <c r="G545">
        <v>1E-3</v>
      </c>
      <c r="H545">
        <v>0.06</v>
      </c>
      <c r="I545">
        <v>0.93700000000000006</v>
      </c>
    </row>
    <row r="546" spans="2:9" hidden="1">
      <c r="B546" s="6">
        <v>260.16399999999999</v>
      </c>
      <c r="C546">
        <v>33.435000000000002</v>
      </c>
      <c r="D546">
        <v>24.6</v>
      </c>
      <c r="E546">
        <v>8.8350000000000009</v>
      </c>
      <c r="F546">
        <v>-55.41</v>
      </c>
      <c r="G546">
        <v>1E-3</v>
      </c>
      <c r="H546">
        <v>0.06</v>
      </c>
      <c r="I546">
        <v>0.93700000000000006</v>
      </c>
    </row>
    <row r="547" spans="2:9" hidden="1">
      <c r="B547" s="6">
        <v>270.16300000000001</v>
      </c>
      <c r="C547">
        <v>31.141999999999999</v>
      </c>
      <c r="D547">
        <v>22.475999999999999</v>
      </c>
      <c r="E547">
        <v>8.6660000000000004</v>
      </c>
      <c r="F547">
        <v>-55.41</v>
      </c>
      <c r="G547">
        <v>0</v>
      </c>
      <c r="H547">
        <v>0</v>
      </c>
      <c r="I547">
        <v>0.997</v>
      </c>
    </row>
    <row r="548" spans="2:9" hidden="1">
      <c r="B548" s="6">
        <v>280.16300000000001</v>
      </c>
      <c r="C548">
        <v>31.152000000000001</v>
      </c>
      <c r="D548">
        <v>21.731999999999999</v>
      </c>
      <c r="E548">
        <v>9.42</v>
      </c>
      <c r="F548">
        <v>-55.37</v>
      </c>
      <c r="G548">
        <v>4.0000000000000001E-3</v>
      </c>
      <c r="H548">
        <v>0.24099999999999999</v>
      </c>
      <c r="I548">
        <v>0.75600000000000001</v>
      </c>
    </row>
    <row r="549" spans="2:9" hidden="1">
      <c r="B549" s="6">
        <v>290.16399999999999</v>
      </c>
      <c r="C549">
        <v>26.698</v>
      </c>
      <c r="D549">
        <v>13.994999999999999</v>
      </c>
      <c r="E549">
        <v>12.702999999999999</v>
      </c>
      <c r="F549">
        <v>-55.34</v>
      </c>
      <c r="G549">
        <v>3.0000000000000001E-3</v>
      </c>
      <c r="H549">
        <v>0.18099999999999999</v>
      </c>
      <c r="I549">
        <v>0.81599999999999995</v>
      </c>
    </row>
    <row r="550" spans="2:9" hidden="1">
      <c r="B550" s="6">
        <v>300.16300000000001</v>
      </c>
      <c r="C550">
        <v>22.265000000000001</v>
      </c>
      <c r="D550">
        <v>4.827</v>
      </c>
      <c r="E550">
        <v>17.437999999999999</v>
      </c>
      <c r="F550">
        <v>-55.22</v>
      </c>
      <c r="G550">
        <v>1.2E-2</v>
      </c>
      <c r="H550">
        <v>0.72199999999999998</v>
      </c>
      <c r="I550">
        <v>0.27500000000000002</v>
      </c>
    </row>
    <row r="551" spans="2:9" hidden="1">
      <c r="B551" s="6">
        <v>310.16399999999999</v>
      </c>
      <c r="C551">
        <v>16.675000000000001</v>
      </c>
      <c r="D551">
        <v>-3.355</v>
      </c>
      <c r="E551">
        <v>20.030999999999999</v>
      </c>
      <c r="F551">
        <v>-55.15</v>
      </c>
      <c r="G551">
        <v>7.0000000000000001E-3</v>
      </c>
      <c r="H551">
        <v>0.42099999999999999</v>
      </c>
      <c r="I551">
        <v>0.57599999999999996</v>
      </c>
    </row>
    <row r="552" spans="2:9" hidden="1">
      <c r="B552" s="6">
        <v>320.16300000000001</v>
      </c>
      <c r="C552">
        <v>17.565999999999999</v>
      </c>
      <c r="D552">
        <v>-0.53900000000000003</v>
      </c>
      <c r="E552">
        <v>18.105</v>
      </c>
      <c r="F552">
        <v>-55.11</v>
      </c>
      <c r="G552">
        <v>4.0000000000000001E-3</v>
      </c>
      <c r="H552">
        <v>0.24099999999999999</v>
      </c>
      <c r="I552">
        <v>0.75600000000000001</v>
      </c>
    </row>
    <row r="553" spans="2:9" hidden="1">
      <c r="B553" s="6">
        <v>330.16399999999999</v>
      </c>
      <c r="C553">
        <v>15.14</v>
      </c>
      <c r="D553">
        <v>-7.1470000000000002</v>
      </c>
      <c r="E553">
        <v>22.286000000000001</v>
      </c>
      <c r="F553">
        <v>-54.98</v>
      </c>
      <c r="G553">
        <v>1.2999999999999999E-2</v>
      </c>
      <c r="H553">
        <v>0.78200000000000003</v>
      </c>
      <c r="I553">
        <v>0.215</v>
      </c>
    </row>
    <row r="554" spans="2:9" hidden="1">
      <c r="B554" s="6">
        <v>340.16300000000001</v>
      </c>
      <c r="C554">
        <v>9.1609999999999996</v>
      </c>
      <c r="D554">
        <v>-17.931000000000001</v>
      </c>
      <c r="E554">
        <v>27.091000000000001</v>
      </c>
      <c r="F554">
        <v>-54.77</v>
      </c>
      <c r="G554">
        <v>2.1000000000000001E-2</v>
      </c>
      <c r="H554">
        <v>1.264</v>
      </c>
      <c r="I554">
        <v>-0.26700000000000002</v>
      </c>
    </row>
    <row r="555" spans="2:9" hidden="1">
      <c r="B555" s="6">
        <v>350.16300000000001</v>
      </c>
      <c r="C555">
        <v>6.9080000000000004</v>
      </c>
      <c r="D555">
        <v>-19.484999999999999</v>
      </c>
      <c r="E555">
        <v>26.393999999999998</v>
      </c>
      <c r="F555">
        <v>-54.57</v>
      </c>
      <c r="G555">
        <v>0.02</v>
      </c>
      <c r="H555">
        <v>1.204</v>
      </c>
      <c r="I555">
        <v>-0.20699999999999999</v>
      </c>
    </row>
    <row r="556" spans="2:9" hidden="1">
      <c r="B556" s="6">
        <v>360.16399999999999</v>
      </c>
      <c r="C556">
        <v>7.9630000000000001</v>
      </c>
      <c r="D556">
        <v>-16.684000000000001</v>
      </c>
      <c r="E556">
        <v>24.646999999999998</v>
      </c>
      <c r="F556">
        <v>-54.4</v>
      </c>
      <c r="G556">
        <v>1.7000000000000001E-2</v>
      </c>
      <c r="H556">
        <v>1.0229999999999999</v>
      </c>
      <c r="I556">
        <v>-2.5999999999999999E-2</v>
      </c>
    </row>
    <row r="557" spans="2:9" hidden="1">
      <c r="B557" s="6">
        <v>370.16300000000001</v>
      </c>
      <c r="C557">
        <v>8.9870000000000001</v>
      </c>
      <c r="D557">
        <v>-15.427</v>
      </c>
      <c r="E557">
        <v>24.414000000000001</v>
      </c>
      <c r="F557">
        <v>-54.28</v>
      </c>
      <c r="G557">
        <v>1.2E-2</v>
      </c>
      <c r="H557">
        <v>0.72199999999999998</v>
      </c>
      <c r="I557">
        <v>0.27500000000000002</v>
      </c>
    </row>
    <row r="558" spans="2:9" hidden="1">
      <c r="B558" s="6">
        <v>380.16399999999999</v>
      </c>
      <c r="C558">
        <v>7.7169999999999996</v>
      </c>
      <c r="D558">
        <v>-19.29</v>
      </c>
      <c r="E558">
        <v>27.007000000000001</v>
      </c>
      <c r="F558">
        <v>-54.05</v>
      </c>
      <c r="G558">
        <v>2.3E-2</v>
      </c>
      <c r="H558">
        <v>1.3839999999999999</v>
      </c>
      <c r="I558">
        <v>-0.38700000000000001</v>
      </c>
    </row>
    <row r="559" spans="2:9" hidden="1">
      <c r="B559" s="6">
        <v>390.16300000000001</v>
      </c>
      <c r="C559">
        <v>6.96</v>
      </c>
      <c r="D559">
        <v>-19.731000000000002</v>
      </c>
      <c r="E559">
        <v>26.690999999999999</v>
      </c>
      <c r="F559">
        <v>-53.87</v>
      </c>
      <c r="G559">
        <v>1.7999999999999999E-2</v>
      </c>
      <c r="H559">
        <v>1.083</v>
      </c>
      <c r="I559">
        <v>-8.5999999999999993E-2</v>
      </c>
    </row>
    <row r="560" spans="2:9" hidden="1">
      <c r="B560" s="6">
        <v>400.16399999999999</v>
      </c>
      <c r="C560">
        <v>6.9390000000000001</v>
      </c>
      <c r="D560">
        <v>-19.777000000000001</v>
      </c>
      <c r="E560">
        <v>26.716999999999999</v>
      </c>
      <c r="F560">
        <v>-53.67</v>
      </c>
      <c r="G560">
        <v>0.02</v>
      </c>
      <c r="H560">
        <v>1.204</v>
      </c>
      <c r="I560">
        <v>-0.20699999999999999</v>
      </c>
    </row>
    <row r="561" spans="1:10" hidden="1">
      <c r="B561" s="6">
        <v>410.16300000000001</v>
      </c>
      <c r="C561">
        <v>7.226</v>
      </c>
      <c r="D561">
        <v>-19.818999999999999</v>
      </c>
      <c r="E561">
        <v>27.044</v>
      </c>
      <c r="F561">
        <v>-53.49</v>
      </c>
      <c r="G561">
        <v>1.7999999999999999E-2</v>
      </c>
      <c r="H561">
        <v>1.083</v>
      </c>
      <c r="I561">
        <v>-8.5999999999999993E-2</v>
      </c>
    </row>
    <row r="562" spans="1:10" hidden="1">
      <c r="B562" s="6">
        <v>420.16300000000001</v>
      </c>
      <c r="C562">
        <v>7.1849999999999996</v>
      </c>
      <c r="D562">
        <v>-19.844000000000001</v>
      </c>
      <c r="E562">
        <v>27.029</v>
      </c>
      <c r="F562">
        <v>-53.3</v>
      </c>
      <c r="G562">
        <v>1.9E-2</v>
      </c>
      <c r="H562">
        <v>1.143</v>
      </c>
      <c r="I562">
        <v>-0.14599999999999999</v>
      </c>
    </row>
    <row r="563" spans="1:10" hidden="1">
      <c r="B563" s="6">
        <v>430.16399999999999</v>
      </c>
      <c r="C563">
        <v>7.4820000000000002</v>
      </c>
      <c r="D563">
        <v>-19.808</v>
      </c>
      <c r="E563">
        <v>27.29</v>
      </c>
      <c r="F563">
        <v>-53.11</v>
      </c>
      <c r="G563">
        <v>1.9E-2</v>
      </c>
      <c r="H563">
        <v>1.143</v>
      </c>
      <c r="I563">
        <v>-0.14599999999999999</v>
      </c>
    </row>
    <row r="564" spans="1:10" hidden="1">
      <c r="B564" s="6">
        <v>440.16300000000001</v>
      </c>
      <c r="C564">
        <v>7.3380000000000001</v>
      </c>
      <c r="D564">
        <v>-19.844000000000001</v>
      </c>
      <c r="E564">
        <v>27.183</v>
      </c>
      <c r="F564">
        <v>-52.92</v>
      </c>
      <c r="G564">
        <v>1.9E-2</v>
      </c>
      <c r="H564">
        <v>1.143</v>
      </c>
      <c r="I564">
        <v>-0.14599999999999999</v>
      </c>
    </row>
    <row r="565" spans="1:10" hidden="1">
      <c r="B565" s="6">
        <v>450.16399999999999</v>
      </c>
      <c r="C565">
        <v>7.8810000000000002</v>
      </c>
      <c r="D565">
        <v>-19.808</v>
      </c>
      <c r="E565">
        <v>27.689</v>
      </c>
      <c r="F565">
        <v>-52.74</v>
      </c>
      <c r="G565">
        <v>1.7999999999999999E-2</v>
      </c>
      <c r="H565">
        <v>1.083</v>
      </c>
      <c r="I565">
        <v>-8.5999999999999993E-2</v>
      </c>
    </row>
    <row r="566" spans="1:10" hidden="1">
      <c r="B566" s="6">
        <v>460.16300000000001</v>
      </c>
      <c r="C566">
        <v>7.7169999999999996</v>
      </c>
      <c r="D566">
        <v>-19.885000000000002</v>
      </c>
      <c r="E566">
        <v>27.602</v>
      </c>
      <c r="F566">
        <v>-52.55</v>
      </c>
      <c r="G566">
        <v>1.9E-2</v>
      </c>
      <c r="H566">
        <v>1.143</v>
      </c>
      <c r="I566">
        <v>-0.14599999999999999</v>
      </c>
    </row>
    <row r="567" spans="1:10" hidden="1">
      <c r="B567" s="6">
        <v>470.16399999999999</v>
      </c>
      <c r="C567">
        <v>8.1170000000000009</v>
      </c>
      <c r="D567">
        <v>-19.834</v>
      </c>
      <c r="E567">
        <v>27.95</v>
      </c>
      <c r="F567">
        <v>-52.37</v>
      </c>
      <c r="G567">
        <v>1.7999999999999999E-2</v>
      </c>
      <c r="H567">
        <v>1.083</v>
      </c>
      <c r="I567">
        <v>-8.5999999999999993E-2</v>
      </c>
    </row>
    <row r="568" spans="1:10" hidden="1">
      <c r="B568" s="6">
        <v>480.16300000000001</v>
      </c>
      <c r="C568">
        <v>7.9939999999999998</v>
      </c>
      <c r="D568">
        <v>-19.829000000000001</v>
      </c>
      <c r="E568">
        <v>27.821999999999999</v>
      </c>
      <c r="F568">
        <v>-52.18</v>
      </c>
      <c r="G568">
        <v>1.9E-2</v>
      </c>
      <c r="H568">
        <v>1.143</v>
      </c>
      <c r="I568">
        <v>-0.14599999999999999</v>
      </c>
    </row>
    <row r="569" spans="1:10" hidden="1">
      <c r="B569" s="6">
        <v>490.16300000000001</v>
      </c>
      <c r="C569">
        <v>8.516</v>
      </c>
      <c r="D569">
        <v>-19.824000000000002</v>
      </c>
      <c r="E569">
        <v>28.338999999999999</v>
      </c>
      <c r="F569">
        <v>-52.01</v>
      </c>
      <c r="G569">
        <v>1.7000000000000001E-2</v>
      </c>
      <c r="H569">
        <v>1.0229999999999999</v>
      </c>
      <c r="I569">
        <v>-2.5999999999999999E-2</v>
      </c>
    </row>
    <row r="570" spans="1:10">
      <c r="A570">
        <v>80</v>
      </c>
      <c r="B570" s="6">
        <v>500.16399999999999</v>
      </c>
      <c r="C570">
        <v>8.516</v>
      </c>
      <c r="D570">
        <v>-19.808</v>
      </c>
      <c r="E570">
        <v>28.324000000000002</v>
      </c>
      <c r="F570">
        <v>-51.82</v>
      </c>
      <c r="G570">
        <v>1.9E-2</v>
      </c>
      <c r="H570">
        <v>1.143</v>
      </c>
      <c r="I570">
        <v>-0.14599999999999999</v>
      </c>
      <c r="J570" s="5">
        <f>AVERAGE(E572:E579)</f>
        <v>24.625250000000001</v>
      </c>
    </row>
    <row r="571" spans="1:10" hidden="1">
      <c r="B571" s="6">
        <v>510.16300000000001</v>
      </c>
      <c r="C571">
        <v>5.69</v>
      </c>
      <c r="D571">
        <v>-20.033999999999999</v>
      </c>
      <c r="E571">
        <v>25.724</v>
      </c>
      <c r="F571">
        <v>-51.64</v>
      </c>
      <c r="G571">
        <v>1.7999999999999999E-2</v>
      </c>
      <c r="H571">
        <v>1.083</v>
      </c>
      <c r="I571">
        <v>-8.5999999999999993E-2</v>
      </c>
    </row>
    <row r="572" spans="1:10" hidden="1">
      <c r="B572" s="6">
        <v>520.16399999999999</v>
      </c>
      <c r="C572">
        <v>4.1539999999999999</v>
      </c>
      <c r="D572">
        <v>-20.178000000000001</v>
      </c>
      <c r="E572">
        <v>24.332000000000001</v>
      </c>
      <c r="F572">
        <v>-51.49</v>
      </c>
      <c r="G572">
        <v>1.4999999999999999E-2</v>
      </c>
      <c r="H572">
        <v>0.90300000000000002</v>
      </c>
      <c r="I572">
        <v>9.4E-2</v>
      </c>
    </row>
    <row r="573" spans="1:10" hidden="1">
      <c r="B573" s="6">
        <v>530.16300000000001</v>
      </c>
      <c r="C573">
        <v>4.0010000000000003</v>
      </c>
      <c r="D573">
        <v>-20.187999999999999</v>
      </c>
      <c r="E573">
        <v>24.189</v>
      </c>
      <c r="F573">
        <v>-51.36</v>
      </c>
      <c r="G573">
        <v>1.2999999999999999E-2</v>
      </c>
      <c r="H573">
        <v>0.78200000000000003</v>
      </c>
      <c r="I573">
        <v>0.215</v>
      </c>
    </row>
    <row r="574" spans="1:10" hidden="1">
      <c r="B574" s="6">
        <v>540.16399999999999</v>
      </c>
      <c r="C574">
        <v>4.38</v>
      </c>
      <c r="D574">
        <v>-20.146999999999998</v>
      </c>
      <c r="E574">
        <v>24.527000000000001</v>
      </c>
      <c r="F574">
        <v>-51.2</v>
      </c>
      <c r="G574">
        <v>1.6E-2</v>
      </c>
      <c r="H574">
        <v>0.96299999999999997</v>
      </c>
      <c r="I574">
        <v>3.4000000000000002E-2</v>
      </c>
    </row>
    <row r="575" spans="1:10" hidden="1">
      <c r="B575" s="6">
        <v>550.16300000000001</v>
      </c>
      <c r="C575">
        <v>4.298</v>
      </c>
      <c r="D575">
        <v>-20.167000000000002</v>
      </c>
      <c r="E575">
        <v>24.465</v>
      </c>
      <c r="F575">
        <v>-51.06</v>
      </c>
      <c r="G575">
        <v>1.4E-2</v>
      </c>
      <c r="H575">
        <v>0.84299999999999997</v>
      </c>
      <c r="I575">
        <v>0.154</v>
      </c>
    </row>
    <row r="576" spans="1:10" hidden="1">
      <c r="B576" s="6">
        <v>560.16300000000001</v>
      </c>
      <c r="C576">
        <v>4.3899999999999997</v>
      </c>
      <c r="D576">
        <v>-20.146999999999998</v>
      </c>
      <c r="E576">
        <v>24.536999999999999</v>
      </c>
      <c r="F576">
        <v>-50.89</v>
      </c>
      <c r="G576">
        <v>1.7000000000000001E-2</v>
      </c>
      <c r="H576">
        <v>1.0229999999999999</v>
      </c>
      <c r="I576">
        <v>-2.5999999999999999E-2</v>
      </c>
    </row>
    <row r="577" spans="1:10" hidden="1">
      <c r="B577" s="6">
        <v>570.16399999999999</v>
      </c>
      <c r="C577">
        <v>4.6660000000000004</v>
      </c>
      <c r="D577">
        <v>-20.111000000000001</v>
      </c>
      <c r="E577">
        <v>24.777000000000001</v>
      </c>
      <c r="F577">
        <v>-50.76</v>
      </c>
      <c r="G577">
        <v>1.2999999999999999E-2</v>
      </c>
      <c r="H577">
        <v>0.78200000000000003</v>
      </c>
      <c r="I577">
        <v>0.215</v>
      </c>
    </row>
    <row r="578" spans="1:10" hidden="1">
      <c r="B578" s="6">
        <v>580.16300000000001</v>
      </c>
      <c r="C578">
        <v>4.6870000000000003</v>
      </c>
      <c r="D578">
        <v>-20.178000000000001</v>
      </c>
      <c r="E578">
        <v>24.864999999999998</v>
      </c>
      <c r="F578">
        <v>-50.6</v>
      </c>
      <c r="G578">
        <v>1.6E-2</v>
      </c>
      <c r="H578">
        <v>0.96299999999999997</v>
      </c>
      <c r="I578">
        <v>3.4000000000000002E-2</v>
      </c>
    </row>
    <row r="579" spans="1:10" hidden="1">
      <c r="B579" s="6">
        <v>590.16399999999999</v>
      </c>
      <c r="C579">
        <v>5.1680000000000001</v>
      </c>
      <c r="D579">
        <v>-20.141999999999999</v>
      </c>
      <c r="E579">
        <v>25.31</v>
      </c>
      <c r="F579">
        <v>-50.46</v>
      </c>
      <c r="G579">
        <v>1.4E-2</v>
      </c>
      <c r="H579">
        <v>0.84299999999999997</v>
      </c>
      <c r="I579">
        <v>0.154</v>
      </c>
    </row>
    <row r="580" spans="1:10">
      <c r="A580">
        <v>60</v>
      </c>
      <c r="B580" s="6">
        <v>600.16300000000001</v>
      </c>
      <c r="C580">
        <v>5.3929999999999998</v>
      </c>
      <c r="D580">
        <v>-20.111000000000001</v>
      </c>
      <c r="E580">
        <v>25.504000000000001</v>
      </c>
      <c r="F580">
        <v>-50.31</v>
      </c>
      <c r="G580">
        <v>1.4999999999999999E-2</v>
      </c>
      <c r="H580">
        <v>0.90300000000000002</v>
      </c>
      <c r="I580">
        <v>9.4E-2</v>
      </c>
      <c r="J580" s="5">
        <f>AVERAGE(E582:E589)</f>
        <v>21.490875000000003</v>
      </c>
    </row>
    <row r="581" spans="1:10" hidden="1">
      <c r="B581" s="6">
        <v>610.16300000000001</v>
      </c>
      <c r="C581">
        <v>2.1480000000000001</v>
      </c>
      <c r="D581">
        <v>-20.326000000000001</v>
      </c>
      <c r="E581">
        <v>22.474</v>
      </c>
      <c r="F581">
        <v>-50.18</v>
      </c>
      <c r="G581">
        <v>1.2999999999999999E-2</v>
      </c>
      <c r="H581">
        <v>0.78200000000000003</v>
      </c>
      <c r="I581">
        <v>0.215</v>
      </c>
    </row>
    <row r="582" spans="1:10" hidden="1">
      <c r="B582" s="6">
        <v>620.16300000000001</v>
      </c>
      <c r="C582">
        <v>0.63300000000000001</v>
      </c>
      <c r="D582">
        <v>-20.414000000000001</v>
      </c>
      <c r="E582">
        <v>21.045999999999999</v>
      </c>
      <c r="F582">
        <v>-50.06</v>
      </c>
      <c r="G582">
        <v>1.2E-2</v>
      </c>
      <c r="H582">
        <v>0.72199999999999998</v>
      </c>
      <c r="I582">
        <v>0.27500000000000002</v>
      </c>
    </row>
    <row r="583" spans="1:10" hidden="1">
      <c r="B583" s="6">
        <v>630.16300000000001</v>
      </c>
      <c r="C583">
        <v>0.77600000000000002</v>
      </c>
      <c r="D583">
        <v>-20.428999999999998</v>
      </c>
      <c r="E583">
        <v>21.204999999999998</v>
      </c>
      <c r="F583">
        <v>-49.96</v>
      </c>
      <c r="G583">
        <v>0.01</v>
      </c>
      <c r="H583">
        <v>0.60199999999999998</v>
      </c>
      <c r="I583">
        <v>0.39500000000000002</v>
      </c>
    </row>
    <row r="584" spans="1:10" hidden="1">
      <c r="B584" s="6">
        <v>640.16399999999999</v>
      </c>
      <c r="C584">
        <v>0.622</v>
      </c>
      <c r="D584">
        <v>-20.465</v>
      </c>
      <c r="E584">
        <v>21.087</v>
      </c>
      <c r="F584">
        <v>-49.84</v>
      </c>
      <c r="G584">
        <v>1.2E-2</v>
      </c>
      <c r="H584">
        <v>0.72199999999999998</v>
      </c>
      <c r="I584">
        <v>0.27500000000000002</v>
      </c>
    </row>
    <row r="585" spans="1:10" hidden="1">
      <c r="B585" s="6">
        <v>650.16300000000001</v>
      </c>
      <c r="C585">
        <v>0.98099999999999998</v>
      </c>
      <c r="D585">
        <v>-20.414000000000001</v>
      </c>
      <c r="E585">
        <v>21.393999999999998</v>
      </c>
      <c r="F585">
        <v>-49.74</v>
      </c>
      <c r="G585">
        <v>0.01</v>
      </c>
      <c r="H585">
        <v>0.60199999999999998</v>
      </c>
      <c r="I585">
        <v>0.39500000000000002</v>
      </c>
    </row>
    <row r="586" spans="1:10" hidden="1">
      <c r="B586" s="6">
        <v>660.16399999999999</v>
      </c>
      <c r="C586">
        <v>1.2370000000000001</v>
      </c>
      <c r="D586">
        <v>-20.414000000000001</v>
      </c>
      <c r="E586">
        <v>21.65</v>
      </c>
      <c r="F586">
        <v>-49.62</v>
      </c>
      <c r="G586">
        <v>1.2E-2</v>
      </c>
      <c r="H586">
        <v>0.72199999999999998</v>
      </c>
      <c r="I586">
        <v>0.27500000000000002</v>
      </c>
    </row>
    <row r="587" spans="1:10" hidden="1">
      <c r="B587" s="6">
        <v>670.16300000000001</v>
      </c>
      <c r="C587">
        <v>1.2669999999999999</v>
      </c>
      <c r="D587">
        <v>-20.454999999999998</v>
      </c>
      <c r="E587">
        <v>21.722000000000001</v>
      </c>
      <c r="F587">
        <v>-49.51</v>
      </c>
      <c r="G587">
        <v>1.0999999999999999E-2</v>
      </c>
      <c r="H587">
        <v>0.66200000000000003</v>
      </c>
      <c r="I587">
        <v>0.33500000000000002</v>
      </c>
    </row>
    <row r="588" spans="1:10" hidden="1">
      <c r="B588" s="6">
        <v>680.16300000000001</v>
      </c>
      <c r="C588">
        <v>1.2569999999999999</v>
      </c>
      <c r="D588">
        <v>-20.443999999999999</v>
      </c>
      <c r="E588">
        <v>21.702000000000002</v>
      </c>
      <c r="F588">
        <v>-49.4</v>
      </c>
      <c r="G588">
        <v>1.0999999999999999E-2</v>
      </c>
      <c r="H588">
        <v>0.66200000000000003</v>
      </c>
      <c r="I588">
        <v>0.33500000000000002</v>
      </c>
    </row>
    <row r="589" spans="1:10" hidden="1">
      <c r="B589" s="6">
        <v>690.16300000000001</v>
      </c>
      <c r="C589">
        <v>1.718</v>
      </c>
      <c r="D589">
        <v>-20.402999999999999</v>
      </c>
      <c r="E589">
        <v>22.120999999999999</v>
      </c>
      <c r="F589">
        <v>-49.29</v>
      </c>
      <c r="G589">
        <v>1.0999999999999999E-2</v>
      </c>
      <c r="H589">
        <v>0.66200000000000003</v>
      </c>
      <c r="I589">
        <v>0.33500000000000002</v>
      </c>
    </row>
    <row r="590" spans="1:10">
      <c r="A590">
        <v>40</v>
      </c>
      <c r="B590" s="6">
        <v>700.16300000000001</v>
      </c>
      <c r="C590">
        <v>1.8919999999999999</v>
      </c>
      <c r="D590">
        <v>-20.398</v>
      </c>
      <c r="E590">
        <v>22.29</v>
      </c>
      <c r="F590">
        <v>-49.17</v>
      </c>
      <c r="G590">
        <v>1.2E-2</v>
      </c>
      <c r="H590">
        <v>0.72199999999999998</v>
      </c>
      <c r="I590">
        <v>0.27500000000000002</v>
      </c>
      <c r="J590" s="5">
        <f>AVERAGE(E592:E599)</f>
        <v>17.278124999999999</v>
      </c>
    </row>
    <row r="591" spans="1:10" hidden="1">
      <c r="B591" s="6">
        <v>710.16399999999999</v>
      </c>
      <c r="C591">
        <v>-1.528</v>
      </c>
      <c r="D591">
        <v>-20.562000000000001</v>
      </c>
      <c r="E591">
        <v>19.035</v>
      </c>
      <c r="F591">
        <v>-49.07</v>
      </c>
      <c r="G591">
        <v>0.01</v>
      </c>
      <c r="H591">
        <v>0.60199999999999998</v>
      </c>
      <c r="I591">
        <v>0.39500000000000002</v>
      </c>
    </row>
    <row r="592" spans="1:10" hidden="1">
      <c r="B592" s="6">
        <v>720.16300000000001</v>
      </c>
      <c r="C592">
        <v>-3.8519999999999999</v>
      </c>
      <c r="D592">
        <v>-20.721</v>
      </c>
      <c r="E592">
        <v>16.87</v>
      </c>
      <c r="F592">
        <v>-49</v>
      </c>
      <c r="G592">
        <v>7.0000000000000001E-3</v>
      </c>
      <c r="H592">
        <v>0.42099999999999999</v>
      </c>
      <c r="I592">
        <v>0.57599999999999996</v>
      </c>
    </row>
    <row r="593" spans="1:10" hidden="1">
      <c r="B593" s="6">
        <v>730.16399999999999</v>
      </c>
      <c r="C593">
        <v>-3.6259999999999999</v>
      </c>
      <c r="D593">
        <v>-20.716000000000001</v>
      </c>
      <c r="E593">
        <v>17.09</v>
      </c>
      <c r="F593">
        <v>-48.91</v>
      </c>
      <c r="G593">
        <v>8.9999999999999993E-3</v>
      </c>
      <c r="H593">
        <v>0.54200000000000004</v>
      </c>
      <c r="I593">
        <v>0.45500000000000002</v>
      </c>
    </row>
    <row r="594" spans="1:10" hidden="1">
      <c r="B594" s="6">
        <v>740.16300000000001</v>
      </c>
      <c r="C594">
        <v>-3.4830000000000001</v>
      </c>
      <c r="D594">
        <v>-20.706</v>
      </c>
      <c r="E594">
        <v>17.222999999999999</v>
      </c>
      <c r="F594">
        <v>-48.82</v>
      </c>
      <c r="G594">
        <v>8.9999999999999993E-3</v>
      </c>
      <c r="H594">
        <v>0.54200000000000004</v>
      </c>
      <c r="I594">
        <v>0.45500000000000002</v>
      </c>
    </row>
    <row r="595" spans="1:10" hidden="1">
      <c r="B595" s="6">
        <v>750.16300000000001</v>
      </c>
      <c r="C595">
        <v>-3.391</v>
      </c>
      <c r="D595">
        <v>-20.710999999999999</v>
      </c>
      <c r="E595">
        <v>17.32</v>
      </c>
      <c r="F595">
        <v>-48.74</v>
      </c>
      <c r="G595">
        <v>8.0000000000000002E-3</v>
      </c>
      <c r="H595">
        <v>0.48099999999999998</v>
      </c>
      <c r="I595">
        <v>0.51600000000000001</v>
      </c>
    </row>
    <row r="596" spans="1:10" hidden="1">
      <c r="B596" s="6">
        <v>760.16300000000001</v>
      </c>
      <c r="C596">
        <v>-3.544</v>
      </c>
      <c r="D596">
        <v>-20.706</v>
      </c>
      <c r="E596">
        <v>17.161999999999999</v>
      </c>
      <c r="F596">
        <v>-48.66</v>
      </c>
      <c r="G596">
        <v>8.0000000000000002E-3</v>
      </c>
      <c r="H596">
        <v>0.48099999999999998</v>
      </c>
      <c r="I596">
        <v>0.51600000000000001</v>
      </c>
    </row>
    <row r="597" spans="1:10" hidden="1">
      <c r="B597" s="6">
        <v>770.16300000000001</v>
      </c>
      <c r="C597">
        <v>-3.5550000000000002</v>
      </c>
      <c r="D597">
        <v>-20.716000000000001</v>
      </c>
      <c r="E597">
        <v>17.161999999999999</v>
      </c>
      <c r="F597">
        <v>-48.58</v>
      </c>
      <c r="G597">
        <v>8.0000000000000002E-3</v>
      </c>
      <c r="H597">
        <v>0.48099999999999998</v>
      </c>
      <c r="I597">
        <v>0.51600000000000001</v>
      </c>
    </row>
    <row r="598" spans="1:10" hidden="1">
      <c r="B598" s="6">
        <v>780.16399999999999</v>
      </c>
      <c r="C598">
        <v>-3.1859999999999999</v>
      </c>
      <c r="D598">
        <v>-20.710999999999999</v>
      </c>
      <c r="E598">
        <v>17.524999999999999</v>
      </c>
      <c r="F598">
        <v>-48.5</v>
      </c>
      <c r="G598">
        <v>8.0000000000000002E-3</v>
      </c>
      <c r="H598">
        <v>0.48099999999999998</v>
      </c>
      <c r="I598">
        <v>0.51600000000000001</v>
      </c>
    </row>
    <row r="599" spans="1:10" hidden="1">
      <c r="B599" s="6">
        <v>790.16300000000001</v>
      </c>
      <c r="C599">
        <v>-2.8380000000000001</v>
      </c>
      <c r="D599">
        <v>-20.710999999999999</v>
      </c>
      <c r="E599">
        <v>17.873000000000001</v>
      </c>
      <c r="F599">
        <v>-48.42</v>
      </c>
      <c r="G599">
        <v>8.0000000000000002E-3</v>
      </c>
      <c r="H599">
        <v>0.48099999999999998</v>
      </c>
      <c r="I599">
        <v>0.51600000000000001</v>
      </c>
    </row>
    <row r="600" spans="1:10">
      <c r="A600">
        <v>20</v>
      </c>
      <c r="B600" s="6">
        <v>800.16399999999999</v>
      </c>
      <c r="C600">
        <v>-2.6840000000000002</v>
      </c>
      <c r="D600">
        <v>-20.706</v>
      </c>
      <c r="E600">
        <v>18.021999999999998</v>
      </c>
      <c r="F600">
        <v>-48.33</v>
      </c>
      <c r="G600">
        <v>8.9999999999999993E-3</v>
      </c>
      <c r="H600">
        <v>0.54200000000000004</v>
      </c>
      <c r="I600">
        <v>0.45500000000000002</v>
      </c>
      <c r="J600" s="5">
        <f>AVERAGE(E602:E609)</f>
        <v>12.221874999999999</v>
      </c>
    </row>
    <row r="601" spans="1:10" hidden="1">
      <c r="B601" s="6">
        <v>810.16300000000001</v>
      </c>
      <c r="C601">
        <v>-5.9710000000000001</v>
      </c>
      <c r="D601">
        <v>-20.814</v>
      </c>
      <c r="E601">
        <v>14.843</v>
      </c>
      <c r="F601">
        <v>-48.27</v>
      </c>
      <c r="G601">
        <v>6.0000000000000001E-3</v>
      </c>
      <c r="H601">
        <v>0.36099999999999999</v>
      </c>
      <c r="I601">
        <v>0.63600000000000001</v>
      </c>
    </row>
    <row r="602" spans="1:10" hidden="1">
      <c r="B602" s="6">
        <v>820.16300000000001</v>
      </c>
      <c r="C602">
        <v>-8.7449999999999992</v>
      </c>
      <c r="D602">
        <v>-20.937000000000001</v>
      </c>
      <c r="E602">
        <v>12.192</v>
      </c>
      <c r="F602">
        <v>-48.22</v>
      </c>
      <c r="G602">
        <v>5.0000000000000001E-3</v>
      </c>
      <c r="H602">
        <v>0.30099999999999999</v>
      </c>
      <c r="I602">
        <v>0.69599999999999995</v>
      </c>
    </row>
    <row r="603" spans="1:10" hidden="1">
      <c r="B603" s="6">
        <v>830.16300000000001</v>
      </c>
      <c r="C603">
        <v>-9.0519999999999996</v>
      </c>
      <c r="D603">
        <v>-20.983000000000001</v>
      </c>
      <c r="E603">
        <v>11.930999999999999</v>
      </c>
      <c r="F603">
        <v>-48.17</v>
      </c>
      <c r="G603">
        <v>5.0000000000000001E-3</v>
      </c>
      <c r="H603">
        <v>0.30099999999999999</v>
      </c>
      <c r="I603">
        <v>0.69599999999999995</v>
      </c>
    </row>
    <row r="604" spans="1:10" hidden="1">
      <c r="B604" s="6">
        <v>840.16300000000001</v>
      </c>
      <c r="C604">
        <v>-9.032</v>
      </c>
      <c r="D604">
        <v>-20.942</v>
      </c>
      <c r="E604">
        <v>11.91</v>
      </c>
      <c r="F604">
        <v>-48.12</v>
      </c>
      <c r="G604">
        <v>5.0000000000000001E-3</v>
      </c>
      <c r="H604">
        <v>0.30099999999999999</v>
      </c>
      <c r="I604">
        <v>0.69599999999999995</v>
      </c>
    </row>
    <row r="605" spans="1:10" hidden="1">
      <c r="B605" s="6">
        <v>850.16399999999999</v>
      </c>
      <c r="C605">
        <v>-8.8480000000000008</v>
      </c>
      <c r="D605">
        <v>-20.968</v>
      </c>
      <c r="E605">
        <v>12.12</v>
      </c>
      <c r="F605">
        <v>-48.06</v>
      </c>
      <c r="G605">
        <v>6.0000000000000001E-3</v>
      </c>
      <c r="H605">
        <v>0.36099999999999999</v>
      </c>
      <c r="I605">
        <v>0.63600000000000001</v>
      </c>
    </row>
    <row r="606" spans="1:10" hidden="1">
      <c r="B606" s="6">
        <v>860.16300000000001</v>
      </c>
      <c r="C606">
        <v>-8.766</v>
      </c>
      <c r="D606">
        <v>-20.952000000000002</v>
      </c>
      <c r="E606">
        <v>12.186999999999999</v>
      </c>
      <c r="F606">
        <v>-48.02</v>
      </c>
      <c r="G606">
        <v>4.0000000000000001E-3</v>
      </c>
      <c r="H606">
        <v>0.24099999999999999</v>
      </c>
      <c r="I606">
        <v>0.75600000000000001</v>
      </c>
    </row>
    <row r="607" spans="1:10" hidden="1">
      <c r="B607" s="6">
        <v>870.16399999999999</v>
      </c>
      <c r="C607">
        <v>-8.5809999999999995</v>
      </c>
      <c r="D607">
        <v>-20.972999999999999</v>
      </c>
      <c r="E607">
        <v>12.391</v>
      </c>
      <c r="F607">
        <v>-47.97</v>
      </c>
      <c r="G607">
        <v>5.0000000000000001E-3</v>
      </c>
      <c r="H607">
        <v>0.30099999999999999</v>
      </c>
      <c r="I607">
        <v>0.69599999999999995</v>
      </c>
    </row>
    <row r="608" spans="1:10" hidden="1">
      <c r="B608" s="6">
        <v>880.16300000000001</v>
      </c>
      <c r="C608">
        <v>-8.4380000000000006</v>
      </c>
      <c r="D608">
        <v>-20.931999999999999</v>
      </c>
      <c r="E608">
        <v>12.494</v>
      </c>
      <c r="F608">
        <v>-47.92</v>
      </c>
      <c r="G608">
        <v>5.0000000000000001E-3</v>
      </c>
      <c r="H608">
        <v>0.30099999999999999</v>
      </c>
      <c r="I608">
        <v>0.69599999999999995</v>
      </c>
    </row>
    <row r="609" spans="1:10" hidden="1">
      <c r="B609" s="6">
        <v>890.16300000000001</v>
      </c>
      <c r="C609">
        <v>-8.3770000000000007</v>
      </c>
      <c r="D609">
        <v>-20.927</v>
      </c>
      <c r="E609">
        <v>12.55</v>
      </c>
      <c r="F609">
        <v>-47.87</v>
      </c>
      <c r="G609">
        <v>5.0000000000000001E-3</v>
      </c>
      <c r="H609">
        <v>0.30099999999999999</v>
      </c>
      <c r="I609">
        <v>0.69599999999999995</v>
      </c>
    </row>
    <row r="610" spans="1:10">
      <c r="A610">
        <v>10</v>
      </c>
      <c r="B610" s="6">
        <v>900.16300000000001</v>
      </c>
      <c r="C610">
        <v>-8.2539999999999996</v>
      </c>
      <c r="D610">
        <v>-20.937000000000001</v>
      </c>
      <c r="E610">
        <v>12.683</v>
      </c>
      <c r="F610">
        <v>-47.83</v>
      </c>
      <c r="G610">
        <v>4.0000000000000001E-3</v>
      </c>
      <c r="H610">
        <v>0.24099999999999999</v>
      </c>
      <c r="I610">
        <v>0.75600000000000001</v>
      </c>
      <c r="J610" s="5">
        <f>AVERAGE(E612:E619)</f>
        <v>9.3593750000000018</v>
      </c>
    </row>
    <row r="611" spans="1:10" hidden="1">
      <c r="B611" s="6">
        <v>910.16300000000001</v>
      </c>
      <c r="C611">
        <v>-9.7490000000000006</v>
      </c>
      <c r="D611">
        <v>-21.024000000000001</v>
      </c>
      <c r="E611">
        <v>11.276</v>
      </c>
      <c r="F611">
        <v>-47.78</v>
      </c>
      <c r="G611">
        <v>5.0000000000000001E-3</v>
      </c>
      <c r="H611">
        <v>0.30099999999999999</v>
      </c>
      <c r="I611">
        <v>0.69599999999999995</v>
      </c>
    </row>
    <row r="612" spans="1:10" hidden="1">
      <c r="B612" s="6">
        <v>920.16399999999999</v>
      </c>
      <c r="C612">
        <v>-11.315</v>
      </c>
      <c r="D612">
        <v>-21.085999999999999</v>
      </c>
      <c r="E612">
        <v>9.7710000000000008</v>
      </c>
      <c r="F612">
        <v>-47.74</v>
      </c>
      <c r="G612">
        <v>4.0000000000000001E-3</v>
      </c>
      <c r="H612">
        <v>0.24099999999999999</v>
      </c>
      <c r="I612">
        <v>0.75600000000000001</v>
      </c>
    </row>
    <row r="613" spans="1:10" hidden="1">
      <c r="B613" s="6">
        <v>930.16300000000001</v>
      </c>
      <c r="C613">
        <v>-11.581</v>
      </c>
      <c r="D613">
        <v>-21.100999999999999</v>
      </c>
      <c r="E613">
        <v>9.52</v>
      </c>
      <c r="F613">
        <v>-47.7</v>
      </c>
      <c r="G613">
        <v>4.0000000000000001E-3</v>
      </c>
      <c r="H613">
        <v>0.24099999999999999</v>
      </c>
      <c r="I613">
        <v>0.75600000000000001</v>
      </c>
    </row>
    <row r="614" spans="1:10" hidden="1">
      <c r="B614" s="6">
        <v>940.16399999999999</v>
      </c>
      <c r="C614">
        <v>-11.663</v>
      </c>
      <c r="D614">
        <v>-21.091000000000001</v>
      </c>
      <c r="E614">
        <v>9.4280000000000008</v>
      </c>
      <c r="F614">
        <v>-47.67</v>
      </c>
      <c r="G614">
        <v>3.0000000000000001E-3</v>
      </c>
      <c r="H614">
        <v>0.18099999999999999</v>
      </c>
      <c r="I614">
        <v>0.81599999999999995</v>
      </c>
    </row>
    <row r="615" spans="1:10" hidden="1">
      <c r="B615" s="6">
        <v>950.16300000000001</v>
      </c>
      <c r="C615">
        <v>-11.734999999999999</v>
      </c>
      <c r="D615">
        <v>-21.111000000000001</v>
      </c>
      <c r="E615">
        <v>9.3770000000000007</v>
      </c>
      <c r="F615">
        <v>-47.63</v>
      </c>
      <c r="G615">
        <v>4.0000000000000001E-3</v>
      </c>
      <c r="H615">
        <v>0.24099999999999999</v>
      </c>
      <c r="I615">
        <v>0.75600000000000001</v>
      </c>
    </row>
    <row r="616" spans="1:10" hidden="1">
      <c r="B616" s="6">
        <v>960.16300000000001</v>
      </c>
      <c r="C616">
        <v>-11.878</v>
      </c>
      <c r="D616">
        <v>-21.096</v>
      </c>
      <c r="E616">
        <v>9.218</v>
      </c>
      <c r="F616">
        <v>-47.59</v>
      </c>
      <c r="G616">
        <v>4.0000000000000001E-3</v>
      </c>
      <c r="H616">
        <v>0.24099999999999999</v>
      </c>
      <c r="I616">
        <v>0.75600000000000001</v>
      </c>
    </row>
    <row r="617" spans="1:10" hidden="1">
      <c r="B617" s="6">
        <v>970.16300000000001</v>
      </c>
      <c r="C617">
        <v>-11.919</v>
      </c>
      <c r="D617">
        <v>-21.085999999999999</v>
      </c>
      <c r="E617">
        <v>9.1669999999999998</v>
      </c>
      <c r="F617">
        <v>-47.56</v>
      </c>
      <c r="G617">
        <v>3.0000000000000001E-3</v>
      </c>
      <c r="H617">
        <v>0.18099999999999999</v>
      </c>
      <c r="I617">
        <v>0.81599999999999995</v>
      </c>
    </row>
    <row r="618" spans="1:10" hidden="1">
      <c r="B618" s="6">
        <v>980.16300000000001</v>
      </c>
      <c r="C618">
        <v>-11.919</v>
      </c>
      <c r="D618">
        <v>-21.116</v>
      </c>
      <c r="E618">
        <v>9.1969999999999992</v>
      </c>
      <c r="F618">
        <v>-47.53</v>
      </c>
      <c r="G618">
        <v>3.0000000000000001E-3</v>
      </c>
      <c r="H618">
        <v>0.18099999999999999</v>
      </c>
      <c r="I618">
        <v>0.81599999999999995</v>
      </c>
    </row>
    <row r="619" spans="1:10" hidden="1">
      <c r="B619" s="6">
        <v>990.16399999999999</v>
      </c>
      <c r="C619">
        <v>-11.919</v>
      </c>
      <c r="D619">
        <v>-21.116</v>
      </c>
      <c r="E619">
        <v>9.1969999999999992</v>
      </c>
      <c r="F619">
        <v>-47.5</v>
      </c>
      <c r="G619">
        <v>3.0000000000000001E-3</v>
      </c>
      <c r="H619">
        <v>0.18099999999999999</v>
      </c>
      <c r="I619">
        <v>0.81599999999999995</v>
      </c>
    </row>
    <row r="620" spans="1:10">
      <c r="A620">
        <v>5</v>
      </c>
      <c r="B620" s="6">
        <v>1000.163</v>
      </c>
      <c r="C620">
        <v>-11.95</v>
      </c>
      <c r="D620">
        <v>-21.111000000000001</v>
      </c>
      <c r="E620">
        <v>9.1620000000000008</v>
      </c>
      <c r="F620">
        <v>-47.47</v>
      </c>
      <c r="G620">
        <v>3.0000000000000001E-3</v>
      </c>
      <c r="H620">
        <v>0.18099999999999999</v>
      </c>
      <c r="I620">
        <v>0.81599999999999995</v>
      </c>
      <c r="J620" s="5">
        <f>AVERAGE(E622:E629)</f>
        <v>5.66275</v>
      </c>
    </row>
    <row r="621" spans="1:10" hidden="1">
      <c r="B621" s="6">
        <v>1010.164</v>
      </c>
      <c r="C621">
        <v>-12.851000000000001</v>
      </c>
      <c r="D621">
        <v>-21.091000000000001</v>
      </c>
      <c r="E621">
        <v>8.24</v>
      </c>
      <c r="F621">
        <v>-47.43</v>
      </c>
      <c r="G621">
        <v>4.0000000000000001E-3</v>
      </c>
      <c r="H621">
        <v>0.24099999999999999</v>
      </c>
      <c r="I621">
        <v>0.75600000000000001</v>
      </c>
    </row>
    <row r="622" spans="1:10" hidden="1">
      <c r="B622" s="6">
        <v>1020.163</v>
      </c>
      <c r="C622">
        <v>-14.243</v>
      </c>
      <c r="D622">
        <v>-21.132000000000001</v>
      </c>
      <c r="E622">
        <v>6.8890000000000002</v>
      </c>
      <c r="F622">
        <v>-47.4</v>
      </c>
      <c r="G622">
        <v>3.0000000000000001E-3</v>
      </c>
      <c r="H622">
        <v>0.18099999999999999</v>
      </c>
      <c r="I622">
        <v>0.81599999999999995</v>
      </c>
    </row>
    <row r="623" spans="1:10" hidden="1">
      <c r="B623" s="6">
        <v>1030.163</v>
      </c>
      <c r="C623">
        <v>-15.164</v>
      </c>
      <c r="D623">
        <v>-21.209</v>
      </c>
      <c r="E623">
        <v>6.0439999999999996</v>
      </c>
      <c r="F623">
        <v>-47.38</v>
      </c>
      <c r="G623">
        <v>2E-3</v>
      </c>
      <c r="H623">
        <v>0.12</v>
      </c>
      <c r="I623">
        <v>0.877</v>
      </c>
    </row>
    <row r="624" spans="1:10" hidden="1">
      <c r="B624" s="6">
        <v>1040.163</v>
      </c>
      <c r="C624">
        <v>-15.615</v>
      </c>
      <c r="D624">
        <v>-21.183</v>
      </c>
      <c r="E624">
        <v>5.5679999999999996</v>
      </c>
      <c r="F624">
        <v>-47.36</v>
      </c>
      <c r="G624">
        <v>2E-3</v>
      </c>
      <c r="H624">
        <v>0.12</v>
      </c>
      <c r="I624">
        <v>0.877</v>
      </c>
    </row>
    <row r="625" spans="1:10" hidden="1">
      <c r="B625" s="6">
        <v>1050.163</v>
      </c>
      <c r="C625">
        <v>-15.808999999999999</v>
      </c>
      <c r="D625">
        <v>-21.163</v>
      </c>
      <c r="E625">
        <v>5.3529999999999998</v>
      </c>
      <c r="F625">
        <v>-47.33</v>
      </c>
      <c r="G625">
        <v>3.0000000000000001E-3</v>
      </c>
      <c r="H625">
        <v>0.18099999999999999</v>
      </c>
      <c r="I625">
        <v>0.81599999999999995</v>
      </c>
    </row>
    <row r="626" spans="1:10" hidden="1">
      <c r="B626" s="6">
        <v>1060.164</v>
      </c>
      <c r="C626">
        <v>-15.84</v>
      </c>
      <c r="D626">
        <v>-21.183</v>
      </c>
      <c r="E626">
        <v>5.343</v>
      </c>
      <c r="F626">
        <v>-47.3</v>
      </c>
      <c r="G626">
        <v>3.0000000000000001E-3</v>
      </c>
      <c r="H626">
        <v>0.18099999999999999</v>
      </c>
      <c r="I626">
        <v>0.81599999999999995</v>
      </c>
    </row>
    <row r="627" spans="1:10" hidden="1">
      <c r="B627" s="6">
        <v>1070.163</v>
      </c>
      <c r="C627">
        <v>-15.84</v>
      </c>
      <c r="D627">
        <v>-21.193000000000001</v>
      </c>
      <c r="E627">
        <v>5.3529999999999998</v>
      </c>
      <c r="F627">
        <v>-47.28</v>
      </c>
      <c r="G627">
        <v>2E-3</v>
      </c>
      <c r="H627">
        <v>0.12</v>
      </c>
      <c r="I627">
        <v>0.877</v>
      </c>
    </row>
    <row r="628" spans="1:10" hidden="1">
      <c r="B628" s="6">
        <v>1080.164</v>
      </c>
      <c r="C628">
        <v>-15.808999999999999</v>
      </c>
      <c r="D628">
        <v>-21.199000000000002</v>
      </c>
      <c r="E628">
        <v>5.3890000000000002</v>
      </c>
      <c r="F628">
        <v>-47.26</v>
      </c>
      <c r="G628">
        <v>2E-3</v>
      </c>
      <c r="H628">
        <v>0.12</v>
      </c>
      <c r="I628">
        <v>0.877</v>
      </c>
    </row>
    <row r="629" spans="1:10" hidden="1">
      <c r="B629" s="6">
        <v>1090.163</v>
      </c>
      <c r="C629">
        <v>-15.798999999999999</v>
      </c>
      <c r="D629">
        <v>-21.163</v>
      </c>
      <c r="E629">
        <v>5.3630000000000004</v>
      </c>
      <c r="F629">
        <v>-47.26</v>
      </c>
      <c r="G629">
        <v>0</v>
      </c>
      <c r="H629">
        <v>0</v>
      </c>
      <c r="I629">
        <v>0.997</v>
      </c>
    </row>
    <row r="630" spans="1:10">
      <c r="A630">
        <v>2</v>
      </c>
      <c r="B630" s="6">
        <v>1100.163</v>
      </c>
      <c r="C630">
        <v>-15.83</v>
      </c>
      <c r="D630">
        <v>-21.172999999999998</v>
      </c>
      <c r="E630">
        <v>5.343</v>
      </c>
      <c r="F630">
        <v>-47.21</v>
      </c>
      <c r="G630">
        <v>5.0000000000000001E-3</v>
      </c>
      <c r="H630">
        <v>0.30099999999999999</v>
      </c>
      <c r="I630">
        <v>0.69599999999999995</v>
      </c>
      <c r="J630" s="5">
        <f>AVERAGE(E632:E639)</f>
        <v>3.8458749999999999</v>
      </c>
    </row>
    <row r="631" spans="1:10" hidden="1">
      <c r="B631" s="6">
        <v>1110.163</v>
      </c>
      <c r="C631">
        <v>-16.300999999999998</v>
      </c>
      <c r="D631">
        <v>-21.204000000000001</v>
      </c>
      <c r="E631">
        <v>4.9029999999999996</v>
      </c>
      <c r="F631">
        <v>-47.2</v>
      </c>
      <c r="G631">
        <v>1E-3</v>
      </c>
      <c r="H631">
        <v>0.06</v>
      </c>
      <c r="I631">
        <v>0.93700000000000006</v>
      </c>
    </row>
    <row r="632" spans="1:10" hidden="1">
      <c r="B632" s="6">
        <v>1120.163</v>
      </c>
      <c r="C632">
        <v>-17.038</v>
      </c>
      <c r="D632">
        <v>-21.209</v>
      </c>
      <c r="E632">
        <v>4.1710000000000003</v>
      </c>
      <c r="F632">
        <v>-47.19</v>
      </c>
      <c r="G632">
        <v>1E-3</v>
      </c>
      <c r="H632">
        <v>0.06</v>
      </c>
      <c r="I632">
        <v>0.93700000000000006</v>
      </c>
    </row>
    <row r="633" spans="1:10" hidden="1">
      <c r="B633" s="6">
        <v>1130.164</v>
      </c>
      <c r="C633">
        <v>-17.273</v>
      </c>
      <c r="D633">
        <v>-21.219000000000001</v>
      </c>
      <c r="E633">
        <v>3.9460000000000002</v>
      </c>
      <c r="F633">
        <v>-47.16</v>
      </c>
      <c r="G633">
        <v>3.0000000000000001E-3</v>
      </c>
      <c r="H633">
        <v>0.18099999999999999</v>
      </c>
      <c r="I633">
        <v>0.81599999999999995</v>
      </c>
    </row>
    <row r="634" spans="1:10" hidden="1">
      <c r="B634" s="6">
        <v>1140.163</v>
      </c>
      <c r="C634">
        <v>-17.366</v>
      </c>
      <c r="D634">
        <v>-21.209</v>
      </c>
      <c r="E634">
        <v>3.843</v>
      </c>
      <c r="F634">
        <v>-47.15</v>
      </c>
      <c r="G634">
        <v>1E-3</v>
      </c>
      <c r="H634">
        <v>0.06</v>
      </c>
      <c r="I634">
        <v>0.93700000000000006</v>
      </c>
    </row>
    <row r="635" spans="1:10" hidden="1">
      <c r="B635" s="6">
        <v>1150.164</v>
      </c>
      <c r="C635">
        <v>-17.446999999999999</v>
      </c>
      <c r="D635">
        <v>-21.219000000000001</v>
      </c>
      <c r="E635">
        <v>3.7719999999999998</v>
      </c>
      <c r="F635">
        <v>-47.13</v>
      </c>
      <c r="G635">
        <v>2E-3</v>
      </c>
      <c r="H635">
        <v>0.12</v>
      </c>
      <c r="I635">
        <v>0.877</v>
      </c>
    </row>
    <row r="636" spans="1:10" hidden="1">
      <c r="B636" s="6">
        <v>1160.163</v>
      </c>
      <c r="C636">
        <v>-17.468</v>
      </c>
      <c r="D636">
        <v>-21.213999999999999</v>
      </c>
      <c r="E636">
        <v>3.746</v>
      </c>
      <c r="F636">
        <v>-47.13</v>
      </c>
      <c r="G636">
        <v>0</v>
      </c>
      <c r="H636">
        <v>0</v>
      </c>
      <c r="I636">
        <v>0.997</v>
      </c>
    </row>
    <row r="637" spans="1:10" hidden="1">
      <c r="B637" s="6">
        <v>1170.163</v>
      </c>
      <c r="C637">
        <v>-17.457999999999998</v>
      </c>
      <c r="D637">
        <v>-21.219000000000001</v>
      </c>
      <c r="E637">
        <v>3.7610000000000001</v>
      </c>
      <c r="F637">
        <v>-47.1</v>
      </c>
      <c r="G637">
        <v>3.0000000000000001E-3</v>
      </c>
      <c r="H637">
        <v>0.18099999999999999</v>
      </c>
      <c r="I637">
        <v>0.81599999999999995</v>
      </c>
    </row>
    <row r="638" spans="1:10" hidden="1">
      <c r="B638" s="6">
        <v>1180.164</v>
      </c>
      <c r="C638">
        <v>-17.446999999999999</v>
      </c>
      <c r="D638">
        <v>-21.204000000000001</v>
      </c>
      <c r="E638">
        <v>3.7559999999999998</v>
      </c>
      <c r="F638">
        <v>-47.1</v>
      </c>
      <c r="G638">
        <v>0</v>
      </c>
      <c r="H638">
        <v>0</v>
      </c>
      <c r="I638">
        <v>0.997</v>
      </c>
    </row>
    <row r="639" spans="1:10" hidden="1">
      <c r="B639" s="6">
        <v>1190.163</v>
      </c>
      <c r="C639">
        <v>-17.446999999999999</v>
      </c>
      <c r="D639">
        <v>-21.219000000000001</v>
      </c>
      <c r="E639">
        <v>3.7719999999999998</v>
      </c>
      <c r="F639">
        <v>-47.06</v>
      </c>
      <c r="G639">
        <v>4.0000000000000001E-3</v>
      </c>
      <c r="H639">
        <v>0.24099999999999999</v>
      </c>
      <c r="I639">
        <v>0.75600000000000001</v>
      </c>
    </row>
    <row r="640" spans="1:10">
      <c r="A640" s="8">
        <v>0</v>
      </c>
      <c r="B640" s="18">
        <v>1200.164</v>
      </c>
      <c r="C640">
        <v>-17.478000000000002</v>
      </c>
      <c r="D640">
        <v>-21.209</v>
      </c>
      <c r="E640" s="8">
        <v>3.7309999999999999</v>
      </c>
      <c r="F640" s="8">
        <v>-47.05</v>
      </c>
      <c r="G640">
        <v>1E-3</v>
      </c>
      <c r="H640">
        <v>0.06</v>
      </c>
      <c r="I640">
        <v>0.93700000000000006</v>
      </c>
      <c r="J640" s="9">
        <f>AVERAGE(E642:E649)</f>
        <v>0.85287499999999994</v>
      </c>
    </row>
    <row r="641" spans="1:12" hidden="1">
      <c r="B641" s="6">
        <v>1210.163</v>
      </c>
      <c r="C641">
        <v>-17.795999999999999</v>
      </c>
      <c r="D641">
        <v>-21.183</v>
      </c>
      <c r="E641">
        <v>3.3879999999999999</v>
      </c>
      <c r="F641">
        <v>-47.05</v>
      </c>
      <c r="G641">
        <v>0</v>
      </c>
      <c r="H641">
        <v>0</v>
      </c>
      <c r="I641">
        <v>0.997</v>
      </c>
    </row>
    <row r="642" spans="1:12" hidden="1">
      <c r="B642" s="6">
        <v>1220.164</v>
      </c>
      <c r="C642">
        <v>-18.440999999999999</v>
      </c>
      <c r="D642">
        <v>-21.219000000000001</v>
      </c>
      <c r="E642">
        <v>2.7789999999999999</v>
      </c>
      <c r="F642">
        <v>-47.03</v>
      </c>
      <c r="G642">
        <v>2E-3</v>
      </c>
      <c r="H642">
        <v>0.12</v>
      </c>
      <c r="I642">
        <v>0.877</v>
      </c>
    </row>
    <row r="643" spans="1:12" hidden="1">
      <c r="B643" s="6">
        <v>1230.163</v>
      </c>
      <c r="C643">
        <v>-19.29</v>
      </c>
      <c r="D643">
        <v>-21.213999999999999</v>
      </c>
      <c r="E643">
        <v>1.9239999999999999</v>
      </c>
      <c r="F643">
        <v>-47.02</v>
      </c>
      <c r="G643">
        <v>1E-3</v>
      </c>
      <c r="H643">
        <v>0.06</v>
      </c>
      <c r="I643">
        <v>0.93700000000000006</v>
      </c>
    </row>
    <row r="644" spans="1:12" hidden="1">
      <c r="B644" s="6">
        <v>1240.163</v>
      </c>
      <c r="C644">
        <v>-19.905000000000001</v>
      </c>
      <c r="D644">
        <v>-21.224</v>
      </c>
      <c r="E644">
        <v>1.32</v>
      </c>
      <c r="F644">
        <v>-47.02</v>
      </c>
      <c r="G644">
        <v>0</v>
      </c>
      <c r="H644">
        <v>0</v>
      </c>
      <c r="I644">
        <v>0.997</v>
      </c>
    </row>
    <row r="645" spans="1:12" hidden="1">
      <c r="B645" s="6">
        <v>1250.164</v>
      </c>
      <c r="C645">
        <v>-20.335000000000001</v>
      </c>
      <c r="D645">
        <v>-21.219000000000001</v>
      </c>
      <c r="E645">
        <v>0.88500000000000001</v>
      </c>
      <c r="F645">
        <v>-47.02</v>
      </c>
      <c r="G645">
        <v>0</v>
      </c>
      <c r="H645">
        <v>0</v>
      </c>
      <c r="I645">
        <v>0.997</v>
      </c>
    </row>
    <row r="646" spans="1:12" hidden="1">
      <c r="B646" s="6">
        <v>1260.163</v>
      </c>
      <c r="C646">
        <v>-20.908000000000001</v>
      </c>
      <c r="D646">
        <v>-21.25</v>
      </c>
      <c r="E646">
        <v>0.34200000000000003</v>
      </c>
      <c r="F646">
        <v>-47.01</v>
      </c>
      <c r="G646">
        <v>1E-3</v>
      </c>
      <c r="H646">
        <v>0.06</v>
      </c>
      <c r="I646">
        <v>0.93700000000000006</v>
      </c>
    </row>
    <row r="647" spans="1:12" hidden="1">
      <c r="B647" s="6">
        <v>1270.164</v>
      </c>
      <c r="C647">
        <v>-21.204999999999998</v>
      </c>
      <c r="D647">
        <v>-21.228999999999999</v>
      </c>
      <c r="E647">
        <v>2.5000000000000001E-2</v>
      </c>
      <c r="F647">
        <v>-47</v>
      </c>
      <c r="G647">
        <v>1E-3</v>
      </c>
      <c r="H647">
        <v>0.06</v>
      </c>
      <c r="I647">
        <v>0.93700000000000006</v>
      </c>
    </row>
    <row r="648" spans="1:12" hidden="1">
      <c r="B648" s="6">
        <v>1280.163</v>
      </c>
      <c r="C648">
        <v>-21.399000000000001</v>
      </c>
      <c r="D648">
        <v>-21.25</v>
      </c>
      <c r="E648">
        <v>-0.14899999999999999</v>
      </c>
      <c r="F648">
        <v>-47</v>
      </c>
      <c r="G648">
        <v>0</v>
      </c>
      <c r="H648">
        <v>0</v>
      </c>
      <c r="I648">
        <v>0.997</v>
      </c>
    </row>
    <row r="649" spans="1:12" hidden="1">
      <c r="B649" s="6">
        <v>1290.164</v>
      </c>
      <c r="C649">
        <v>-21.542999999999999</v>
      </c>
      <c r="D649">
        <v>-21.24</v>
      </c>
      <c r="E649">
        <v>-0.30299999999999999</v>
      </c>
      <c r="F649">
        <v>-47</v>
      </c>
      <c r="G649">
        <v>0</v>
      </c>
      <c r="H649">
        <v>0</v>
      </c>
      <c r="I649">
        <v>0.997</v>
      </c>
    </row>
    <row r="650" spans="1:12">
      <c r="A650">
        <v>100</v>
      </c>
      <c r="B650" s="6">
        <v>1300.163</v>
      </c>
      <c r="C650">
        <v>-21.553000000000001</v>
      </c>
      <c r="D650">
        <v>-21.228999999999999</v>
      </c>
      <c r="E650">
        <v>-0.32400000000000001</v>
      </c>
      <c r="F650">
        <v>-47</v>
      </c>
      <c r="G650">
        <v>0</v>
      </c>
      <c r="H650">
        <v>0</v>
      </c>
      <c r="I650">
        <v>0.997</v>
      </c>
      <c r="J650" s="5">
        <f>AVERAGE(E652:E659)</f>
        <v>35.540124999999996</v>
      </c>
      <c r="L650" t="s">
        <v>95</v>
      </c>
    </row>
    <row r="651" spans="1:12" hidden="1">
      <c r="B651" s="6">
        <v>1310.163</v>
      </c>
      <c r="C651">
        <v>-6.1139999999999999</v>
      </c>
      <c r="D651">
        <v>-20.634</v>
      </c>
      <c r="E651">
        <v>14.52</v>
      </c>
      <c r="F651">
        <v>-46.96</v>
      </c>
      <c r="G651">
        <v>4.0000000000000001E-3</v>
      </c>
      <c r="H651">
        <v>0.24099999999999999</v>
      </c>
      <c r="I651">
        <v>0.75600000000000001</v>
      </c>
    </row>
    <row r="652" spans="1:12" hidden="1">
      <c r="B652" s="6">
        <v>1320.164</v>
      </c>
      <c r="C652">
        <v>14.249000000000001</v>
      </c>
      <c r="D652">
        <v>-19.803000000000001</v>
      </c>
      <c r="E652">
        <v>34.052</v>
      </c>
      <c r="F652">
        <v>-46.82</v>
      </c>
      <c r="G652">
        <v>1.4E-2</v>
      </c>
      <c r="H652">
        <v>0.84299999999999997</v>
      </c>
      <c r="I652">
        <v>0.154</v>
      </c>
    </row>
    <row r="653" spans="1:12" hidden="1">
      <c r="B653" s="6">
        <v>1330.163</v>
      </c>
      <c r="C653">
        <v>16.152999999999999</v>
      </c>
      <c r="D653">
        <v>-19.638999999999999</v>
      </c>
      <c r="E653">
        <v>35.792000000000002</v>
      </c>
      <c r="F653">
        <v>-46.65</v>
      </c>
      <c r="G653">
        <v>1.7000000000000001E-2</v>
      </c>
      <c r="H653">
        <v>1.0229999999999999</v>
      </c>
      <c r="I653">
        <v>-2.5999999999999999E-2</v>
      </c>
    </row>
    <row r="654" spans="1:12" hidden="1">
      <c r="B654" s="6">
        <v>1340.164</v>
      </c>
      <c r="C654">
        <v>15.826000000000001</v>
      </c>
      <c r="D654">
        <v>-19.597999999999999</v>
      </c>
      <c r="E654">
        <v>35.423999999999999</v>
      </c>
      <c r="F654">
        <v>-46.49</v>
      </c>
      <c r="G654">
        <v>1.6E-2</v>
      </c>
      <c r="H654">
        <v>0.96299999999999997</v>
      </c>
      <c r="I654">
        <v>3.4000000000000002E-2</v>
      </c>
    </row>
    <row r="655" spans="1:12" hidden="1">
      <c r="B655" s="6">
        <v>1350.163</v>
      </c>
      <c r="C655">
        <v>15.989000000000001</v>
      </c>
      <c r="D655">
        <v>-19.562000000000001</v>
      </c>
      <c r="E655">
        <v>35.552</v>
      </c>
      <c r="F655">
        <v>-46.32</v>
      </c>
      <c r="G655">
        <v>1.7000000000000001E-2</v>
      </c>
      <c r="H655">
        <v>1.0229999999999999</v>
      </c>
      <c r="I655">
        <v>-2.5999999999999999E-2</v>
      </c>
    </row>
    <row r="656" spans="1:12" hidden="1">
      <c r="B656" s="6">
        <v>1360.164</v>
      </c>
      <c r="C656">
        <v>16.43</v>
      </c>
      <c r="D656">
        <v>-19.617999999999999</v>
      </c>
      <c r="E656">
        <v>36.048000000000002</v>
      </c>
      <c r="F656">
        <v>-46.17</v>
      </c>
      <c r="G656">
        <v>1.4999999999999999E-2</v>
      </c>
      <c r="H656">
        <v>0.90300000000000002</v>
      </c>
      <c r="I656">
        <v>9.4E-2</v>
      </c>
    </row>
    <row r="657" spans="2:9" hidden="1">
      <c r="B657" s="6">
        <v>1370.163</v>
      </c>
      <c r="C657">
        <v>16.234999999999999</v>
      </c>
      <c r="D657">
        <v>-19.5</v>
      </c>
      <c r="E657">
        <v>35.735999999999997</v>
      </c>
      <c r="F657">
        <v>-46.01</v>
      </c>
      <c r="G657">
        <v>1.6E-2</v>
      </c>
      <c r="H657">
        <v>0.96299999999999997</v>
      </c>
      <c r="I657">
        <v>3.4000000000000002E-2</v>
      </c>
    </row>
    <row r="658" spans="2:9" hidden="1">
      <c r="B658" s="6">
        <v>1380.163</v>
      </c>
      <c r="C658">
        <v>16.143000000000001</v>
      </c>
      <c r="D658">
        <v>-19.536000000000001</v>
      </c>
      <c r="E658">
        <v>35.679000000000002</v>
      </c>
      <c r="F658">
        <v>-45.85</v>
      </c>
      <c r="G658">
        <v>1.6E-2</v>
      </c>
      <c r="H658">
        <v>0.96299999999999997</v>
      </c>
      <c r="I658">
        <v>3.4000000000000002E-2</v>
      </c>
    </row>
    <row r="659" spans="2:9" hidden="1">
      <c r="B659" s="6">
        <v>1390.164</v>
      </c>
      <c r="C659">
        <v>16.491</v>
      </c>
      <c r="D659">
        <v>-19.547000000000001</v>
      </c>
      <c r="E659">
        <v>36.037999999999997</v>
      </c>
      <c r="F659">
        <v>-45.69</v>
      </c>
      <c r="G659">
        <v>1.6E-2</v>
      </c>
      <c r="H659">
        <v>0.96299999999999997</v>
      </c>
      <c r="I659">
        <v>3.4000000000000002E-2</v>
      </c>
    </row>
    <row r="660" spans="2:9" hidden="1">
      <c r="B660" s="6">
        <v>1400.163</v>
      </c>
      <c r="C660">
        <v>16.747</v>
      </c>
      <c r="D660">
        <v>-19.567</v>
      </c>
      <c r="E660">
        <v>36.314</v>
      </c>
      <c r="F660">
        <v>-45.54</v>
      </c>
      <c r="G660">
        <v>1.4999999999999999E-2</v>
      </c>
      <c r="H660">
        <v>0.90300000000000002</v>
      </c>
      <c r="I660">
        <v>9.4E-2</v>
      </c>
    </row>
    <row r="661" spans="2:9" hidden="1">
      <c r="B661" s="6">
        <v>1410.164</v>
      </c>
      <c r="C661">
        <v>17.248999999999999</v>
      </c>
      <c r="D661">
        <v>-19.552</v>
      </c>
      <c r="E661">
        <v>36.801000000000002</v>
      </c>
      <c r="F661">
        <v>-45.38</v>
      </c>
      <c r="G661">
        <v>1.6E-2</v>
      </c>
      <c r="H661">
        <v>0.96299999999999997</v>
      </c>
      <c r="I661">
        <v>3.4000000000000002E-2</v>
      </c>
    </row>
    <row r="662" spans="2:9" hidden="1">
      <c r="B662" s="6">
        <v>1420.163</v>
      </c>
      <c r="C662">
        <v>17.259</v>
      </c>
      <c r="D662">
        <v>-19.521000000000001</v>
      </c>
      <c r="E662">
        <v>36.78</v>
      </c>
      <c r="F662">
        <v>-45.22</v>
      </c>
      <c r="G662">
        <v>1.6E-2</v>
      </c>
      <c r="H662">
        <v>0.96299999999999997</v>
      </c>
      <c r="I662">
        <v>3.4000000000000002E-2</v>
      </c>
    </row>
    <row r="663" spans="2:9" hidden="1">
      <c r="B663" s="6">
        <v>1430.164</v>
      </c>
      <c r="C663">
        <v>17.556000000000001</v>
      </c>
      <c r="D663">
        <v>-19.526</v>
      </c>
      <c r="E663">
        <v>37.082000000000001</v>
      </c>
      <c r="F663">
        <v>-45.06</v>
      </c>
      <c r="G663">
        <v>1.6E-2</v>
      </c>
      <c r="H663">
        <v>0.96299999999999997</v>
      </c>
      <c r="I663">
        <v>3.4000000000000002E-2</v>
      </c>
    </row>
    <row r="664" spans="2:9" hidden="1">
      <c r="B664" s="6">
        <v>1440.163</v>
      </c>
      <c r="C664">
        <v>17.904</v>
      </c>
      <c r="D664">
        <v>-19.526</v>
      </c>
      <c r="E664">
        <v>37.43</v>
      </c>
      <c r="F664">
        <v>-44.9</v>
      </c>
      <c r="G664">
        <v>1.6E-2</v>
      </c>
      <c r="H664">
        <v>0.96299999999999997</v>
      </c>
      <c r="I664">
        <v>3.4000000000000002E-2</v>
      </c>
    </row>
    <row r="665" spans="2:9" hidden="1">
      <c r="B665" s="6">
        <v>1450.163</v>
      </c>
      <c r="C665">
        <v>18.334</v>
      </c>
      <c r="D665">
        <v>-19.530999999999999</v>
      </c>
      <c r="E665">
        <v>37.865000000000002</v>
      </c>
      <c r="F665">
        <v>-44.75</v>
      </c>
      <c r="G665">
        <v>1.4999999999999999E-2</v>
      </c>
      <c r="H665">
        <v>0.90300000000000002</v>
      </c>
      <c r="I665">
        <v>9.4E-2</v>
      </c>
    </row>
    <row r="666" spans="2:9" hidden="1">
      <c r="B666" s="6">
        <v>1460.164</v>
      </c>
      <c r="C666">
        <v>18.846</v>
      </c>
      <c r="D666">
        <v>-19.530999999999999</v>
      </c>
      <c r="E666">
        <v>38.377000000000002</v>
      </c>
      <c r="F666">
        <v>-44.59</v>
      </c>
      <c r="G666">
        <v>1.6E-2</v>
      </c>
      <c r="H666">
        <v>0.96299999999999997</v>
      </c>
      <c r="I666">
        <v>3.4000000000000002E-2</v>
      </c>
    </row>
    <row r="667" spans="2:9" hidden="1">
      <c r="B667" s="6">
        <v>1470.163</v>
      </c>
      <c r="C667">
        <v>18.989000000000001</v>
      </c>
      <c r="D667">
        <v>-19.521000000000001</v>
      </c>
      <c r="E667">
        <v>38.51</v>
      </c>
      <c r="F667">
        <v>-44.45</v>
      </c>
      <c r="G667">
        <v>1.4E-2</v>
      </c>
      <c r="H667">
        <v>0.84299999999999997</v>
      </c>
      <c r="I667">
        <v>0.154</v>
      </c>
    </row>
    <row r="668" spans="2:9" hidden="1">
      <c r="B668" s="6">
        <v>1480.164</v>
      </c>
      <c r="C668">
        <v>19.481000000000002</v>
      </c>
      <c r="D668">
        <v>-19.521000000000001</v>
      </c>
      <c r="E668">
        <v>39.002000000000002</v>
      </c>
      <c r="F668">
        <v>-44.28</v>
      </c>
      <c r="G668">
        <v>1.7000000000000001E-2</v>
      </c>
      <c r="H668">
        <v>1.0229999999999999</v>
      </c>
      <c r="I668">
        <v>-2.5999999999999999E-2</v>
      </c>
    </row>
    <row r="669" spans="2:9" hidden="1">
      <c r="B669" s="6">
        <v>1490.163</v>
      </c>
      <c r="C669">
        <v>19.655000000000001</v>
      </c>
      <c r="D669">
        <v>-19.536000000000001</v>
      </c>
      <c r="E669">
        <v>39.191000000000003</v>
      </c>
      <c r="F669">
        <v>-44.14</v>
      </c>
      <c r="G669">
        <v>1.4E-2</v>
      </c>
      <c r="H669">
        <v>0.84299999999999997</v>
      </c>
      <c r="I669">
        <v>0.154</v>
      </c>
    </row>
    <row r="670" spans="2:9" hidden="1">
      <c r="B670" s="6">
        <v>1500.164</v>
      </c>
      <c r="C670">
        <v>20.207999999999998</v>
      </c>
      <c r="D670">
        <v>-19.5</v>
      </c>
      <c r="E670">
        <v>39.707999999999998</v>
      </c>
      <c r="F670">
        <v>-43.98</v>
      </c>
      <c r="G670">
        <v>1.6E-2</v>
      </c>
      <c r="H670">
        <v>0.96299999999999997</v>
      </c>
      <c r="I670">
        <v>3.4000000000000002E-2</v>
      </c>
    </row>
    <row r="671" spans="2:9" hidden="1">
      <c r="B671" s="6">
        <v>1510.163</v>
      </c>
      <c r="C671">
        <v>20.074000000000002</v>
      </c>
      <c r="D671">
        <v>-19.521000000000001</v>
      </c>
      <c r="E671">
        <v>39.594999999999999</v>
      </c>
      <c r="F671">
        <v>-43.83</v>
      </c>
      <c r="G671">
        <v>1.4999999999999999E-2</v>
      </c>
      <c r="H671">
        <v>0.90300000000000002</v>
      </c>
      <c r="I671">
        <v>9.4E-2</v>
      </c>
    </row>
    <row r="672" spans="2:9" hidden="1">
      <c r="B672" s="6">
        <v>1520.163</v>
      </c>
      <c r="C672">
        <v>20.986000000000001</v>
      </c>
      <c r="D672">
        <v>-19.475000000000001</v>
      </c>
      <c r="E672">
        <v>40.46</v>
      </c>
      <c r="F672">
        <v>-43.71</v>
      </c>
      <c r="G672">
        <v>1.2E-2</v>
      </c>
      <c r="H672">
        <v>0.72199999999999998</v>
      </c>
      <c r="I672">
        <v>0.27500000000000002</v>
      </c>
    </row>
    <row r="673" spans="1:10" hidden="1">
      <c r="B673" s="6">
        <v>1530.164</v>
      </c>
      <c r="C673">
        <v>20.873000000000001</v>
      </c>
      <c r="D673">
        <v>-19.475000000000001</v>
      </c>
      <c r="E673">
        <v>40.347999999999999</v>
      </c>
      <c r="F673">
        <v>-43.53</v>
      </c>
      <c r="G673">
        <v>1.7999999999999999E-2</v>
      </c>
      <c r="H673">
        <v>1.083</v>
      </c>
      <c r="I673">
        <v>-8.5999999999999993E-2</v>
      </c>
    </row>
    <row r="674" spans="1:10" hidden="1">
      <c r="B674" s="6">
        <v>1540.163</v>
      </c>
      <c r="C674">
        <v>21.568999999999999</v>
      </c>
      <c r="D674">
        <v>-19.484999999999999</v>
      </c>
      <c r="E674">
        <v>41.054000000000002</v>
      </c>
      <c r="F674">
        <v>-43.41</v>
      </c>
      <c r="G674">
        <v>1.2E-2</v>
      </c>
      <c r="H674">
        <v>0.72199999999999998</v>
      </c>
      <c r="I674">
        <v>0.27500000000000002</v>
      </c>
    </row>
    <row r="675" spans="1:10" hidden="1">
      <c r="B675" s="6">
        <v>1550.164</v>
      </c>
      <c r="C675">
        <v>21.446000000000002</v>
      </c>
      <c r="D675">
        <v>-19.475000000000001</v>
      </c>
      <c r="E675">
        <v>40.920999999999999</v>
      </c>
      <c r="F675">
        <v>-43.27</v>
      </c>
      <c r="G675">
        <v>1.4E-2</v>
      </c>
      <c r="H675">
        <v>0.84299999999999997</v>
      </c>
      <c r="I675">
        <v>0.154</v>
      </c>
    </row>
    <row r="676" spans="1:10" hidden="1">
      <c r="B676" s="6">
        <v>1560.163</v>
      </c>
      <c r="C676">
        <v>22.193999999999999</v>
      </c>
      <c r="D676">
        <v>-19.521000000000001</v>
      </c>
      <c r="E676">
        <v>41.715000000000003</v>
      </c>
      <c r="F676">
        <v>-43.1</v>
      </c>
      <c r="G676">
        <v>1.7000000000000001E-2</v>
      </c>
      <c r="H676">
        <v>1.0229999999999999</v>
      </c>
      <c r="I676">
        <v>-2.5999999999999999E-2</v>
      </c>
    </row>
    <row r="677" spans="1:10" hidden="1">
      <c r="B677" s="6">
        <v>1570.164</v>
      </c>
      <c r="C677">
        <v>22.071000000000002</v>
      </c>
      <c r="D677">
        <v>-19.48</v>
      </c>
      <c r="E677">
        <v>41.551000000000002</v>
      </c>
      <c r="F677">
        <v>-42.93</v>
      </c>
      <c r="G677">
        <v>1.7000000000000001E-2</v>
      </c>
      <c r="H677">
        <v>1.0229999999999999</v>
      </c>
      <c r="I677">
        <v>-2.5999999999999999E-2</v>
      </c>
    </row>
    <row r="678" spans="1:10" hidden="1">
      <c r="B678" s="6">
        <v>1580.163</v>
      </c>
      <c r="C678">
        <v>22.706</v>
      </c>
      <c r="D678">
        <v>-19.48</v>
      </c>
      <c r="E678">
        <v>42.185000000000002</v>
      </c>
      <c r="F678">
        <v>-42.79</v>
      </c>
      <c r="G678">
        <v>1.4E-2</v>
      </c>
      <c r="H678">
        <v>0.84299999999999997</v>
      </c>
      <c r="I678">
        <v>0.154</v>
      </c>
    </row>
    <row r="679" spans="1:10" hidden="1">
      <c r="B679" s="6">
        <v>1590.163</v>
      </c>
      <c r="C679">
        <v>22.849</v>
      </c>
      <c r="D679">
        <v>-19.48</v>
      </c>
      <c r="E679">
        <v>42.329000000000001</v>
      </c>
      <c r="F679">
        <v>-42.65</v>
      </c>
      <c r="G679">
        <v>1.4E-2</v>
      </c>
      <c r="H679">
        <v>0.84299999999999997</v>
      </c>
      <c r="I679">
        <v>0.154</v>
      </c>
    </row>
    <row r="680" spans="1:10">
      <c r="A680">
        <v>80</v>
      </c>
      <c r="B680" s="6">
        <v>1600.164</v>
      </c>
      <c r="C680">
        <v>23.279</v>
      </c>
      <c r="D680">
        <v>-19.475000000000001</v>
      </c>
      <c r="E680">
        <v>42.753999999999998</v>
      </c>
      <c r="F680">
        <v>-42.5</v>
      </c>
      <c r="G680">
        <v>1.4999999999999999E-2</v>
      </c>
      <c r="H680">
        <v>0.90300000000000002</v>
      </c>
      <c r="I680">
        <v>9.4E-2</v>
      </c>
      <c r="J680" s="5">
        <f>AVERAGE(E682:E689)</f>
        <v>37.929749999999999</v>
      </c>
    </row>
    <row r="681" spans="1:10" hidden="1">
      <c r="B681" s="6">
        <v>1610.163</v>
      </c>
      <c r="C681">
        <v>19.808</v>
      </c>
      <c r="D681">
        <v>-19.629000000000001</v>
      </c>
      <c r="E681">
        <v>39.436999999999998</v>
      </c>
      <c r="F681">
        <v>-42.37</v>
      </c>
      <c r="G681">
        <v>1.2999999999999999E-2</v>
      </c>
      <c r="H681">
        <v>0.78200000000000003</v>
      </c>
      <c r="I681">
        <v>0.215</v>
      </c>
    </row>
    <row r="682" spans="1:10" hidden="1">
      <c r="B682" s="6">
        <v>1620.164</v>
      </c>
      <c r="C682">
        <v>17.198</v>
      </c>
      <c r="D682">
        <v>-19.777000000000001</v>
      </c>
      <c r="E682">
        <v>36.975000000000001</v>
      </c>
      <c r="F682">
        <v>-42.26</v>
      </c>
      <c r="G682">
        <v>1.0999999999999999E-2</v>
      </c>
      <c r="H682">
        <v>0.66200000000000003</v>
      </c>
      <c r="I682">
        <v>0.33500000000000002</v>
      </c>
    </row>
    <row r="683" spans="1:10" hidden="1">
      <c r="B683" s="6">
        <v>1630.163</v>
      </c>
      <c r="C683">
        <v>17.494</v>
      </c>
      <c r="D683">
        <v>-19.695</v>
      </c>
      <c r="E683">
        <v>37.19</v>
      </c>
      <c r="F683">
        <v>-42.13</v>
      </c>
      <c r="G683">
        <v>1.2999999999999999E-2</v>
      </c>
      <c r="H683">
        <v>0.78200000000000003</v>
      </c>
      <c r="I683">
        <v>0.215</v>
      </c>
    </row>
    <row r="684" spans="1:10" hidden="1">
      <c r="B684" s="6">
        <v>1640.164</v>
      </c>
      <c r="C684">
        <v>17.372</v>
      </c>
      <c r="D684">
        <v>-19.716000000000001</v>
      </c>
      <c r="E684">
        <v>37.088000000000001</v>
      </c>
      <c r="F684">
        <v>-42.03</v>
      </c>
      <c r="G684">
        <v>0.01</v>
      </c>
      <c r="H684">
        <v>0.60199999999999998</v>
      </c>
      <c r="I684">
        <v>0.39500000000000002</v>
      </c>
    </row>
    <row r="685" spans="1:10" hidden="1">
      <c r="B685" s="6">
        <v>1650.163</v>
      </c>
      <c r="C685">
        <v>18.129000000000001</v>
      </c>
      <c r="D685">
        <v>-19.762</v>
      </c>
      <c r="E685">
        <v>37.890999999999998</v>
      </c>
      <c r="F685">
        <v>-41.9</v>
      </c>
      <c r="G685">
        <v>1.2999999999999999E-2</v>
      </c>
      <c r="H685">
        <v>0.78200000000000003</v>
      </c>
      <c r="I685">
        <v>0.215</v>
      </c>
    </row>
    <row r="686" spans="1:10" hidden="1">
      <c r="B686" s="6">
        <v>1660.163</v>
      </c>
      <c r="C686">
        <v>18.651</v>
      </c>
      <c r="D686">
        <v>-19.701000000000001</v>
      </c>
      <c r="E686">
        <v>38.351999999999997</v>
      </c>
      <c r="F686">
        <v>-41.79</v>
      </c>
      <c r="G686">
        <v>1.0999999999999999E-2</v>
      </c>
      <c r="H686">
        <v>0.66200000000000003</v>
      </c>
      <c r="I686">
        <v>0.33500000000000002</v>
      </c>
    </row>
    <row r="687" spans="1:10" hidden="1">
      <c r="B687" s="6">
        <v>1670.164</v>
      </c>
      <c r="C687">
        <v>18.457000000000001</v>
      </c>
      <c r="D687">
        <v>-19.716000000000001</v>
      </c>
      <c r="E687">
        <v>38.173000000000002</v>
      </c>
      <c r="F687">
        <v>-41.66</v>
      </c>
      <c r="G687">
        <v>1.2999999999999999E-2</v>
      </c>
      <c r="H687">
        <v>0.78200000000000003</v>
      </c>
      <c r="I687">
        <v>0.215</v>
      </c>
    </row>
    <row r="688" spans="1:10" hidden="1">
      <c r="B688" s="6">
        <v>1680.163</v>
      </c>
      <c r="C688">
        <v>19.143000000000001</v>
      </c>
      <c r="D688">
        <v>-19.684999999999999</v>
      </c>
      <c r="E688">
        <v>38.828000000000003</v>
      </c>
      <c r="F688">
        <v>-41.55</v>
      </c>
      <c r="G688">
        <v>1.0999999999999999E-2</v>
      </c>
      <c r="H688">
        <v>0.66200000000000003</v>
      </c>
      <c r="I688">
        <v>0.33500000000000002</v>
      </c>
    </row>
    <row r="689" spans="1:10" hidden="1">
      <c r="B689" s="6">
        <v>1690.164</v>
      </c>
      <c r="C689">
        <v>19.254999999999999</v>
      </c>
      <c r="D689">
        <v>-19.684999999999999</v>
      </c>
      <c r="E689">
        <v>38.941000000000003</v>
      </c>
      <c r="F689">
        <v>-41.43</v>
      </c>
      <c r="G689">
        <v>1.2E-2</v>
      </c>
      <c r="H689">
        <v>0.72199999999999998</v>
      </c>
      <c r="I689">
        <v>0.27500000000000002</v>
      </c>
    </row>
    <row r="690" spans="1:10">
      <c r="A690">
        <v>60</v>
      </c>
      <c r="B690" s="6">
        <v>1700.163</v>
      </c>
      <c r="C690">
        <v>19.367999999999999</v>
      </c>
      <c r="D690">
        <v>-19.684999999999999</v>
      </c>
      <c r="E690">
        <v>39.052999999999997</v>
      </c>
      <c r="F690">
        <v>-41.32</v>
      </c>
      <c r="G690">
        <v>1.0999999999999999E-2</v>
      </c>
      <c r="H690">
        <v>0.66200000000000003</v>
      </c>
      <c r="I690">
        <v>0.33500000000000002</v>
      </c>
      <c r="J690" s="5">
        <f>AVERAGE(E692:E699)</f>
        <v>34.301000000000002</v>
      </c>
    </row>
    <row r="691" spans="1:10" hidden="1">
      <c r="B691" s="6">
        <v>1710.164</v>
      </c>
      <c r="C691">
        <v>16.152999999999999</v>
      </c>
      <c r="D691">
        <v>-19.834</v>
      </c>
      <c r="E691">
        <v>35.987000000000002</v>
      </c>
      <c r="F691">
        <v>-41.23</v>
      </c>
      <c r="G691">
        <v>8.9999999999999993E-3</v>
      </c>
      <c r="H691">
        <v>0.54200000000000004</v>
      </c>
      <c r="I691">
        <v>0.45500000000000002</v>
      </c>
    </row>
    <row r="692" spans="1:10" hidden="1">
      <c r="B692" s="6">
        <v>1720.163</v>
      </c>
      <c r="C692">
        <v>13.317</v>
      </c>
      <c r="D692">
        <v>-19.983000000000001</v>
      </c>
      <c r="E692">
        <v>33.299999999999997</v>
      </c>
      <c r="F692">
        <v>-41.13</v>
      </c>
      <c r="G692">
        <v>0.01</v>
      </c>
      <c r="H692">
        <v>0.60199999999999998</v>
      </c>
      <c r="I692">
        <v>0.39500000000000002</v>
      </c>
    </row>
    <row r="693" spans="1:10" hidden="1">
      <c r="B693" s="6">
        <v>1730.163</v>
      </c>
      <c r="C693">
        <v>13.113</v>
      </c>
      <c r="D693">
        <v>-19.998000000000001</v>
      </c>
      <c r="E693">
        <v>33.110999999999997</v>
      </c>
      <c r="F693">
        <v>-41.05</v>
      </c>
      <c r="G693">
        <v>8.0000000000000002E-3</v>
      </c>
      <c r="H693">
        <v>0.48099999999999998</v>
      </c>
      <c r="I693">
        <v>0.51600000000000001</v>
      </c>
    </row>
    <row r="694" spans="1:10" hidden="1">
      <c r="B694" s="6">
        <v>1740.164</v>
      </c>
      <c r="C694">
        <v>13.798999999999999</v>
      </c>
      <c r="D694">
        <v>-19.992999999999999</v>
      </c>
      <c r="E694">
        <v>33.792000000000002</v>
      </c>
      <c r="F694">
        <v>-40.950000000000003</v>
      </c>
      <c r="G694">
        <v>0.01</v>
      </c>
      <c r="H694">
        <v>0.60199999999999998</v>
      </c>
      <c r="I694">
        <v>0.39500000000000002</v>
      </c>
    </row>
    <row r="695" spans="1:10" hidden="1">
      <c r="B695" s="6">
        <v>1750.163</v>
      </c>
      <c r="C695">
        <v>14.321</v>
      </c>
      <c r="D695">
        <v>-19.992999999999999</v>
      </c>
      <c r="E695">
        <v>34.314</v>
      </c>
      <c r="F695">
        <v>-40.880000000000003</v>
      </c>
      <c r="G695">
        <v>7.0000000000000001E-3</v>
      </c>
      <c r="H695">
        <v>0.42099999999999999</v>
      </c>
      <c r="I695">
        <v>0.57599999999999996</v>
      </c>
    </row>
    <row r="696" spans="1:10" hidden="1">
      <c r="B696" s="6">
        <v>1760.164</v>
      </c>
      <c r="C696">
        <v>14.413</v>
      </c>
      <c r="D696">
        <v>-19.983000000000001</v>
      </c>
      <c r="E696">
        <v>34.396000000000001</v>
      </c>
      <c r="F696">
        <v>-40.81</v>
      </c>
      <c r="G696">
        <v>7.0000000000000001E-3</v>
      </c>
      <c r="H696">
        <v>0.42099999999999999</v>
      </c>
      <c r="I696">
        <v>0.57599999999999996</v>
      </c>
    </row>
    <row r="697" spans="1:10" hidden="1">
      <c r="B697" s="6">
        <v>1770.163</v>
      </c>
      <c r="C697">
        <v>14.811999999999999</v>
      </c>
      <c r="D697">
        <v>-20.003</v>
      </c>
      <c r="E697">
        <v>34.814999999999998</v>
      </c>
      <c r="F697">
        <v>-40.729999999999997</v>
      </c>
      <c r="G697">
        <v>8.0000000000000002E-3</v>
      </c>
      <c r="H697">
        <v>0.48099999999999998</v>
      </c>
      <c r="I697">
        <v>0.51600000000000001</v>
      </c>
    </row>
    <row r="698" spans="1:10" hidden="1">
      <c r="B698" s="6">
        <v>1780.164</v>
      </c>
      <c r="C698">
        <v>15.292999999999999</v>
      </c>
      <c r="D698">
        <v>-19.983000000000001</v>
      </c>
      <c r="E698">
        <v>35.276000000000003</v>
      </c>
      <c r="F698">
        <v>-40.630000000000003</v>
      </c>
      <c r="G698">
        <v>0.01</v>
      </c>
      <c r="H698">
        <v>0.60199999999999998</v>
      </c>
      <c r="I698">
        <v>0.39500000000000002</v>
      </c>
    </row>
    <row r="699" spans="1:10" hidden="1">
      <c r="B699" s="6">
        <v>1790.163</v>
      </c>
      <c r="C699">
        <v>15.436999999999999</v>
      </c>
      <c r="D699">
        <v>-19.966999999999999</v>
      </c>
      <c r="E699">
        <v>35.404000000000003</v>
      </c>
      <c r="F699">
        <v>-40.549999999999997</v>
      </c>
      <c r="G699">
        <v>8.0000000000000002E-3</v>
      </c>
      <c r="H699">
        <v>0.48099999999999998</v>
      </c>
      <c r="I699">
        <v>0.51600000000000001</v>
      </c>
    </row>
    <row r="700" spans="1:10">
      <c r="A700">
        <v>40</v>
      </c>
      <c r="B700" s="6">
        <v>1800.163</v>
      </c>
      <c r="C700">
        <v>15.365</v>
      </c>
      <c r="D700">
        <v>-19.992999999999999</v>
      </c>
      <c r="E700">
        <v>35.357999999999997</v>
      </c>
      <c r="F700">
        <v>-40.46</v>
      </c>
      <c r="G700">
        <v>8.9999999999999993E-3</v>
      </c>
      <c r="H700">
        <v>0.54200000000000004</v>
      </c>
      <c r="I700">
        <v>0.45500000000000002</v>
      </c>
      <c r="J700" s="5">
        <f>AVERAGE(E702:E709)</f>
        <v>28.774249999999999</v>
      </c>
    </row>
    <row r="701" spans="1:10" hidden="1">
      <c r="B701" s="6">
        <v>1810.164</v>
      </c>
      <c r="C701">
        <v>11.792</v>
      </c>
      <c r="D701">
        <v>-20.085000000000001</v>
      </c>
      <c r="E701">
        <v>31.876999999999999</v>
      </c>
      <c r="F701">
        <v>-40.4</v>
      </c>
      <c r="G701">
        <v>6.0000000000000001E-3</v>
      </c>
      <c r="H701">
        <v>0.36099999999999999</v>
      </c>
      <c r="I701">
        <v>0.63600000000000001</v>
      </c>
    </row>
    <row r="702" spans="1:10" hidden="1">
      <c r="B702" s="6">
        <v>1820.163</v>
      </c>
      <c r="C702">
        <v>8.3010000000000002</v>
      </c>
      <c r="D702">
        <v>-20.198</v>
      </c>
      <c r="E702">
        <v>28.498999999999999</v>
      </c>
      <c r="F702">
        <v>-40.35</v>
      </c>
      <c r="G702">
        <v>5.0000000000000001E-3</v>
      </c>
      <c r="H702">
        <v>0.30099999999999999</v>
      </c>
      <c r="I702">
        <v>0.69599999999999995</v>
      </c>
    </row>
    <row r="703" spans="1:10" hidden="1">
      <c r="B703" s="6">
        <v>1830.164</v>
      </c>
      <c r="C703">
        <v>8.1170000000000009</v>
      </c>
      <c r="D703">
        <v>-20.219000000000001</v>
      </c>
      <c r="E703">
        <v>28.335000000000001</v>
      </c>
      <c r="F703">
        <v>-40.270000000000003</v>
      </c>
      <c r="G703">
        <v>8.0000000000000002E-3</v>
      </c>
      <c r="H703">
        <v>0.48099999999999998</v>
      </c>
      <c r="I703">
        <v>0.51600000000000001</v>
      </c>
    </row>
    <row r="704" spans="1:10" hidden="1">
      <c r="B704" s="6">
        <v>1840.163</v>
      </c>
      <c r="C704">
        <v>8.1170000000000009</v>
      </c>
      <c r="D704">
        <v>-20.228999999999999</v>
      </c>
      <c r="E704">
        <v>28.346</v>
      </c>
      <c r="F704">
        <v>-40.229999999999997</v>
      </c>
      <c r="G704">
        <v>4.0000000000000001E-3</v>
      </c>
      <c r="H704">
        <v>0.24099999999999999</v>
      </c>
      <c r="I704">
        <v>0.75600000000000001</v>
      </c>
    </row>
    <row r="705" spans="1:10" hidden="1">
      <c r="B705" s="6">
        <v>1850.164</v>
      </c>
      <c r="C705">
        <v>8.25</v>
      </c>
      <c r="D705">
        <v>-20.254999999999999</v>
      </c>
      <c r="E705">
        <v>28.504000000000001</v>
      </c>
      <c r="F705">
        <v>-40.17</v>
      </c>
      <c r="G705">
        <v>6.0000000000000001E-3</v>
      </c>
      <c r="H705">
        <v>0.36099999999999999</v>
      </c>
      <c r="I705">
        <v>0.63600000000000001</v>
      </c>
    </row>
    <row r="706" spans="1:10" hidden="1">
      <c r="B706" s="6">
        <v>1860.163</v>
      </c>
      <c r="C706">
        <v>8.5869999999999997</v>
      </c>
      <c r="D706">
        <v>-20.234000000000002</v>
      </c>
      <c r="E706">
        <v>28.821999999999999</v>
      </c>
      <c r="F706">
        <v>-40.130000000000003</v>
      </c>
      <c r="G706">
        <v>4.0000000000000001E-3</v>
      </c>
      <c r="H706">
        <v>0.24099999999999999</v>
      </c>
      <c r="I706">
        <v>0.75600000000000001</v>
      </c>
    </row>
    <row r="707" spans="1:10" hidden="1">
      <c r="B707" s="6">
        <v>1870.163</v>
      </c>
      <c r="C707">
        <v>8.8230000000000004</v>
      </c>
      <c r="D707">
        <v>-20.193000000000001</v>
      </c>
      <c r="E707">
        <v>29.015999999999998</v>
      </c>
      <c r="F707">
        <v>-40.06</v>
      </c>
      <c r="G707">
        <v>7.0000000000000001E-3</v>
      </c>
      <c r="H707">
        <v>0.42099999999999999</v>
      </c>
      <c r="I707">
        <v>0.57599999999999996</v>
      </c>
    </row>
    <row r="708" spans="1:10" hidden="1">
      <c r="B708" s="6">
        <v>1880.164</v>
      </c>
      <c r="C708">
        <v>9.1709999999999994</v>
      </c>
      <c r="D708">
        <v>-20.198</v>
      </c>
      <c r="E708">
        <v>29.369</v>
      </c>
      <c r="F708">
        <v>-40.020000000000003</v>
      </c>
      <c r="G708">
        <v>4.0000000000000001E-3</v>
      </c>
      <c r="H708">
        <v>0.24099999999999999</v>
      </c>
      <c r="I708">
        <v>0.75600000000000001</v>
      </c>
    </row>
    <row r="709" spans="1:10" hidden="1">
      <c r="B709" s="6">
        <v>1890.163</v>
      </c>
      <c r="C709">
        <v>9.0990000000000002</v>
      </c>
      <c r="D709">
        <v>-20.202999999999999</v>
      </c>
      <c r="E709">
        <v>29.303000000000001</v>
      </c>
      <c r="F709">
        <v>-39.979999999999997</v>
      </c>
      <c r="G709">
        <v>4.0000000000000001E-3</v>
      </c>
      <c r="H709">
        <v>0.24099999999999999</v>
      </c>
      <c r="I709">
        <v>0.75600000000000001</v>
      </c>
    </row>
    <row r="710" spans="1:10">
      <c r="A710">
        <v>20</v>
      </c>
      <c r="B710" s="6">
        <v>1900.164</v>
      </c>
      <c r="C710">
        <v>9.1509999999999998</v>
      </c>
      <c r="D710">
        <v>-20.219000000000001</v>
      </c>
      <c r="E710">
        <v>29.369</v>
      </c>
      <c r="F710">
        <v>-39.92</v>
      </c>
      <c r="G710">
        <v>6.0000000000000001E-3</v>
      </c>
      <c r="H710">
        <v>0.36099999999999999</v>
      </c>
      <c r="I710">
        <v>0.63600000000000001</v>
      </c>
      <c r="J710" s="5">
        <f>AVERAGE(E712:E719)</f>
        <v>20.676500000000001</v>
      </c>
    </row>
    <row r="711" spans="1:10" hidden="1">
      <c r="B711" s="6">
        <v>1910.163</v>
      </c>
      <c r="C711">
        <v>5.4139999999999997</v>
      </c>
      <c r="D711">
        <v>-20.291</v>
      </c>
      <c r="E711">
        <v>25.704000000000001</v>
      </c>
      <c r="F711">
        <v>-39.880000000000003</v>
      </c>
      <c r="G711">
        <v>4.0000000000000001E-3</v>
      </c>
      <c r="H711">
        <v>0.24099999999999999</v>
      </c>
      <c r="I711">
        <v>0.75600000000000001</v>
      </c>
    </row>
    <row r="712" spans="1:10" hidden="1">
      <c r="B712" s="6">
        <v>1920.164</v>
      </c>
      <c r="C712">
        <v>0.70399999999999996</v>
      </c>
      <c r="D712">
        <v>-20.398</v>
      </c>
      <c r="E712">
        <v>21.103000000000002</v>
      </c>
      <c r="F712">
        <v>-39.840000000000003</v>
      </c>
      <c r="G712">
        <v>4.0000000000000001E-3</v>
      </c>
      <c r="H712">
        <v>0.24099999999999999</v>
      </c>
      <c r="I712">
        <v>0.75600000000000001</v>
      </c>
    </row>
    <row r="713" spans="1:10" hidden="1">
      <c r="B713" s="6">
        <v>1930.163</v>
      </c>
      <c r="C713">
        <v>-0.13500000000000001</v>
      </c>
      <c r="D713">
        <v>-20.398</v>
      </c>
      <c r="E713">
        <v>20.263000000000002</v>
      </c>
      <c r="F713">
        <v>-39.82</v>
      </c>
      <c r="G713">
        <v>2E-3</v>
      </c>
      <c r="H713">
        <v>0.12</v>
      </c>
      <c r="I713">
        <v>0.877</v>
      </c>
    </row>
    <row r="714" spans="1:10" hidden="1">
      <c r="B714" s="6">
        <v>1940.163</v>
      </c>
      <c r="C714">
        <v>-0.25800000000000001</v>
      </c>
      <c r="D714">
        <v>-20.398</v>
      </c>
      <c r="E714">
        <v>20.14</v>
      </c>
      <c r="F714">
        <v>-39.78</v>
      </c>
      <c r="G714">
        <v>4.0000000000000001E-3</v>
      </c>
      <c r="H714">
        <v>0.24099999999999999</v>
      </c>
      <c r="I714">
        <v>0.75600000000000001</v>
      </c>
    </row>
    <row r="715" spans="1:10" hidden="1">
      <c r="B715" s="6">
        <v>1950.164</v>
      </c>
      <c r="C715">
        <v>5.8999999999999997E-2</v>
      </c>
      <c r="D715">
        <v>-20.402999999999999</v>
      </c>
      <c r="E715">
        <v>20.463000000000001</v>
      </c>
      <c r="F715">
        <v>-39.76</v>
      </c>
      <c r="G715">
        <v>2E-3</v>
      </c>
      <c r="H715">
        <v>0.12</v>
      </c>
      <c r="I715">
        <v>0.877</v>
      </c>
    </row>
    <row r="716" spans="1:10" hidden="1">
      <c r="B716" s="6">
        <v>1960.163</v>
      </c>
      <c r="C716">
        <v>0.26400000000000001</v>
      </c>
      <c r="D716">
        <v>-20.408999999999999</v>
      </c>
      <c r="E716">
        <v>20.672999999999998</v>
      </c>
      <c r="F716">
        <v>-39.729999999999997</v>
      </c>
      <c r="G716">
        <v>3.0000000000000001E-3</v>
      </c>
      <c r="H716">
        <v>0.18099999999999999</v>
      </c>
      <c r="I716">
        <v>0.81599999999999995</v>
      </c>
    </row>
    <row r="717" spans="1:10" hidden="1">
      <c r="B717" s="6">
        <v>1970.164</v>
      </c>
      <c r="C717">
        <v>0.44800000000000001</v>
      </c>
      <c r="D717">
        <v>-20.398</v>
      </c>
      <c r="E717">
        <v>20.847000000000001</v>
      </c>
      <c r="F717">
        <v>-39.71</v>
      </c>
      <c r="G717">
        <v>2E-3</v>
      </c>
      <c r="H717">
        <v>0.12</v>
      </c>
      <c r="I717">
        <v>0.877</v>
      </c>
    </row>
    <row r="718" spans="1:10" hidden="1">
      <c r="B718" s="6">
        <v>1980.163</v>
      </c>
      <c r="C718">
        <v>0.57099999999999995</v>
      </c>
      <c r="D718">
        <v>-20.398</v>
      </c>
      <c r="E718">
        <v>20.969000000000001</v>
      </c>
      <c r="F718">
        <v>-39.659999999999997</v>
      </c>
      <c r="G718">
        <v>5.0000000000000001E-3</v>
      </c>
      <c r="H718">
        <v>0.30099999999999999</v>
      </c>
      <c r="I718">
        <v>0.69599999999999995</v>
      </c>
    </row>
    <row r="719" spans="1:10" hidden="1">
      <c r="B719" s="6">
        <v>1990.164</v>
      </c>
      <c r="C719">
        <v>0.56100000000000005</v>
      </c>
      <c r="D719">
        <v>-20.393000000000001</v>
      </c>
      <c r="E719">
        <v>20.954000000000001</v>
      </c>
      <c r="F719">
        <v>-39.65</v>
      </c>
      <c r="G719">
        <v>1E-3</v>
      </c>
      <c r="H719">
        <v>0.06</v>
      </c>
      <c r="I719">
        <v>0.93700000000000006</v>
      </c>
    </row>
    <row r="720" spans="1:10">
      <c r="A720">
        <v>10</v>
      </c>
      <c r="B720" s="6">
        <v>2000.163</v>
      </c>
      <c r="C720">
        <v>0.57099999999999995</v>
      </c>
      <c r="D720">
        <v>-20.393000000000001</v>
      </c>
      <c r="E720">
        <v>20.963999999999999</v>
      </c>
      <c r="F720">
        <v>-39.64</v>
      </c>
      <c r="G720">
        <v>1E-3</v>
      </c>
      <c r="H720">
        <v>0.06</v>
      </c>
      <c r="I720">
        <v>0.93700000000000006</v>
      </c>
      <c r="J720" s="5">
        <f>AVERAGE(E722:E729)</f>
        <v>17.3155</v>
      </c>
    </row>
    <row r="721" spans="1:10" hidden="1">
      <c r="B721" s="6">
        <v>2010.163</v>
      </c>
      <c r="C721">
        <v>-1.3540000000000001</v>
      </c>
      <c r="D721">
        <v>-20.398</v>
      </c>
      <c r="E721">
        <v>19.045000000000002</v>
      </c>
      <c r="F721">
        <v>-39.6</v>
      </c>
      <c r="G721">
        <v>4.0000000000000001E-3</v>
      </c>
      <c r="H721">
        <v>0.24099999999999999</v>
      </c>
      <c r="I721">
        <v>0.75600000000000001</v>
      </c>
    </row>
    <row r="722" spans="1:10" hidden="1">
      <c r="B722" s="6">
        <v>2020.164</v>
      </c>
      <c r="C722">
        <v>-4.077</v>
      </c>
      <c r="D722">
        <v>-20.408999999999999</v>
      </c>
      <c r="E722">
        <v>16.332000000000001</v>
      </c>
      <c r="F722">
        <v>-39.58</v>
      </c>
      <c r="G722">
        <v>2E-3</v>
      </c>
      <c r="H722">
        <v>0.12</v>
      </c>
      <c r="I722">
        <v>0.877</v>
      </c>
    </row>
    <row r="723" spans="1:10" hidden="1">
      <c r="B723" s="6">
        <v>2030.163</v>
      </c>
      <c r="C723">
        <v>-4.5270000000000001</v>
      </c>
      <c r="D723">
        <v>-20.46</v>
      </c>
      <c r="E723">
        <v>15.933</v>
      </c>
      <c r="F723">
        <v>-39.56</v>
      </c>
      <c r="G723">
        <v>2E-3</v>
      </c>
      <c r="H723">
        <v>0.12</v>
      </c>
      <c r="I723">
        <v>0.877</v>
      </c>
    </row>
    <row r="724" spans="1:10" hidden="1">
      <c r="B724" s="6">
        <v>2040.164</v>
      </c>
      <c r="C724">
        <v>-3.5339999999999998</v>
      </c>
      <c r="D724">
        <v>-20.495999999999999</v>
      </c>
      <c r="E724">
        <v>16.962</v>
      </c>
      <c r="F724">
        <v>-39.56</v>
      </c>
      <c r="G724">
        <v>0</v>
      </c>
      <c r="H724">
        <v>0</v>
      </c>
      <c r="I724">
        <v>0.997</v>
      </c>
    </row>
    <row r="725" spans="1:10" hidden="1">
      <c r="B725" s="6">
        <v>2050.163</v>
      </c>
      <c r="C725">
        <v>-2.9809999999999999</v>
      </c>
      <c r="D725">
        <v>-20.484999999999999</v>
      </c>
      <c r="E725">
        <v>17.504000000000001</v>
      </c>
      <c r="F725">
        <v>-39.549999999999997</v>
      </c>
      <c r="G725">
        <v>1E-3</v>
      </c>
      <c r="H725">
        <v>0.06</v>
      </c>
      <c r="I725">
        <v>0.93700000000000006</v>
      </c>
    </row>
    <row r="726" spans="1:10" hidden="1">
      <c r="B726" s="6">
        <v>2060.1640000000002</v>
      </c>
      <c r="C726">
        <v>-2.5819999999999999</v>
      </c>
      <c r="D726">
        <v>-20.454999999999998</v>
      </c>
      <c r="E726">
        <v>17.873000000000001</v>
      </c>
      <c r="F726">
        <v>-39.549999999999997</v>
      </c>
      <c r="G726">
        <v>0</v>
      </c>
      <c r="H726">
        <v>0</v>
      </c>
      <c r="I726">
        <v>0.997</v>
      </c>
    </row>
    <row r="727" spans="1:10" hidden="1">
      <c r="B727" s="6">
        <v>2070.163</v>
      </c>
      <c r="C727">
        <v>-2.5209999999999999</v>
      </c>
      <c r="D727">
        <v>-20.398</v>
      </c>
      <c r="E727">
        <v>17.878</v>
      </c>
      <c r="F727">
        <v>-39.54</v>
      </c>
      <c r="G727">
        <v>1E-3</v>
      </c>
      <c r="H727">
        <v>0.06</v>
      </c>
      <c r="I727">
        <v>0.93700000000000006</v>
      </c>
    </row>
    <row r="728" spans="1:10" hidden="1">
      <c r="B728" s="6">
        <v>2080.163</v>
      </c>
      <c r="C728">
        <v>-2.48</v>
      </c>
      <c r="D728">
        <v>-20.428999999999998</v>
      </c>
      <c r="E728">
        <v>17.949000000000002</v>
      </c>
      <c r="F728">
        <v>-39.520000000000003</v>
      </c>
      <c r="G728">
        <v>2E-3</v>
      </c>
      <c r="H728">
        <v>0.12</v>
      </c>
      <c r="I728">
        <v>0.877</v>
      </c>
    </row>
    <row r="729" spans="1:10" hidden="1">
      <c r="B729" s="6">
        <v>2090.1640000000002</v>
      </c>
      <c r="C729">
        <v>-2.3159999999999998</v>
      </c>
      <c r="D729">
        <v>-20.408999999999999</v>
      </c>
      <c r="E729">
        <v>18.093</v>
      </c>
      <c r="F729">
        <v>-39.5</v>
      </c>
      <c r="G729">
        <v>2E-3</v>
      </c>
      <c r="H729">
        <v>0.12</v>
      </c>
      <c r="I729">
        <v>0.877</v>
      </c>
    </row>
    <row r="730" spans="1:10">
      <c r="A730">
        <v>5</v>
      </c>
      <c r="B730" s="6">
        <v>2100.163</v>
      </c>
      <c r="C730">
        <v>-2.2749999999999999</v>
      </c>
      <c r="D730">
        <v>-20.408999999999999</v>
      </c>
      <c r="E730">
        <v>18.134</v>
      </c>
      <c r="F730">
        <v>-39.51</v>
      </c>
      <c r="G730">
        <v>-1E-3</v>
      </c>
      <c r="H730">
        <v>-0.06</v>
      </c>
      <c r="I730">
        <v>1.0569999999999999</v>
      </c>
      <c r="J730" s="5">
        <f>AVERAGE(E732:E739)</f>
        <v>14.089</v>
      </c>
    </row>
    <row r="731" spans="1:10" hidden="1">
      <c r="B731" s="6">
        <v>2110.1640000000002</v>
      </c>
      <c r="C731">
        <v>-3.1349999999999998</v>
      </c>
      <c r="D731">
        <v>-20.398</v>
      </c>
      <c r="E731">
        <v>17.263000000000002</v>
      </c>
      <c r="F731">
        <v>-39.5</v>
      </c>
      <c r="G731">
        <v>1E-3</v>
      </c>
      <c r="H731">
        <v>0.06</v>
      </c>
      <c r="I731">
        <v>0.93700000000000006</v>
      </c>
    </row>
    <row r="732" spans="1:10" hidden="1">
      <c r="B732" s="6">
        <v>2120.163</v>
      </c>
      <c r="C732">
        <v>-4.9160000000000004</v>
      </c>
      <c r="D732">
        <v>-20.402999999999999</v>
      </c>
      <c r="E732">
        <v>15.487</v>
      </c>
      <c r="F732">
        <v>-39.479999999999997</v>
      </c>
      <c r="G732">
        <v>2E-3</v>
      </c>
      <c r="H732">
        <v>0.12</v>
      </c>
      <c r="I732">
        <v>0.877</v>
      </c>
    </row>
    <row r="733" spans="1:10" hidden="1">
      <c r="B733" s="6">
        <v>2130.1640000000002</v>
      </c>
      <c r="C733">
        <v>-5.8890000000000002</v>
      </c>
      <c r="D733">
        <v>-20.398</v>
      </c>
      <c r="E733">
        <v>14.509</v>
      </c>
      <c r="F733">
        <v>-39.47</v>
      </c>
      <c r="G733">
        <v>1E-3</v>
      </c>
      <c r="H733">
        <v>0.06</v>
      </c>
      <c r="I733">
        <v>0.93700000000000006</v>
      </c>
    </row>
    <row r="734" spans="1:10" hidden="1">
      <c r="B734" s="6">
        <v>2140.163</v>
      </c>
      <c r="C734">
        <v>-6.391</v>
      </c>
      <c r="D734">
        <v>-20.408999999999999</v>
      </c>
      <c r="E734">
        <v>14.018000000000001</v>
      </c>
      <c r="F734">
        <v>-39.47</v>
      </c>
      <c r="G734">
        <v>0</v>
      </c>
      <c r="H734">
        <v>0</v>
      </c>
      <c r="I734">
        <v>0.997</v>
      </c>
    </row>
    <row r="735" spans="1:10" hidden="1">
      <c r="B735" s="6">
        <v>2150.163</v>
      </c>
      <c r="C735">
        <v>-6.6159999999999997</v>
      </c>
      <c r="D735">
        <v>-20.408999999999999</v>
      </c>
      <c r="E735">
        <v>13.792999999999999</v>
      </c>
      <c r="F735">
        <v>-39.46</v>
      </c>
      <c r="G735">
        <v>1E-3</v>
      </c>
      <c r="H735">
        <v>0.06</v>
      </c>
      <c r="I735">
        <v>0.93700000000000006</v>
      </c>
    </row>
    <row r="736" spans="1:10" hidden="1">
      <c r="B736" s="6">
        <v>2160.1640000000002</v>
      </c>
      <c r="C736">
        <v>-6.657</v>
      </c>
      <c r="D736">
        <v>-20.398</v>
      </c>
      <c r="E736">
        <v>13.742000000000001</v>
      </c>
      <c r="F736">
        <v>-39.44</v>
      </c>
      <c r="G736">
        <v>2E-3</v>
      </c>
      <c r="H736">
        <v>0.12</v>
      </c>
      <c r="I736">
        <v>0.877</v>
      </c>
    </row>
    <row r="737" spans="1:10" hidden="1">
      <c r="B737" s="6">
        <v>2170.163</v>
      </c>
      <c r="C737">
        <v>-6.7279999999999998</v>
      </c>
      <c r="D737">
        <v>-20.398</v>
      </c>
      <c r="E737">
        <v>13.67</v>
      </c>
      <c r="F737">
        <v>-39.450000000000003</v>
      </c>
      <c r="G737">
        <v>-1E-3</v>
      </c>
      <c r="H737">
        <v>-0.06</v>
      </c>
      <c r="I737">
        <v>1.0569999999999999</v>
      </c>
    </row>
    <row r="738" spans="1:10" hidden="1">
      <c r="B738" s="6">
        <v>2180.1640000000002</v>
      </c>
      <c r="C738">
        <v>-6.6669999999999998</v>
      </c>
      <c r="D738">
        <v>-20.398</v>
      </c>
      <c r="E738">
        <v>13.731</v>
      </c>
      <c r="F738">
        <v>-39.43</v>
      </c>
      <c r="G738">
        <v>2E-3</v>
      </c>
      <c r="H738">
        <v>0.12</v>
      </c>
      <c r="I738">
        <v>0.877</v>
      </c>
    </row>
    <row r="739" spans="1:10" hidden="1">
      <c r="B739" s="6">
        <v>2190.163</v>
      </c>
      <c r="C739">
        <v>-6.6360000000000001</v>
      </c>
      <c r="D739">
        <v>-20.398</v>
      </c>
      <c r="E739">
        <v>13.762</v>
      </c>
      <c r="F739">
        <v>-39.43</v>
      </c>
      <c r="G739">
        <v>0</v>
      </c>
      <c r="H739">
        <v>0</v>
      </c>
      <c r="I739">
        <v>0.997</v>
      </c>
    </row>
    <row r="740" spans="1:10">
      <c r="A740">
        <v>2</v>
      </c>
      <c r="B740" s="6">
        <v>2200.1640000000002</v>
      </c>
      <c r="C740">
        <v>-6.79</v>
      </c>
      <c r="D740">
        <v>-20.398</v>
      </c>
      <c r="E740">
        <v>13.608000000000001</v>
      </c>
      <c r="F740">
        <v>-39.4</v>
      </c>
      <c r="G740">
        <v>3.0000000000000001E-3</v>
      </c>
      <c r="H740">
        <v>0.18099999999999999</v>
      </c>
      <c r="I740">
        <v>0.81599999999999995</v>
      </c>
      <c r="J740" s="5">
        <f>AVERAGE(E742:E749)</f>
        <v>11.136625</v>
      </c>
    </row>
    <row r="741" spans="1:10" hidden="1">
      <c r="B741" s="6">
        <v>2210.163</v>
      </c>
      <c r="C741">
        <v>-7.3220000000000001</v>
      </c>
      <c r="D741">
        <v>-20.402999999999999</v>
      </c>
      <c r="E741">
        <v>13.081</v>
      </c>
      <c r="F741">
        <v>-39.409999999999997</v>
      </c>
      <c r="G741">
        <v>-1E-3</v>
      </c>
      <c r="H741">
        <v>-0.06</v>
      </c>
      <c r="I741">
        <v>1.0569999999999999</v>
      </c>
    </row>
    <row r="742" spans="1:10" hidden="1">
      <c r="B742" s="6">
        <v>2220.163</v>
      </c>
      <c r="C742">
        <v>-8.2850000000000001</v>
      </c>
      <c r="D742">
        <v>-20.398</v>
      </c>
      <c r="E742">
        <v>12.114000000000001</v>
      </c>
      <c r="F742">
        <v>-39.4</v>
      </c>
      <c r="G742">
        <v>1E-3</v>
      </c>
      <c r="H742">
        <v>0.06</v>
      </c>
      <c r="I742">
        <v>0.93700000000000006</v>
      </c>
    </row>
    <row r="743" spans="1:10" hidden="1">
      <c r="B743" s="6">
        <v>2230.1640000000002</v>
      </c>
      <c r="C743">
        <v>-8.94</v>
      </c>
      <c r="D743">
        <v>-20.402999999999999</v>
      </c>
      <c r="E743">
        <v>11.464</v>
      </c>
      <c r="F743">
        <v>-39.4</v>
      </c>
      <c r="G743">
        <v>0</v>
      </c>
      <c r="H743">
        <v>0</v>
      </c>
      <c r="I743">
        <v>0.997</v>
      </c>
    </row>
    <row r="744" spans="1:10" hidden="1">
      <c r="B744" s="6">
        <v>2240.163</v>
      </c>
      <c r="C744">
        <v>-9.1649999999999991</v>
      </c>
      <c r="D744">
        <v>-20.408999999999999</v>
      </c>
      <c r="E744">
        <v>11.243</v>
      </c>
      <c r="F744">
        <v>-39.39</v>
      </c>
      <c r="G744">
        <v>1E-3</v>
      </c>
      <c r="H744">
        <v>0.06</v>
      </c>
      <c r="I744">
        <v>0.93700000000000006</v>
      </c>
    </row>
    <row r="745" spans="1:10" hidden="1">
      <c r="B745" s="6">
        <v>2250.1640000000002</v>
      </c>
      <c r="C745">
        <v>-9.3699999999999992</v>
      </c>
      <c r="D745">
        <v>-20.414000000000001</v>
      </c>
      <c r="E745">
        <v>11.044</v>
      </c>
      <c r="F745">
        <v>-39.39</v>
      </c>
      <c r="G745">
        <v>0</v>
      </c>
      <c r="H745">
        <v>0</v>
      </c>
      <c r="I745">
        <v>0.997</v>
      </c>
    </row>
    <row r="746" spans="1:10" hidden="1">
      <c r="B746" s="6">
        <v>2260.163</v>
      </c>
      <c r="C746">
        <v>-9.4930000000000003</v>
      </c>
      <c r="D746">
        <v>-20.419</v>
      </c>
      <c r="E746">
        <v>10.926</v>
      </c>
      <c r="F746">
        <v>-39.369999999999997</v>
      </c>
      <c r="G746">
        <v>2E-3</v>
      </c>
      <c r="H746">
        <v>0.12</v>
      </c>
      <c r="I746">
        <v>0.877</v>
      </c>
    </row>
    <row r="747" spans="1:10" hidden="1">
      <c r="B747" s="6">
        <v>2270.1640000000002</v>
      </c>
      <c r="C747">
        <v>-9.6150000000000002</v>
      </c>
      <c r="D747">
        <v>-20.419</v>
      </c>
      <c r="E747">
        <v>10.803000000000001</v>
      </c>
      <c r="F747">
        <v>-39.369999999999997</v>
      </c>
      <c r="G747">
        <v>0</v>
      </c>
      <c r="H747">
        <v>0</v>
      </c>
      <c r="I747">
        <v>0.997</v>
      </c>
    </row>
    <row r="748" spans="1:10" hidden="1">
      <c r="B748" s="6">
        <v>2280.163</v>
      </c>
      <c r="C748">
        <v>-9.6669999999999998</v>
      </c>
      <c r="D748">
        <v>-20.398</v>
      </c>
      <c r="E748">
        <v>10.731999999999999</v>
      </c>
      <c r="F748">
        <v>-39.35</v>
      </c>
      <c r="G748">
        <v>2E-3</v>
      </c>
      <c r="H748">
        <v>0.12</v>
      </c>
      <c r="I748">
        <v>0.877</v>
      </c>
    </row>
    <row r="749" spans="1:10" hidden="1">
      <c r="B749" s="6">
        <v>2290.163</v>
      </c>
      <c r="C749">
        <v>-9.6669999999999998</v>
      </c>
      <c r="D749">
        <v>-20.434000000000001</v>
      </c>
      <c r="E749">
        <v>10.766999999999999</v>
      </c>
      <c r="F749">
        <v>-39.340000000000003</v>
      </c>
      <c r="G749">
        <v>1E-3</v>
      </c>
      <c r="H749">
        <v>0.06</v>
      </c>
      <c r="I749">
        <v>0.93700000000000006</v>
      </c>
    </row>
    <row r="750" spans="1:10">
      <c r="A750" s="8">
        <v>0</v>
      </c>
      <c r="B750" s="18">
        <v>2300.1640000000002</v>
      </c>
      <c r="C750">
        <v>-9.7279999999999998</v>
      </c>
      <c r="D750">
        <v>-20.439</v>
      </c>
      <c r="E750" s="8">
        <v>10.711</v>
      </c>
      <c r="F750" s="8">
        <v>-39.33</v>
      </c>
      <c r="G750">
        <v>1E-3</v>
      </c>
      <c r="H750">
        <v>0.06</v>
      </c>
      <c r="I750">
        <v>0.93700000000000006</v>
      </c>
      <c r="J750" s="9">
        <f>AVERAGE(E752:E759)</f>
        <v>8.6507500000000004</v>
      </c>
    </row>
    <row r="751" spans="1:10" hidden="1">
      <c r="B751" s="6">
        <v>2310.163</v>
      </c>
      <c r="C751">
        <v>-10.055999999999999</v>
      </c>
      <c r="D751">
        <v>-20.48</v>
      </c>
      <c r="E751">
        <v>10.425000000000001</v>
      </c>
      <c r="F751">
        <v>-39.33</v>
      </c>
      <c r="G751">
        <v>0</v>
      </c>
      <c r="H751">
        <v>0</v>
      </c>
      <c r="I751">
        <v>0.997</v>
      </c>
    </row>
    <row r="752" spans="1:10" hidden="1">
      <c r="B752" s="6">
        <v>2320.1640000000002</v>
      </c>
      <c r="C752">
        <v>-10.68</v>
      </c>
      <c r="D752">
        <v>-20.454999999999998</v>
      </c>
      <c r="E752">
        <v>9.7739999999999991</v>
      </c>
      <c r="F752">
        <v>-39.35</v>
      </c>
      <c r="G752">
        <v>-2E-3</v>
      </c>
      <c r="H752">
        <v>-0.12</v>
      </c>
      <c r="I752">
        <v>1.117</v>
      </c>
    </row>
    <row r="753" spans="1:12" hidden="1">
      <c r="B753" s="6">
        <v>2330.163</v>
      </c>
      <c r="C753">
        <v>-11.1</v>
      </c>
      <c r="D753">
        <v>-20.428999999999998</v>
      </c>
      <c r="E753">
        <v>9.3290000000000006</v>
      </c>
      <c r="F753">
        <v>-39.33</v>
      </c>
      <c r="G753">
        <v>2E-3</v>
      </c>
      <c r="H753">
        <v>0.12</v>
      </c>
      <c r="I753">
        <v>0.877</v>
      </c>
    </row>
    <row r="754" spans="1:12" hidden="1">
      <c r="B754" s="6">
        <v>2340.1640000000002</v>
      </c>
      <c r="C754">
        <v>-11.366</v>
      </c>
      <c r="D754">
        <v>-20.475000000000001</v>
      </c>
      <c r="E754">
        <v>9.109</v>
      </c>
      <c r="F754">
        <v>-39.31</v>
      </c>
      <c r="G754">
        <v>2E-3</v>
      </c>
      <c r="H754">
        <v>0.12</v>
      </c>
      <c r="I754">
        <v>0.877</v>
      </c>
    </row>
    <row r="755" spans="1:12" hidden="1">
      <c r="B755" s="6">
        <v>2350.163</v>
      </c>
      <c r="C755">
        <v>-11.602</v>
      </c>
      <c r="D755">
        <v>-20.491</v>
      </c>
      <c r="E755">
        <v>8.8889999999999993</v>
      </c>
      <c r="F755">
        <v>-39.31</v>
      </c>
      <c r="G755">
        <v>0</v>
      </c>
      <c r="H755">
        <v>0</v>
      </c>
      <c r="I755">
        <v>0.997</v>
      </c>
    </row>
    <row r="756" spans="1:12" hidden="1">
      <c r="B756" s="6">
        <v>2360.163</v>
      </c>
      <c r="C756">
        <v>-11.991</v>
      </c>
      <c r="D756">
        <v>-20.48</v>
      </c>
      <c r="E756">
        <v>8.49</v>
      </c>
      <c r="F756">
        <v>-39.31</v>
      </c>
      <c r="G756">
        <v>0</v>
      </c>
      <c r="H756">
        <v>0</v>
      </c>
      <c r="I756">
        <v>0.997</v>
      </c>
    </row>
    <row r="757" spans="1:12" hidden="1">
      <c r="B757" s="6">
        <v>2370.1640000000002</v>
      </c>
      <c r="C757">
        <v>-12.38</v>
      </c>
      <c r="D757">
        <v>-20.475000000000001</v>
      </c>
      <c r="E757">
        <v>8.0950000000000006</v>
      </c>
      <c r="F757">
        <v>-39.29</v>
      </c>
      <c r="G757">
        <v>2E-3</v>
      </c>
      <c r="H757">
        <v>0.12</v>
      </c>
      <c r="I757">
        <v>0.877</v>
      </c>
    </row>
    <row r="758" spans="1:12" hidden="1">
      <c r="B758" s="6">
        <v>2380.163</v>
      </c>
      <c r="C758">
        <v>-12.605</v>
      </c>
      <c r="D758">
        <v>-20.465</v>
      </c>
      <c r="E758">
        <v>7.86</v>
      </c>
      <c r="F758">
        <v>-39.29</v>
      </c>
      <c r="G758">
        <v>0</v>
      </c>
      <c r="H758">
        <v>0</v>
      </c>
      <c r="I758">
        <v>0.997</v>
      </c>
    </row>
    <row r="759" spans="1:12" hidden="1">
      <c r="B759" s="6">
        <v>2390.1640000000002</v>
      </c>
      <c r="C759">
        <v>-12.861000000000001</v>
      </c>
      <c r="D759">
        <v>-20.521000000000001</v>
      </c>
      <c r="E759">
        <v>7.66</v>
      </c>
      <c r="F759">
        <v>-39.28</v>
      </c>
      <c r="G759">
        <v>1E-3</v>
      </c>
      <c r="H759">
        <v>0.06</v>
      </c>
      <c r="I759">
        <v>0.93700000000000006</v>
      </c>
    </row>
    <row r="760" spans="1:12">
      <c r="A760">
        <v>100</v>
      </c>
      <c r="B760" s="6">
        <v>2400.163</v>
      </c>
      <c r="C760">
        <v>-13.24</v>
      </c>
      <c r="D760">
        <v>-20.506</v>
      </c>
      <c r="E760">
        <v>7.266</v>
      </c>
      <c r="F760">
        <v>-39.270000000000003</v>
      </c>
      <c r="G760">
        <v>1E-3</v>
      </c>
      <c r="H760">
        <v>0.06</v>
      </c>
      <c r="I760">
        <v>0.93700000000000006</v>
      </c>
      <c r="J760" s="5">
        <f>AVERAGE(E762:E769)</f>
        <v>31.329125000000001</v>
      </c>
      <c r="L760" t="s">
        <v>96</v>
      </c>
    </row>
    <row r="761" spans="1:12" hidden="1">
      <c r="B761" s="6">
        <v>2410.1640000000002</v>
      </c>
      <c r="C761">
        <v>6.7240000000000002</v>
      </c>
      <c r="D761">
        <v>-20.388000000000002</v>
      </c>
      <c r="E761">
        <v>27.111999999999998</v>
      </c>
      <c r="F761">
        <v>-39.270000000000003</v>
      </c>
      <c r="G761">
        <v>0</v>
      </c>
      <c r="H761">
        <v>0</v>
      </c>
      <c r="I761">
        <v>0.997</v>
      </c>
    </row>
    <row r="762" spans="1:12" hidden="1">
      <c r="B762" s="6">
        <v>2420.163</v>
      </c>
      <c r="C762">
        <v>17.422999999999998</v>
      </c>
      <c r="D762">
        <v>-17.992000000000001</v>
      </c>
      <c r="E762">
        <v>35.414999999999999</v>
      </c>
      <c r="F762">
        <v>-39.06</v>
      </c>
      <c r="G762">
        <v>2.1000000000000001E-2</v>
      </c>
      <c r="H762">
        <v>1.264</v>
      </c>
      <c r="I762">
        <v>-0.26700000000000002</v>
      </c>
    </row>
    <row r="763" spans="1:12" hidden="1">
      <c r="B763" s="6">
        <v>2430.163</v>
      </c>
      <c r="C763">
        <v>12.488</v>
      </c>
      <c r="D763">
        <v>-18.181999999999999</v>
      </c>
      <c r="E763">
        <v>30.67</v>
      </c>
      <c r="F763">
        <v>-38.85</v>
      </c>
      <c r="G763">
        <v>2.1000000000000001E-2</v>
      </c>
      <c r="H763">
        <v>1.264</v>
      </c>
      <c r="I763">
        <v>-0.26700000000000002</v>
      </c>
    </row>
    <row r="764" spans="1:12" hidden="1">
      <c r="B764" s="6">
        <v>2440.1640000000002</v>
      </c>
      <c r="C764">
        <v>12.56</v>
      </c>
      <c r="D764">
        <v>-18.140999999999998</v>
      </c>
      <c r="E764">
        <v>30.701000000000001</v>
      </c>
      <c r="F764">
        <v>-38.619999999999997</v>
      </c>
      <c r="G764">
        <v>2.3E-2</v>
      </c>
      <c r="H764">
        <v>1.3839999999999999</v>
      </c>
      <c r="I764">
        <v>-0.38700000000000001</v>
      </c>
    </row>
    <row r="765" spans="1:12" hidden="1">
      <c r="B765" s="6">
        <v>2450.163</v>
      </c>
      <c r="C765">
        <v>12.201000000000001</v>
      </c>
      <c r="D765">
        <v>-18.155999999999999</v>
      </c>
      <c r="E765">
        <v>30.358000000000001</v>
      </c>
      <c r="F765">
        <v>-38.4</v>
      </c>
      <c r="G765">
        <v>2.1999999999999999E-2</v>
      </c>
      <c r="H765">
        <v>1.3240000000000001</v>
      </c>
      <c r="I765">
        <v>-0.32700000000000001</v>
      </c>
    </row>
    <row r="766" spans="1:12" hidden="1">
      <c r="B766" s="6">
        <v>2460.1640000000002</v>
      </c>
      <c r="C766">
        <v>12.621</v>
      </c>
      <c r="D766">
        <v>-18.140999999999998</v>
      </c>
      <c r="E766">
        <v>30.762</v>
      </c>
      <c r="F766">
        <v>-38.19</v>
      </c>
      <c r="G766">
        <v>2.1000000000000001E-2</v>
      </c>
      <c r="H766">
        <v>1.264</v>
      </c>
      <c r="I766">
        <v>-0.26700000000000002</v>
      </c>
    </row>
    <row r="767" spans="1:12" hidden="1">
      <c r="B767" s="6">
        <v>2470.163</v>
      </c>
      <c r="C767">
        <v>12.529</v>
      </c>
      <c r="D767">
        <v>-18.135999999999999</v>
      </c>
      <c r="E767">
        <v>30.664999999999999</v>
      </c>
      <c r="F767">
        <v>-37.96</v>
      </c>
      <c r="G767">
        <v>2.3E-2</v>
      </c>
      <c r="H767">
        <v>1.3839999999999999</v>
      </c>
      <c r="I767">
        <v>-0.38700000000000001</v>
      </c>
    </row>
    <row r="768" spans="1:12" hidden="1">
      <c r="B768" s="6">
        <v>2480.1640000000002</v>
      </c>
      <c r="C768">
        <v>12.917999999999999</v>
      </c>
      <c r="D768">
        <v>-18.09</v>
      </c>
      <c r="E768">
        <v>31.007999999999999</v>
      </c>
      <c r="F768">
        <v>-37.75</v>
      </c>
      <c r="G768">
        <v>2.1000000000000001E-2</v>
      </c>
      <c r="H768">
        <v>1.264</v>
      </c>
      <c r="I768">
        <v>-0.26700000000000002</v>
      </c>
    </row>
    <row r="769" spans="2:9" hidden="1">
      <c r="B769" s="6">
        <v>2490.163</v>
      </c>
      <c r="C769">
        <v>12.917999999999999</v>
      </c>
      <c r="D769">
        <v>-18.135999999999999</v>
      </c>
      <c r="E769">
        <v>31.053999999999998</v>
      </c>
      <c r="F769">
        <v>-37.53</v>
      </c>
      <c r="G769">
        <v>2.1999999999999999E-2</v>
      </c>
      <c r="H769">
        <v>1.3240000000000001</v>
      </c>
      <c r="I769">
        <v>-0.32700000000000001</v>
      </c>
    </row>
    <row r="770" spans="2:9" hidden="1">
      <c r="B770" s="6">
        <v>2500.163</v>
      </c>
      <c r="C770">
        <v>13.113</v>
      </c>
      <c r="D770">
        <v>-18.114999999999998</v>
      </c>
      <c r="E770">
        <v>31.228000000000002</v>
      </c>
      <c r="F770">
        <v>-37.299999999999997</v>
      </c>
      <c r="G770">
        <v>2.3E-2</v>
      </c>
      <c r="H770">
        <v>1.3839999999999999</v>
      </c>
      <c r="I770">
        <v>-0.38700000000000001</v>
      </c>
    </row>
    <row r="771" spans="2:9" hidden="1">
      <c r="B771" s="6">
        <v>2510.1640000000002</v>
      </c>
      <c r="C771">
        <v>13.502000000000001</v>
      </c>
      <c r="D771">
        <v>-18.105</v>
      </c>
      <c r="E771">
        <v>31.606999999999999</v>
      </c>
      <c r="F771">
        <v>-37.1</v>
      </c>
      <c r="G771">
        <v>0.02</v>
      </c>
      <c r="H771">
        <v>1.204</v>
      </c>
      <c r="I771">
        <v>-0.20699999999999999</v>
      </c>
    </row>
    <row r="772" spans="2:9" hidden="1">
      <c r="B772" s="6">
        <v>2520.163</v>
      </c>
      <c r="C772">
        <v>13.747</v>
      </c>
      <c r="D772">
        <v>-18.079000000000001</v>
      </c>
      <c r="E772">
        <v>31.827000000000002</v>
      </c>
      <c r="F772">
        <v>-36.86</v>
      </c>
      <c r="G772">
        <v>2.4E-2</v>
      </c>
      <c r="H772">
        <v>1.444</v>
      </c>
      <c r="I772">
        <v>-0.44700000000000001</v>
      </c>
    </row>
    <row r="773" spans="2:9" hidden="1">
      <c r="B773" s="6">
        <v>2530.1640000000002</v>
      </c>
      <c r="C773">
        <v>14.218</v>
      </c>
      <c r="D773">
        <v>-18.033000000000001</v>
      </c>
      <c r="E773">
        <v>32.252000000000002</v>
      </c>
      <c r="F773">
        <v>-36.64</v>
      </c>
      <c r="G773">
        <v>2.1999999999999999E-2</v>
      </c>
      <c r="H773">
        <v>1.3240000000000001</v>
      </c>
      <c r="I773">
        <v>-0.32700000000000001</v>
      </c>
    </row>
    <row r="774" spans="2:9" hidden="1">
      <c r="B774" s="6">
        <v>2540.163</v>
      </c>
      <c r="C774">
        <v>14.27</v>
      </c>
      <c r="D774">
        <v>-18.018000000000001</v>
      </c>
      <c r="E774">
        <v>32.286999999999999</v>
      </c>
      <c r="F774">
        <v>-36.409999999999997</v>
      </c>
      <c r="G774">
        <v>2.3E-2</v>
      </c>
      <c r="H774">
        <v>1.3839999999999999</v>
      </c>
      <c r="I774">
        <v>-0.38700000000000001</v>
      </c>
    </row>
    <row r="775" spans="2:9" hidden="1">
      <c r="B775" s="6">
        <v>2550.1640000000002</v>
      </c>
      <c r="C775">
        <v>14.618</v>
      </c>
      <c r="D775">
        <v>-18.013000000000002</v>
      </c>
      <c r="E775">
        <v>32.630000000000003</v>
      </c>
      <c r="F775">
        <v>-36.21</v>
      </c>
      <c r="G775">
        <v>0.02</v>
      </c>
      <c r="H775">
        <v>1.204</v>
      </c>
      <c r="I775">
        <v>-0.20699999999999999</v>
      </c>
    </row>
    <row r="776" spans="2:9" hidden="1">
      <c r="B776" s="6">
        <v>2560.163</v>
      </c>
      <c r="C776">
        <v>14.065</v>
      </c>
      <c r="D776">
        <v>-18.042999999999999</v>
      </c>
      <c r="E776">
        <v>32.107999999999997</v>
      </c>
      <c r="F776">
        <v>-35.979999999999997</v>
      </c>
      <c r="G776">
        <v>2.3E-2</v>
      </c>
      <c r="H776">
        <v>1.3839999999999999</v>
      </c>
      <c r="I776">
        <v>-0.38700000000000001</v>
      </c>
    </row>
    <row r="777" spans="2:9" hidden="1">
      <c r="B777" s="6">
        <v>2570.163</v>
      </c>
      <c r="C777">
        <v>14.228999999999999</v>
      </c>
      <c r="D777">
        <v>-18.042999999999999</v>
      </c>
      <c r="E777">
        <v>32.271999999999998</v>
      </c>
      <c r="F777">
        <v>-35.770000000000003</v>
      </c>
      <c r="G777">
        <v>2.1000000000000001E-2</v>
      </c>
      <c r="H777">
        <v>1.264</v>
      </c>
      <c r="I777">
        <v>-0.26700000000000002</v>
      </c>
    </row>
    <row r="778" spans="2:9" hidden="1">
      <c r="B778" s="6">
        <v>2580.1640000000002</v>
      </c>
      <c r="C778">
        <v>14.055</v>
      </c>
      <c r="D778">
        <v>-18.038</v>
      </c>
      <c r="E778">
        <v>32.093000000000004</v>
      </c>
      <c r="F778">
        <v>-35.56</v>
      </c>
      <c r="G778">
        <v>2.1000000000000001E-2</v>
      </c>
      <c r="H778">
        <v>1.264</v>
      </c>
      <c r="I778">
        <v>-0.26700000000000002</v>
      </c>
    </row>
    <row r="779" spans="2:9" hidden="1">
      <c r="B779" s="6">
        <v>2590.163</v>
      </c>
      <c r="C779">
        <v>14.484999999999999</v>
      </c>
      <c r="D779">
        <v>-18.027999999999999</v>
      </c>
      <c r="E779">
        <v>32.512999999999998</v>
      </c>
      <c r="F779">
        <v>-35.33</v>
      </c>
      <c r="G779">
        <v>2.3E-2</v>
      </c>
      <c r="H779">
        <v>1.3839999999999999</v>
      </c>
      <c r="I779">
        <v>-0.38700000000000001</v>
      </c>
    </row>
    <row r="780" spans="2:9" hidden="1">
      <c r="B780" s="6">
        <v>2600.1640000000002</v>
      </c>
      <c r="C780">
        <v>14.474</v>
      </c>
      <c r="D780">
        <v>-18.038</v>
      </c>
      <c r="E780">
        <v>32.512999999999998</v>
      </c>
      <c r="F780">
        <v>-35.119999999999997</v>
      </c>
      <c r="G780">
        <v>2.1000000000000001E-2</v>
      </c>
      <c r="H780">
        <v>1.264</v>
      </c>
      <c r="I780">
        <v>-0.26700000000000002</v>
      </c>
    </row>
    <row r="781" spans="2:9" hidden="1">
      <c r="B781" s="6">
        <v>2610.163</v>
      </c>
      <c r="C781">
        <v>14.74</v>
      </c>
      <c r="D781">
        <v>-18.038</v>
      </c>
      <c r="E781">
        <v>32.779000000000003</v>
      </c>
      <c r="F781">
        <v>-34.9</v>
      </c>
      <c r="G781">
        <v>2.1999999999999999E-2</v>
      </c>
      <c r="H781">
        <v>1.3240000000000001</v>
      </c>
      <c r="I781">
        <v>-0.32700000000000001</v>
      </c>
    </row>
    <row r="782" spans="2:9" hidden="1">
      <c r="B782" s="6">
        <v>2620.1640000000002</v>
      </c>
      <c r="C782">
        <v>14.935</v>
      </c>
      <c r="D782">
        <v>-18.027999999999999</v>
      </c>
      <c r="E782">
        <v>32.963000000000001</v>
      </c>
      <c r="F782">
        <v>-34.700000000000003</v>
      </c>
      <c r="G782">
        <v>0.02</v>
      </c>
      <c r="H782">
        <v>1.204</v>
      </c>
      <c r="I782">
        <v>-0.20699999999999999</v>
      </c>
    </row>
    <row r="783" spans="2:9" hidden="1">
      <c r="B783" s="6">
        <v>2630.163</v>
      </c>
      <c r="C783">
        <v>15.201000000000001</v>
      </c>
      <c r="D783">
        <v>-18.013000000000002</v>
      </c>
      <c r="E783">
        <v>33.213999999999999</v>
      </c>
      <c r="F783">
        <v>-34.49</v>
      </c>
      <c r="G783">
        <v>2.1000000000000001E-2</v>
      </c>
      <c r="H783">
        <v>1.264</v>
      </c>
      <c r="I783">
        <v>-0.26700000000000002</v>
      </c>
    </row>
    <row r="784" spans="2:9" hidden="1">
      <c r="B784" s="6">
        <v>2640.163</v>
      </c>
      <c r="C784">
        <v>15.548999999999999</v>
      </c>
      <c r="D784">
        <v>-17.951000000000001</v>
      </c>
      <c r="E784">
        <v>33.5</v>
      </c>
      <c r="F784">
        <v>-34.270000000000003</v>
      </c>
      <c r="G784">
        <v>2.1999999999999999E-2</v>
      </c>
      <c r="H784">
        <v>1.3240000000000001</v>
      </c>
      <c r="I784">
        <v>-0.32700000000000001</v>
      </c>
    </row>
    <row r="785" spans="1:10" hidden="1">
      <c r="B785" s="6">
        <v>2650.1640000000002</v>
      </c>
      <c r="C785">
        <v>15.734</v>
      </c>
      <c r="D785">
        <v>-17.936</v>
      </c>
      <c r="E785">
        <v>33.668999999999997</v>
      </c>
      <c r="F785">
        <v>-34.03</v>
      </c>
      <c r="G785">
        <v>2.4E-2</v>
      </c>
      <c r="H785">
        <v>1.444</v>
      </c>
      <c r="I785">
        <v>-0.44700000000000001</v>
      </c>
    </row>
    <row r="786" spans="1:10" hidden="1">
      <c r="B786" s="6">
        <v>2660.163</v>
      </c>
      <c r="C786">
        <v>15.754</v>
      </c>
      <c r="D786">
        <v>-17.931000000000001</v>
      </c>
      <c r="E786">
        <v>33.685000000000002</v>
      </c>
      <c r="F786">
        <v>-33.82</v>
      </c>
      <c r="G786">
        <v>2.1000000000000001E-2</v>
      </c>
      <c r="H786">
        <v>1.264</v>
      </c>
      <c r="I786">
        <v>-0.26700000000000002</v>
      </c>
    </row>
    <row r="787" spans="1:10" hidden="1">
      <c r="B787" s="6">
        <v>2670.1640000000002</v>
      </c>
      <c r="C787">
        <v>15.662000000000001</v>
      </c>
      <c r="D787">
        <v>-17.940999999999999</v>
      </c>
      <c r="E787">
        <v>33.603000000000002</v>
      </c>
      <c r="F787">
        <v>-33.590000000000003</v>
      </c>
      <c r="G787">
        <v>2.3E-2</v>
      </c>
      <c r="H787">
        <v>1.3839999999999999</v>
      </c>
      <c r="I787">
        <v>-0.38700000000000001</v>
      </c>
    </row>
    <row r="788" spans="1:10" hidden="1">
      <c r="B788" s="6">
        <v>2680.163</v>
      </c>
      <c r="C788">
        <v>15.846</v>
      </c>
      <c r="D788">
        <v>-17.940999999999999</v>
      </c>
      <c r="E788">
        <v>33.786999999999999</v>
      </c>
      <c r="F788">
        <v>-33.380000000000003</v>
      </c>
      <c r="G788">
        <v>2.1000000000000001E-2</v>
      </c>
      <c r="H788">
        <v>1.264</v>
      </c>
      <c r="I788">
        <v>-0.26700000000000002</v>
      </c>
    </row>
    <row r="789" spans="1:10" hidden="1">
      <c r="B789" s="6">
        <v>2690.1640000000002</v>
      </c>
      <c r="C789">
        <v>15.693</v>
      </c>
      <c r="D789">
        <v>-17.946000000000002</v>
      </c>
      <c r="E789">
        <v>33.639000000000003</v>
      </c>
      <c r="F789">
        <v>-33.17</v>
      </c>
      <c r="G789">
        <v>2.1000000000000001E-2</v>
      </c>
      <c r="H789">
        <v>1.264</v>
      </c>
      <c r="I789">
        <v>-0.26700000000000002</v>
      </c>
    </row>
    <row r="790" spans="1:10">
      <c r="A790">
        <v>80</v>
      </c>
      <c r="B790" s="6">
        <v>2700.163</v>
      </c>
      <c r="C790">
        <v>15.928000000000001</v>
      </c>
      <c r="D790">
        <v>-17.931000000000001</v>
      </c>
      <c r="E790">
        <v>33.859000000000002</v>
      </c>
      <c r="F790">
        <v>-32.96</v>
      </c>
      <c r="G790">
        <v>2.1000000000000001E-2</v>
      </c>
      <c r="H790">
        <v>1.264</v>
      </c>
      <c r="I790">
        <v>-0.26700000000000002</v>
      </c>
      <c r="J790" s="5">
        <f>AVERAGE(E792:E799)</f>
        <v>28.922250000000002</v>
      </c>
    </row>
    <row r="791" spans="1:10" hidden="1">
      <c r="B791" s="6">
        <v>2710.163</v>
      </c>
      <c r="C791">
        <v>12.026999999999999</v>
      </c>
      <c r="D791">
        <v>-18.187000000000001</v>
      </c>
      <c r="E791">
        <v>30.215</v>
      </c>
      <c r="F791">
        <v>-32.76</v>
      </c>
      <c r="G791">
        <v>0.02</v>
      </c>
      <c r="H791">
        <v>1.204</v>
      </c>
      <c r="I791">
        <v>-0.20699999999999999</v>
      </c>
    </row>
    <row r="792" spans="1:10" hidden="1">
      <c r="B792" s="6">
        <v>2720.1640000000002</v>
      </c>
      <c r="C792">
        <v>10.185</v>
      </c>
      <c r="D792">
        <v>-18.315000000000001</v>
      </c>
      <c r="E792">
        <v>28.5</v>
      </c>
      <c r="F792">
        <v>-32.590000000000003</v>
      </c>
      <c r="G792">
        <v>1.7000000000000001E-2</v>
      </c>
      <c r="H792">
        <v>1.0229999999999999</v>
      </c>
      <c r="I792">
        <v>-2.5999999999999999E-2</v>
      </c>
    </row>
    <row r="793" spans="1:10" hidden="1">
      <c r="B793" s="6">
        <v>2730.163</v>
      </c>
      <c r="C793">
        <v>10.061999999999999</v>
      </c>
      <c r="D793">
        <v>-18.350999999999999</v>
      </c>
      <c r="E793">
        <v>28.413</v>
      </c>
      <c r="F793">
        <v>-32.4</v>
      </c>
      <c r="G793">
        <v>1.9E-2</v>
      </c>
      <c r="H793">
        <v>1.143</v>
      </c>
      <c r="I793">
        <v>-0.14599999999999999</v>
      </c>
    </row>
    <row r="794" spans="1:10" hidden="1">
      <c r="B794" s="6">
        <v>2740.1640000000002</v>
      </c>
      <c r="C794">
        <v>10.215</v>
      </c>
      <c r="D794">
        <v>-18.356000000000002</v>
      </c>
      <c r="E794">
        <v>28.571999999999999</v>
      </c>
      <c r="F794">
        <v>-32.229999999999997</v>
      </c>
      <c r="G794">
        <v>1.7000000000000001E-2</v>
      </c>
      <c r="H794">
        <v>1.0229999999999999</v>
      </c>
      <c r="I794">
        <v>-2.5999999999999999E-2</v>
      </c>
    </row>
    <row r="795" spans="1:10" hidden="1">
      <c r="B795" s="6">
        <v>2750.163</v>
      </c>
      <c r="C795">
        <v>10.542999999999999</v>
      </c>
      <c r="D795">
        <v>-18.335999999999999</v>
      </c>
      <c r="E795">
        <v>28.879000000000001</v>
      </c>
      <c r="F795">
        <v>-32.049999999999997</v>
      </c>
      <c r="G795">
        <v>1.7999999999999999E-2</v>
      </c>
      <c r="H795">
        <v>1.083</v>
      </c>
      <c r="I795">
        <v>-8.5999999999999993E-2</v>
      </c>
    </row>
    <row r="796" spans="1:10" hidden="1">
      <c r="B796" s="6">
        <v>2760.1640000000002</v>
      </c>
      <c r="C796">
        <v>10.43</v>
      </c>
      <c r="D796">
        <v>-18.346</v>
      </c>
      <c r="E796">
        <v>28.776</v>
      </c>
      <c r="F796">
        <v>-31.87</v>
      </c>
      <c r="G796">
        <v>1.7999999999999999E-2</v>
      </c>
      <c r="H796">
        <v>1.083</v>
      </c>
      <c r="I796">
        <v>-8.5999999999999993E-2</v>
      </c>
    </row>
    <row r="797" spans="1:10" hidden="1">
      <c r="B797" s="6">
        <v>2770.163</v>
      </c>
      <c r="C797">
        <v>10.86</v>
      </c>
      <c r="D797">
        <v>-18.326000000000001</v>
      </c>
      <c r="E797">
        <v>29.186</v>
      </c>
      <c r="F797">
        <v>-31.7</v>
      </c>
      <c r="G797">
        <v>1.7000000000000001E-2</v>
      </c>
      <c r="H797">
        <v>1.0229999999999999</v>
      </c>
      <c r="I797">
        <v>-2.5999999999999999E-2</v>
      </c>
    </row>
    <row r="798" spans="1:10" hidden="1">
      <c r="B798" s="6">
        <v>2780.163</v>
      </c>
      <c r="C798">
        <v>11.301</v>
      </c>
      <c r="D798">
        <v>-18.254000000000001</v>
      </c>
      <c r="E798">
        <v>29.553999999999998</v>
      </c>
      <c r="F798">
        <v>-31.51</v>
      </c>
      <c r="G798">
        <v>1.9E-2</v>
      </c>
      <c r="H798">
        <v>1.143</v>
      </c>
      <c r="I798">
        <v>-0.14599999999999999</v>
      </c>
    </row>
    <row r="799" spans="1:10" hidden="1">
      <c r="B799" s="6">
        <v>2790.1640000000002</v>
      </c>
      <c r="C799">
        <v>11.239000000000001</v>
      </c>
      <c r="D799">
        <v>-18.259</v>
      </c>
      <c r="E799">
        <v>29.498000000000001</v>
      </c>
      <c r="F799">
        <v>-31.33</v>
      </c>
      <c r="G799">
        <v>1.7999999999999999E-2</v>
      </c>
      <c r="H799">
        <v>1.083</v>
      </c>
      <c r="I799">
        <v>-8.5999999999999993E-2</v>
      </c>
    </row>
    <row r="800" spans="1:10">
      <c r="A800">
        <v>60</v>
      </c>
      <c r="B800" s="6">
        <v>2800.163</v>
      </c>
      <c r="C800">
        <v>11.198</v>
      </c>
      <c r="D800">
        <v>-18.259</v>
      </c>
      <c r="E800">
        <v>29.457000000000001</v>
      </c>
      <c r="F800">
        <v>-31.17</v>
      </c>
      <c r="G800">
        <v>1.6E-2</v>
      </c>
      <c r="H800">
        <v>0.96299999999999997</v>
      </c>
      <c r="I800">
        <v>3.4000000000000002E-2</v>
      </c>
      <c r="J800" s="5">
        <f>AVERAGE(E802:E809)</f>
        <v>23.535375000000002</v>
      </c>
    </row>
    <row r="801" spans="1:10" hidden="1">
      <c r="B801" s="6">
        <v>2810.1640000000002</v>
      </c>
      <c r="C801">
        <v>7.2569999999999997</v>
      </c>
      <c r="D801">
        <v>-18.515000000000001</v>
      </c>
      <c r="E801">
        <v>25.771999999999998</v>
      </c>
      <c r="F801">
        <v>-30.99</v>
      </c>
      <c r="G801">
        <v>1.7999999999999999E-2</v>
      </c>
      <c r="H801">
        <v>1.083</v>
      </c>
      <c r="I801">
        <v>-8.5999999999999993E-2</v>
      </c>
    </row>
    <row r="802" spans="1:10" hidden="1">
      <c r="B802" s="6">
        <v>2820.163</v>
      </c>
      <c r="C802">
        <v>4.5949999999999998</v>
      </c>
      <c r="D802">
        <v>-18.751000000000001</v>
      </c>
      <c r="E802">
        <v>23.346</v>
      </c>
      <c r="F802">
        <v>-30.86</v>
      </c>
      <c r="G802">
        <v>1.2999999999999999E-2</v>
      </c>
      <c r="H802">
        <v>0.78200000000000003</v>
      </c>
      <c r="I802">
        <v>0.215</v>
      </c>
    </row>
    <row r="803" spans="1:10" hidden="1">
      <c r="B803" s="6">
        <v>2830.1640000000002</v>
      </c>
      <c r="C803">
        <v>4.5330000000000004</v>
      </c>
      <c r="D803">
        <v>-18.757000000000001</v>
      </c>
      <c r="E803">
        <v>23.29</v>
      </c>
      <c r="F803">
        <v>-30.73</v>
      </c>
      <c r="G803">
        <v>1.2999999999999999E-2</v>
      </c>
      <c r="H803">
        <v>0.78200000000000003</v>
      </c>
      <c r="I803">
        <v>0.215</v>
      </c>
    </row>
    <row r="804" spans="1:10" hidden="1">
      <c r="B804" s="6">
        <v>2840.163</v>
      </c>
      <c r="C804">
        <v>4.625</v>
      </c>
      <c r="D804">
        <v>-18.745999999999999</v>
      </c>
      <c r="E804">
        <v>23.372</v>
      </c>
      <c r="F804">
        <v>-30.59</v>
      </c>
      <c r="G804">
        <v>1.4E-2</v>
      </c>
      <c r="H804">
        <v>0.84299999999999997</v>
      </c>
      <c r="I804">
        <v>0.154</v>
      </c>
    </row>
    <row r="805" spans="1:10" hidden="1">
      <c r="B805" s="6">
        <v>2850.163</v>
      </c>
      <c r="C805">
        <v>4.4820000000000002</v>
      </c>
      <c r="D805">
        <v>-18.741</v>
      </c>
      <c r="E805">
        <v>23.222999999999999</v>
      </c>
      <c r="F805">
        <v>-30.46</v>
      </c>
      <c r="G805">
        <v>1.2999999999999999E-2</v>
      </c>
      <c r="H805">
        <v>0.78200000000000003</v>
      </c>
      <c r="I805">
        <v>0.215</v>
      </c>
    </row>
    <row r="806" spans="1:10" hidden="1">
      <c r="B806" s="6">
        <v>2860.1640000000002</v>
      </c>
      <c r="C806">
        <v>4.8099999999999996</v>
      </c>
      <c r="D806">
        <v>-18.721</v>
      </c>
      <c r="E806">
        <v>23.53</v>
      </c>
      <c r="F806">
        <v>-30.32</v>
      </c>
      <c r="G806">
        <v>1.4E-2</v>
      </c>
      <c r="H806">
        <v>0.84299999999999997</v>
      </c>
      <c r="I806">
        <v>0.154</v>
      </c>
    </row>
    <row r="807" spans="1:10" hidden="1">
      <c r="B807" s="6">
        <v>2870.163</v>
      </c>
      <c r="C807">
        <v>5.0759999999999996</v>
      </c>
      <c r="D807">
        <v>-18.704999999999998</v>
      </c>
      <c r="E807">
        <v>23.780999999999999</v>
      </c>
      <c r="F807">
        <v>-30.18</v>
      </c>
      <c r="G807">
        <v>1.4E-2</v>
      </c>
      <c r="H807">
        <v>0.84299999999999997</v>
      </c>
      <c r="I807">
        <v>0.154</v>
      </c>
    </row>
    <row r="808" spans="1:10" hidden="1">
      <c r="B808" s="6">
        <v>2880.1640000000002</v>
      </c>
      <c r="C808">
        <v>5.0759999999999996</v>
      </c>
      <c r="D808">
        <v>-18.751000000000001</v>
      </c>
      <c r="E808">
        <v>23.827000000000002</v>
      </c>
      <c r="F808">
        <v>-30.05</v>
      </c>
      <c r="G808">
        <v>1.2999999999999999E-2</v>
      </c>
      <c r="H808">
        <v>0.78200000000000003</v>
      </c>
      <c r="I808">
        <v>0.215</v>
      </c>
    </row>
    <row r="809" spans="1:10" hidden="1">
      <c r="B809" s="6">
        <v>2890.163</v>
      </c>
      <c r="C809">
        <v>5.1680000000000001</v>
      </c>
      <c r="D809">
        <v>-18.745999999999999</v>
      </c>
      <c r="E809">
        <v>23.914000000000001</v>
      </c>
      <c r="F809">
        <v>-29.91</v>
      </c>
      <c r="G809">
        <v>1.4E-2</v>
      </c>
      <c r="H809">
        <v>0.84299999999999997</v>
      </c>
      <c r="I809">
        <v>0.154</v>
      </c>
    </row>
    <row r="810" spans="1:10">
      <c r="A810">
        <v>40</v>
      </c>
      <c r="B810" s="6">
        <v>2900.1640000000002</v>
      </c>
      <c r="C810">
        <v>5.3730000000000002</v>
      </c>
      <c r="D810">
        <v>-18.745999999999999</v>
      </c>
      <c r="E810">
        <v>24.119</v>
      </c>
      <c r="F810">
        <v>-29.78</v>
      </c>
      <c r="G810">
        <v>1.2999999999999999E-2</v>
      </c>
      <c r="H810">
        <v>0.78200000000000003</v>
      </c>
      <c r="I810">
        <v>0.215</v>
      </c>
      <c r="J810" s="5">
        <f>AVERAGE(E812:E819)</f>
        <v>17.632375</v>
      </c>
    </row>
    <row r="811" spans="1:10" hidden="1">
      <c r="B811" s="6">
        <v>2910.163</v>
      </c>
      <c r="C811">
        <v>1.595</v>
      </c>
      <c r="D811">
        <v>-18.946000000000002</v>
      </c>
      <c r="E811">
        <v>20.541</v>
      </c>
      <c r="F811">
        <v>-29.67</v>
      </c>
      <c r="G811">
        <v>1.0999999999999999E-2</v>
      </c>
      <c r="H811">
        <v>0.66200000000000003</v>
      </c>
      <c r="I811">
        <v>0.33500000000000002</v>
      </c>
    </row>
    <row r="812" spans="1:10" hidden="1">
      <c r="B812" s="6">
        <v>2920.163</v>
      </c>
      <c r="C812">
        <v>-1.3939999999999999</v>
      </c>
      <c r="D812">
        <v>-19.140999999999998</v>
      </c>
      <c r="E812">
        <v>17.747</v>
      </c>
      <c r="F812">
        <v>-29.56</v>
      </c>
      <c r="G812">
        <v>1.0999999999999999E-2</v>
      </c>
      <c r="H812">
        <v>0.66200000000000003</v>
      </c>
      <c r="I812">
        <v>0.33500000000000002</v>
      </c>
    </row>
    <row r="813" spans="1:10" hidden="1">
      <c r="B813" s="6">
        <v>2930.1640000000002</v>
      </c>
      <c r="C813">
        <v>-1.671</v>
      </c>
      <c r="D813">
        <v>-19.146000000000001</v>
      </c>
      <c r="E813">
        <v>17.475999999999999</v>
      </c>
      <c r="F813">
        <v>-29.46</v>
      </c>
      <c r="G813">
        <v>0.01</v>
      </c>
      <c r="H813">
        <v>0.60199999999999998</v>
      </c>
      <c r="I813">
        <v>0.39500000000000002</v>
      </c>
    </row>
    <row r="814" spans="1:10" hidden="1">
      <c r="B814" s="6">
        <v>2940.163</v>
      </c>
      <c r="C814">
        <v>-1.671</v>
      </c>
      <c r="D814">
        <v>-19.135999999999999</v>
      </c>
      <c r="E814">
        <v>17.465</v>
      </c>
      <c r="F814">
        <v>-29.37</v>
      </c>
      <c r="G814">
        <v>8.9999999999999993E-3</v>
      </c>
      <c r="H814">
        <v>0.54200000000000004</v>
      </c>
      <c r="I814">
        <v>0.45500000000000002</v>
      </c>
    </row>
    <row r="815" spans="1:10" hidden="1">
      <c r="B815" s="6">
        <v>2950.1640000000002</v>
      </c>
      <c r="C815">
        <v>-1.528</v>
      </c>
      <c r="D815">
        <v>-19.152000000000001</v>
      </c>
      <c r="E815">
        <v>17.623999999999999</v>
      </c>
      <c r="F815">
        <v>-29.27</v>
      </c>
      <c r="G815">
        <v>0.01</v>
      </c>
      <c r="H815">
        <v>0.60199999999999998</v>
      </c>
      <c r="I815">
        <v>0.39500000000000002</v>
      </c>
    </row>
    <row r="816" spans="1:10" hidden="1">
      <c r="B816" s="6">
        <v>2960.163</v>
      </c>
      <c r="C816">
        <v>-1.476</v>
      </c>
      <c r="D816">
        <v>-19.146000000000001</v>
      </c>
      <c r="E816">
        <v>17.670000000000002</v>
      </c>
      <c r="F816">
        <v>-29.17</v>
      </c>
      <c r="G816">
        <v>0.01</v>
      </c>
      <c r="H816">
        <v>0.60199999999999998</v>
      </c>
      <c r="I816">
        <v>0.39500000000000002</v>
      </c>
    </row>
    <row r="817" spans="1:10" hidden="1">
      <c r="B817" s="6">
        <v>2970.1640000000002</v>
      </c>
      <c r="C817">
        <v>-1.476</v>
      </c>
      <c r="D817">
        <v>-19.157</v>
      </c>
      <c r="E817">
        <v>17.68</v>
      </c>
      <c r="F817">
        <v>-29.09</v>
      </c>
      <c r="G817">
        <v>8.0000000000000002E-3</v>
      </c>
      <c r="H817">
        <v>0.48099999999999998</v>
      </c>
      <c r="I817">
        <v>0.51600000000000001</v>
      </c>
    </row>
    <row r="818" spans="1:10" hidden="1">
      <c r="B818" s="6">
        <v>2980.163</v>
      </c>
      <c r="C818">
        <v>-1.476</v>
      </c>
      <c r="D818">
        <v>-19.140999999999998</v>
      </c>
      <c r="E818">
        <v>17.664999999999999</v>
      </c>
      <c r="F818">
        <v>-28.99</v>
      </c>
      <c r="G818">
        <v>0.01</v>
      </c>
      <c r="H818">
        <v>0.60199999999999998</v>
      </c>
      <c r="I818">
        <v>0.39500000000000002</v>
      </c>
    </row>
    <row r="819" spans="1:10" hidden="1">
      <c r="B819" s="6">
        <v>2990.163</v>
      </c>
      <c r="C819">
        <v>-1.415</v>
      </c>
      <c r="D819">
        <v>-19.146000000000001</v>
      </c>
      <c r="E819">
        <v>17.731999999999999</v>
      </c>
      <c r="F819">
        <v>-28.89</v>
      </c>
      <c r="G819">
        <v>0.01</v>
      </c>
      <c r="H819">
        <v>0.60199999999999998</v>
      </c>
      <c r="I819">
        <v>0.39500000000000002</v>
      </c>
    </row>
    <row r="820" spans="1:10">
      <c r="A820">
        <v>20</v>
      </c>
      <c r="B820" s="6">
        <v>3000.1640000000002</v>
      </c>
      <c r="C820">
        <v>-1.333</v>
      </c>
      <c r="D820">
        <v>-19.135999999999999</v>
      </c>
      <c r="E820">
        <v>17.803000000000001</v>
      </c>
      <c r="F820">
        <v>-28.81</v>
      </c>
      <c r="G820">
        <v>8.0000000000000002E-3</v>
      </c>
      <c r="H820">
        <v>0.48099999999999998</v>
      </c>
      <c r="I820">
        <v>0.51600000000000001</v>
      </c>
      <c r="J820" s="5">
        <f>AVERAGE(E822:E829)</f>
        <v>10.895125000000002</v>
      </c>
    </row>
    <row r="821" spans="1:10" hidden="1">
      <c r="B821" s="6">
        <v>3010.163</v>
      </c>
      <c r="C821">
        <v>-4.8959999999999999</v>
      </c>
      <c r="D821">
        <v>-19.321000000000002</v>
      </c>
      <c r="E821">
        <v>14.425000000000001</v>
      </c>
      <c r="F821">
        <v>-28.72</v>
      </c>
      <c r="G821">
        <v>8.9999999999999993E-3</v>
      </c>
      <c r="H821">
        <v>0.54200000000000004</v>
      </c>
      <c r="I821">
        <v>0.45500000000000002</v>
      </c>
    </row>
    <row r="822" spans="1:10" hidden="1">
      <c r="B822" s="6">
        <v>3020.1640000000002</v>
      </c>
      <c r="C822">
        <v>-8.2639999999999993</v>
      </c>
      <c r="D822">
        <v>-19.556999999999999</v>
      </c>
      <c r="E822">
        <v>11.292999999999999</v>
      </c>
      <c r="F822">
        <v>-28.66</v>
      </c>
      <c r="G822">
        <v>6.0000000000000001E-3</v>
      </c>
      <c r="H822">
        <v>0.36099999999999999</v>
      </c>
      <c r="I822">
        <v>0.63600000000000001</v>
      </c>
    </row>
    <row r="823" spans="1:10" hidden="1">
      <c r="B823" s="6">
        <v>3030.163</v>
      </c>
      <c r="C823">
        <v>-8.7149999999999999</v>
      </c>
      <c r="D823">
        <v>-19.577000000000002</v>
      </c>
      <c r="E823">
        <v>10.863</v>
      </c>
      <c r="F823">
        <v>-28.59</v>
      </c>
      <c r="G823">
        <v>7.0000000000000001E-3</v>
      </c>
      <c r="H823">
        <v>0.42099999999999999</v>
      </c>
      <c r="I823">
        <v>0.57599999999999996</v>
      </c>
    </row>
    <row r="824" spans="1:10" hidden="1">
      <c r="B824" s="6">
        <v>3040.1640000000002</v>
      </c>
      <c r="C824">
        <v>-8.8480000000000008</v>
      </c>
      <c r="D824">
        <v>-19.608000000000001</v>
      </c>
      <c r="E824">
        <v>10.760999999999999</v>
      </c>
      <c r="F824">
        <v>-28.55</v>
      </c>
      <c r="G824">
        <v>4.0000000000000001E-3</v>
      </c>
      <c r="H824">
        <v>0.24099999999999999</v>
      </c>
      <c r="I824">
        <v>0.75600000000000001</v>
      </c>
    </row>
    <row r="825" spans="1:10" hidden="1">
      <c r="B825" s="6">
        <v>3050.163</v>
      </c>
      <c r="C825">
        <v>-8.8580000000000005</v>
      </c>
      <c r="D825">
        <v>-19.68</v>
      </c>
      <c r="E825">
        <v>10.821999999999999</v>
      </c>
      <c r="F825">
        <v>-28.51</v>
      </c>
      <c r="G825">
        <v>4.0000000000000001E-3</v>
      </c>
      <c r="H825">
        <v>0.24099999999999999</v>
      </c>
      <c r="I825">
        <v>0.75600000000000001</v>
      </c>
    </row>
    <row r="826" spans="1:10" hidden="1">
      <c r="B826" s="6">
        <v>3060.163</v>
      </c>
      <c r="C826">
        <v>-8.8070000000000004</v>
      </c>
      <c r="D826">
        <v>-19.658999999999999</v>
      </c>
      <c r="E826">
        <v>10.853</v>
      </c>
      <c r="F826">
        <v>-28.44</v>
      </c>
      <c r="G826">
        <v>7.0000000000000001E-3</v>
      </c>
      <c r="H826">
        <v>0.42099999999999999</v>
      </c>
      <c r="I826">
        <v>0.57599999999999996</v>
      </c>
    </row>
    <row r="827" spans="1:10" hidden="1">
      <c r="B827" s="6">
        <v>3070.1640000000002</v>
      </c>
      <c r="C827">
        <v>-8.8070000000000004</v>
      </c>
      <c r="D827">
        <v>-19.675000000000001</v>
      </c>
      <c r="E827">
        <v>10.868</v>
      </c>
      <c r="F827">
        <v>-28.38</v>
      </c>
      <c r="G827">
        <v>6.0000000000000001E-3</v>
      </c>
      <c r="H827">
        <v>0.36099999999999999</v>
      </c>
      <c r="I827">
        <v>0.63600000000000001</v>
      </c>
    </row>
    <row r="828" spans="1:10" hidden="1">
      <c r="B828" s="6">
        <v>3080.163</v>
      </c>
      <c r="C828">
        <v>-8.7560000000000002</v>
      </c>
      <c r="D828">
        <v>-19.649000000000001</v>
      </c>
      <c r="E828">
        <v>10.894</v>
      </c>
      <c r="F828">
        <v>-28.32</v>
      </c>
      <c r="G828">
        <v>6.0000000000000001E-3</v>
      </c>
      <c r="H828">
        <v>0.36099999999999999</v>
      </c>
      <c r="I828">
        <v>0.63600000000000001</v>
      </c>
    </row>
    <row r="829" spans="1:10" hidden="1">
      <c r="B829" s="6">
        <v>3090.1640000000002</v>
      </c>
      <c r="C829">
        <v>-8.7959999999999994</v>
      </c>
      <c r="D829">
        <v>-19.603000000000002</v>
      </c>
      <c r="E829">
        <v>10.807</v>
      </c>
      <c r="F829">
        <v>-28.26</v>
      </c>
      <c r="G829">
        <v>6.0000000000000001E-3</v>
      </c>
      <c r="H829">
        <v>0.36099999999999999</v>
      </c>
      <c r="I829">
        <v>0.63600000000000001</v>
      </c>
    </row>
    <row r="830" spans="1:10">
      <c r="A830">
        <v>10</v>
      </c>
      <c r="B830" s="6">
        <v>3100.163</v>
      </c>
      <c r="C830">
        <v>-8.6530000000000005</v>
      </c>
      <c r="D830">
        <v>-19.603000000000002</v>
      </c>
      <c r="E830">
        <v>10.95</v>
      </c>
      <c r="F830">
        <v>-28.22</v>
      </c>
      <c r="G830">
        <v>4.0000000000000001E-3</v>
      </c>
      <c r="H830">
        <v>0.24099999999999999</v>
      </c>
      <c r="I830">
        <v>0.75600000000000001</v>
      </c>
      <c r="J830" s="5">
        <f>AVERAGE(E832:E839)</f>
        <v>7.0340000000000007</v>
      </c>
    </row>
    <row r="831" spans="1:10" hidden="1">
      <c r="B831" s="6">
        <v>3110.1640000000002</v>
      </c>
      <c r="C831">
        <v>-10.311999999999999</v>
      </c>
      <c r="D831">
        <v>-19.706</v>
      </c>
      <c r="E831">
        <v>9.3940000000000001</v>
      </c>
      <c r="F831">
        <v>-28.16</v>
      </c>
      <c r="G831">
        <v>6.0000000000000001E-3</v>
      </c>
      <c r="H831">
        <v>0.36099999999999999</v>
      </c>
      <c r="I831">
        <v>0.63600000000000001</v>
      </c>
    </row>
    <row r="832" spans="1:10" hidden="1">
      <c r="B832" s="6">
        <v>3120.163</v>
      </c>
      <c r="C832">
        <v>-12.226000000000001</v>
      </c>
      <c r="D832">
        <v>-19.838999999999999</v>
      </c>
      <c r="E832">
        <v>7.6130000000000004</v>
      </c>
      <c r="F832">
        <v>-28.14</v>
      </c>
      <c r="G832">
        <v>2E-3</v>
      </c>
      <c r="H832">
        <v>0.12</v>
      </c>
      <c r="I832">
        <v>0.877</v>
      </c>
    </row>
    <row r="833" spans="1:10" hidden="1">
      <c r="B833" s="6">
        <v>3130.163</v>
      </c>
      <c r="C833">
        <v>-12.656000000000001</v>
      </c>
      <c r="D833">
        <v>-19.885000000000002</v>
      </c>
      <c r="E833">
        <v>7.2290000000000001</v>
      </c>
      <c r="F833">
        <v>-28.1</v>
      </c>
      <c r="G833">
        <v>4.0000000000000001E-3</v>
      </c>
      <c r="H833">
        <v>0.24099999999999999</v>
      </c>
      <c r="I833">
        <v>0.75600000000000001</v>
      </c>
    </row>
    <row r="834" spans="1:10" hidden="1">
      <c r="B834" s="6">
        <v>3140.1640000000002</v>
      </c>
      <c r="C834">
        <v>-12.747999999999999</v>
      </c>
      <c r="D834">
        <v>-19.895</v>
      </c>
      <c r="E834">
        <v>7.1470000000000002</v>
      </c>
      <c r="F834">
        <v>-28.06</v>
      </c>
      <c r="G834">
        <v>4.0000000000000001E-3</v>
      </c>
      <c r="H834">
        <v>0.24099999999999999</v>
      </c>
      <c r="I834">
        <v>0.75600000000000001</v>
      </c>
    </row>
    <row r="835" spans="1:10" hidden="1">
      <c r="B835" s="6">
        <v>3150.163</v>
      </c>
      <c r="C835">
        <v>-12.851000000000001</v>
      </c>
      <c r="D835">
        <v>-19.895</v>
      </c>
      <c r="E835">
        <v>7.0449999999999999</v>
      </c>
      <c r="F835">
        <v>-28.02</v>
      </c>
      <c r="G835">
        <v>4.0000000000000001E-3</v>
      </c>
      <c r="H835">
        <v>0.24099999999999999</v>
      </c>
      <c r="I835">
        <v>0.75600000000000001</v>
      </c>
    </row>
    <row r="836" spans="1:10" hidden="1">
      <c r="B836" s="6">
        <v>3160.1640000000002</v>
      </c>
      <c r="C836">
        <v>-12.943</v>
      </c>
      <c r="D836">
        <v>-19.901</v>
      </c>
      <c r="E836">
        <v>6.9580000000000002</v>
      </c>
      <c r="F836">
        <v>-28</v>
      </c>
      <c r="G836">
        <v>2E-3</v>
      </c>
      <c r="H836">
        <v>0.12</v>
      </c>
      <c r="I836">
        <v>0.877</v>
      </c>
    </row>
    <row r="837" spans="1:10" hidden="1">
      <c r="B837" s="6">
        <v>3170.163</v>
      </c>
      <c r="C837">
        <v>-13.055</v>
      </c>
      <c r="D837">
        <v>-19.925999999999998</v>
      </c>
      <c r="E837">
        <v>6.8710000000000004</v>
      </c>
      <c r="F837">
        <v>-27.98</v>
      </c>
      <c r="G837">
        <v>2E-3</v>
      </c>
      <c r="H837">
        <v>0.12</v>
      </c>
      <c r="I837">
        <v>0.877</v>
      </c>
    </row>
    <row r="838" spans="1:10" hidden="1">
      <c r="B838" s="6">
        <v>3180.1640000000002</v>
      </c>
      <c r="C838">
        <v>-13.148</v>
      </c>
      <c r="D838">
        <v>-19.89</v>
      </c>
      <c r="E838">
        <v>6.7430000000000003</v>
      </c>
      <c r="F838">
        <v>-27.94</v>
      </c>
      <c r="G838">
        <v>4.0000000000000001E-3</v>
      </c>
      <c r="H838">
        <v>0.24099999999999999</v>
      </c>
      <c r="I838">
        <v>0.75600000000000001</v>
      </c>
    </row>
    <row r="839" spans="1:10" hidden="1">
      <c r="B839" s="6">
        <v>3190.163</v>
      </c>
      <c r="C839">
        <v>-13.27</v>
      </c>
      <c r="D839">
        <v>-19.937000000000001</v>
      </c>
      <c r="E839">
        <v>6.6660000000000004</v>
      </c>
      <c r="F839">
        <v>-27.89</v>
      </c>
      <c r="G839">
        <v>5.0000000000000001E-3</v>
      </c>
      <c r="H839">
        <v>0.30099999999999999</v>
      </c>
      <c r="I839">
        <v>0.69599999999999995</v>
      </c>
    </row>
    <row r="840" spans="1:10">
      <c r="A840">
        <v>5</v>
      </c>
      <c r="B840" s="6">
        <v>3200.163</v>
      </c>
      <c r="C840">
        <v>-13.433999999999999</v>
      </c>
      <c r="D840">
        <v>-19.905999999999999</v>
      </c>
      <c r="E840">
        <v>6.4720000000000004</v>
      </c>
      <c r="F840">
        <v>-27.88</v>
      </c>
      <c r="G840">
        <v>1E-3</v>
      </c>
      <c r="H840">
        <v>0.06</v>
      </c>
      <c r="I840">
        <v>0.93700000000000006</v>
      </c>
      <c r="J840" s="5">
        <f>AVERAGE(E842:E849)</f>
        <v>4.2091249999999993</v>
      </c>
    </row>
    <row r="841" spans="1:10" hidden="1">
      <c r="B841" s="6">
        <v>3210.1640000000002</v>
      </c>
      <c r="C841">
        <v>-14.315</v>
      </c>
      <c r="D841">
        <v>-19.978000000000002</v>
      </c>
      <c r="E841">
        <v>5.6630000000000003</v>
      </c>
      <c r="F841">
        <v>-27.84</v>
      </c>
      <c r="G841">
        <v>4.0000000000000001E-3</v>
      </c>
      <c r="H841">
        <v>0.24099999999999999</v>
      </c>
      <c r="I841">
        <v>0.75600000000000001</v>
      </c>
    </row>
    <row r="842" spans="1:10" hidden="1">
      <c r="B842" s="6">
        <v>3220.163</v>
      </c>
      <c r="C842">
        <v>-15.451000000000001</v>
      </c>
      <c r="D842">
        <v>-20.074999999999999</v>
      </c>
      <c r="E842">
        <v>4.6239999999999997</v>
      </c>
      <c r="F842">
        <v>-27.81</v>
      </c>
      <c r="G842">
        <v>3.0000000000000001E-3</v>
      </c>
      <c r="H842">
        <v>0.18099999999999999</v>
      </c>
      <c r="I842">
        <v>0.81599999999999995</v>
      </c>
    </row>
    <row r="843" spans="1:10" hidden="1">
      <c r="B843" s="6">
        <v>3230.1640000000002</v>
      </c>
      <c r="C843">
        <v>-15.798999999999999</v>
      </c>
      <c r="D843">
        <v>-20.09</v>
      </c>
      <c r="E843">
        <v>4.2910000000000004</v>
      </c>
      <c r="F843">
        <v>-27.8</v>
      </c>
      <c r="G843">
        <v>1E-3</v>
      </c>
      <c r="H843">
        <v>0.06</v>
      </c>
      <c r="I843">
        <v>0.93700000000000006</v>
      </c>
    </row>
    <row r="844" spans="1:10" hidden="1">
      <c r="B844" s="6">
        <v>3240.163</v>
      </c>
      <c r="C844">
        <v>-15.85</v>
      </c>
      <c r="D844">
        <v>-20.096</v>
      </c>
      <c r="E844">
        <v>4.2450000000000001</v>
      </c>
      <c r="F844">
        <v>-27.77</v>
      </c>
      <c r="G844">
        <v>3.0000000000000001E-3</v>
      </c>
      <c r="H844">
        <v>0.18099999999999999</v>
      </c>
      <c r="I844">
        <v>0.81599999999999995</v>
      </c>
    </row>
    <row r="845" spans="1:10" hidden="1">
      <c r="B845" s="6">
        <v>3250.163</v>
      </c>
      <c r="C845">
        <v>-15.912000000000001</v>
      </c>
      <c r="D845">
        <v>-20.106000000000002</v>
      </c>
      <c r="E845">
        <v>4.194</v>
      </c>
      <c r="F845">
        <v>-27.76</v>
      </c>
      <c r="G845">
        <v>1E-3</v>
      </c>
      <c r="H845">
        <v>0.06</v>
      </c>
      <c r="I845">
        <v>0.93700000000000006</v>
      </c>
    </row>
    <row r="846" spans="1:10" hidden="1">
      <c r="B846" s="6">
        <v>3260.163</v>
      </c>
      <c r="C846">
        <v>-16.004000000000001</v>
      </c>
      <c r="D846">
        <v>-20.09</v>
      </c>
      <c r="E846">
        <v>4.0860000000000003</v>
      </c>
      <c r="F846">
        <v>-27.74</v>
      </c>
      <c r="G846">
        <v>2E-3</v>
      </c>
      <c r="H846">
        <v>0.12</v>
      </c>
      <c r="I846">
        <v>0.877</v>
      </c>
    </row>
    <row r="847" spans="1:10" hidden="1">
      <c r="B847" s="6">
        <v>3270.163</v>
      </c>
      <c r="C847">
        <v>-16.013999999999999</v>
      </c>
      <c r="D847">
        <v>-20.096</v>
      </c>
      <c r="E847">
        <v>4.0810000000000004</v>
      </c>
      <c r="F847">
        <v>-27.72</v>
      </c>
      <c r="G847">
        <v>2E-3</v>
      </c>
      <c r="H847">
        <v>0.12</v>
      </c>
      <c r="I847">
        <v>0.877</v>
      </c>
    </row>
    <row r="848" spans="1:10" hidden="1">
      <c r="B848" s="6">
        <v>3280.1640000000002</v>
      </c>
      <c r="C848">
        <v>-16.013999999999999</v>
      </c>
      <c r="D848">
        <v>-20.09</v>
      </c>
      <c r="E848">
        <v>4.0759999999999996</v>
      </c>
      <c r="F848">
        <v>-27.72</v>
      </c>
      <c r="G848">
        <v>0</v>
      </c>
      <c r="H848">
        <v>0</v>
      </c>
      <c r="I848">
        <v>0.997</v>
      </c>
    </row>
    <row r="849" spans="1:10" hidden="1">
      <c r="B849" s="6">
        <v>3290.163</v>
      </c>
      <c r="C849">
        <v>-16.013999999999999</v>
      </c>
      <c r="D849">
        <v>-20.09</v>
      </c>
      <c r="E849">
        <v>4.0759999999999996</v>
      </c>
      <c r="F849">
        <v>-27.68</v>
      </c>
      <c r="G849">
        <v>4.0000000000000001E-3</v>
      </c>
      <c r="H849">
        <v>0.24099999999999999</v>
      </c>
      <c r="I849">
        <v>0.75600000000000001</v>
      </c>
    </row>
    <row r="850" spans="1:10">
      <c r="A850">
        <v>2</v>
      </c>
      <c r="B850" s="6">
        <v>3300.1640000000002</v>
      </c>
      <c r="C850">
        <v>-16.024000000000001</v>
      </c>
      <c r="D850">
        <v>-20.085000000000001</v>
      </c>
      <c r="E850">
        <v>4.0609999999999999</v>
      </c>
      <c r="F850">
        <v>-27.66</v>
      </c>
      <c r="G850">
        <v>2E-3</v>
      </c>
      <c r="H850">
        <v>0.12</v>
      </c>
      <c r="I850">
        <v>0.877</v>
      </c>
      <c r="J850" s="5">
        <f>AVERAGE(E852:E859)</f>
        <v>2.9047499999999999</v>
      </c>
    </row>
    <row r="851" spans="1:10" hidden="1">
      <c r="B851" s="6">
        <v>3310.163</v>
      </c>
      <c r="C851">
        <v>-16.454000000000001</v>
      </c>
      <c r="D851">
        <v>-20.09</v>
      </c>
      <c r="E851">
        <v>3.6360000000000001</v>
      </c>
      <c r="F851">
        <v>-27.65</v>
      </c>
      <c r="G851">
        <v>1E-3</v>
      </c>
      <c r="H851">
        <v>0.06</v>
      </c>
      <c r="I851">
        <v>0.93700000000000006</v>
      </c>
    </row>
    <row r="852" spans="1:10" hidden="1">
      <c r="B852" s="6">
        <v>3320.163</v>
      </c>
      <c r="C852">
        <v>-17.038</v>
      </c>
      <c r="D852">
        <v>-20.09</v>
      </c>
      <c r="E852">
        <v>3.052</v>
      </c>
      <c r="F852">
        <v>-27.63</v>
      </c>
      <c r="G852">
        <v>2E-3</v>
      </c>
      <c r="H852">
        <v>0.12</v>
      </c>
      <c r="I852">
        <v>0.877</v>
      </c>
    </row>
    <row r="853" spans="1:10" hidden="1">
      <c r="B853" s="6">
        <v>3330.163</v>
      </c>
      <c r="C853">
        <v>-17.231999999999999</v>
      </c>
      <c r="D853">
        <v>-20.146999999999998</v>
      </c>
      <c r="E853">
        <v>2.9140000000000001</v>
      </c>
      <c r="F853">
        <v>-27.63</v>
      </c>
      <c r="G853">
        <v>0</v>
      </c>
      <c r="H853">
        <v>0</v>
      </c>
      <c r="I853">
        <v>0.997</v>
      </c>
    </row>
    <row r="854" spans="1:10" hidden="1">
      <c r="B854" s="6">
        <v>3340.163</v>
      </c>
      <c r="C854">
        <v>-17.242999999999999</v>
      </c>
      <c r="D854">
        <v>-20.146999999999998</v>
      </c>
      <c r="E854">
        <v>2.9039999999999999</v>
      </c>
      <c r="F854">
        <v>-27.61</v>
      </c>
      <c r="G854">
        <v>2E-3</v>
      </c>
      <c r="H854">
        <v>0.12</v>
      </c>
      <c r="I854">
        <v>0.877</v>
      </c>
    </row>
    <row r="855" spans="1:10" hidden="1">
      <c r="B855" s="6">
        <v>3350.1640000000002</v>
      </c>
      <c r="C855">
        <v>-17.242999999999999</v>
      </c>
      <c r="D855">
        <v>-20.172999999999998</v>
      </c>
      <c r="E855">
        <v>2.93</v>
      </c>
      <c r="F855">
        <v>-27.61</v>
      </c>
      <c r="G855">
        <v>0</v>
      </c>
      <c r="H855">
        <v>0</v>
      </c>
      <c r="I855">
        <v>0.997</v>
      </c>
    </row>
    <row r="856" spans="1:10" hidden="1">
      <c r="B856" s="6">
        <v>3360.163</v>
      </c>
      <c r="C856">
        <v>-17.242999999999999</v>
      </c>
      <c r="D856">
        <v>-20.137</v>
      </c>
      <c r="E856">
        <v>2.8940000000000001</v>
      </c>
      <c r="F856">
        <v>-27.61</v>
      </c>
      <c r="G856">
        <v>0</v>
      </c>
      <c r="H856">
        <v>0</v>
      </c>
      <c r="I856">
        <v>0.997</v>
      </c>
    </row>
    <row r="857" spans="1:10" hidden="1">
      <c r="B857" s="6">
        <v>3370.1640000000002</v>
      </c>
      <c r="C857">
        <v>-17.273</v>
      </c>
      <c r="D857">
        <v>-20.167000000000002</v>
      </c>
      <c r="E857">
        <v>2.8940000000000001</v>
      </c>
      <c r="F857">
        <v>-27.59</v>
      </c>
      <c r="G857">
        <v>2E-3</v>
      </c>
      <c r="H857">
        <v>0.12</v>
      </c>
      <c r="I857">
        <v>0.877</v>
      </c>
    </row>
    <row r="858" spans="1:10" hidden="1">
      <c r="B858" s="6">
        <v>3380.163</v>
      </c>
      <c r="C858">
        <v>-17.314</v>
      </c>
      <c r="D858">
        <v>-20.161999999999999</v>
      </c>
      <c r="E858">
        <v>2.8479999999999999</v>
      </c>
      <c r="F858">
        <v>-27.57</v>
      </c>
      <c r="G858">
        <v>2E-3</v>
      </c>
      <c r="H858">
        <v>0.12</v>
      </c>
      <c r="I858">
        <v>0.877</v>
      </c>
    </row>
    <row r="859" spans="1:10" hidden="1">
      <c r="B859" s="6">
        <v>3390.163</v>
      </c>
      <c r="C859">
        <v>-17.314</v>
      </c>
      <c r="D859">
        <v>-20.116</v>
      </c>
      <c r="E859">
        <v>2.802</v>
      </c>
      <c r="F859">
        <v>-27.58</v>
      </c>
      <c r="G859">
        <v>-1E-3</v>
      </c>
      <c r="H859">
        <v>-0.06</v>
      </c>
      <c r="I859">
        <v>1.0569999999999999</v>
      </c>
    </row>
    <row r="860" spans="1:10">
      <c r="A860">
        <v>0</v>
      </c>
      <c r="B860" s="6">
        <v>3400.163</v>
      </c>
      <c r="C860">
        <v>-17.355</v>
      </c>
      <c r="D860">
        <v>-20.09</v>
      </c>
      <c r="E860">
        <v>2.7349999999999999</v>
      </c>
      <c r="F860">
        <v>-27.55</v>
      </c>
      <c r="G860">
        <v>3.0000000000000001E-3</v>
      </c>
      <c r="H860">
        <v>0.18099999999999999</v>
      </c>
      <c r="I860">
        <v>0.81599999999999995</v>
      </c>
      <c r="J860" s="5">
        <f>AVERAGE(E862:E869)</f>
        <v>2.0640000000000001</v>
      </c>
    </row>
    <row r="861" spans="1:10" hidden="1">
      <c r="B861" s="6">
        <v>3410.163</v>
      </c>
      <c r="C861">
        <v>-17.529</v>
      </c>
      <c r="D861">
        <v>-20.100999999999999</v>
      </c>
      <c r="E861">
        <v>2.5710000000000002</v>
      </c>
      <c r="F861">
        <v>-27.53</v>
      </c>
      <c r="G861">
        <v>2E-3</v>
      </c>
      <c r="H861">
        <v>0.12</v>
      </c>
      <c r="I861">
        <v>0.877</v>
      </c>
    </row>
    <row r="862" spans="1:10" hidden="1">
      <c r="B862" s="6">
        <v>3420.1640000000002</v>
      </c>
      <c r="C862">
        <v>-17.856999999999999</v>
      </c>
      <c r="D862">
        <v>-20.100999999999999</v>
      </c>
      <c r="E862">
        <v>2.2440000000000002</v>
      </c>
      <c r="F862">
        <v>-27.54</v>
      </c>
      <c r="G862">
        <v>-1E-3</v>
      </c>
      <c r="H862">
        <v>-0.06</v>
      </c>
      <c r="I862">
        <v>1.0569999999999999</v>
      </c>
    </row>
    <row r="863" spans="1:10" hidden="1">
      <c r="B863" s="6">
        <v>3430.163</v>
      </c>
      <c r="C863">
        <v>-17.989999999999998</v>
      </c>
      <c r="D863">
        <v>-20.131</v>
      </c>
      <c r="E863">
        <v>2.141</v>
      </c>
      <c r="F863">
        <v>-27.51</v>
      </c>
      <c r="G863">
        <v>3.0000000000000001E-3</v>
      </c>
      <c r="H863">
        <v>0.18099999999999999</v>
      </c>
      <c r="I863">
        <v>0.81599999999999995</v>
      </c>
    </row>
    <row r="864" spans="1:10" hidden="1">
      <c r="B864" s="6">
        <v>3440.1640000000002</v>
      </c>
      <c r="C864">
        <v>-18.062000000000001</v>
      </c>
      <c r="D864">
        <v>-20.131</v>
      </c>
      <c r="E864">
        <v>2.0699999999999998</v>
      </c>
      <c r="F864">
        <v>-27.51</v>
      </c>
      <c r="G864">
        <v>0</v>
      </c>
      <c r="H864">
        <v>0</v>
      </c>
      <c r="I864">
        <v>0.997</v>
      </c>
    </row>
    <row r="865" spans="1:9" hidden="1">
      <c r="B865" s="6">
        <v>3450.163</v>
      </c>
      <c r="C865">
        <v>-18.062000000000001</v>
      </c>
      <c r="D865">
        <v>-20.152000000000001</v>
      </c>
      <c r="E865">
        <v>2.09</v>
      </c>
      <c r="F865">
        <v>-27.51</v>
      </c>
      <c r="G865">
        <v>0</v>
      </c>
      <c r="H865">
        <v>0</v>
      </c>
      <c r="I865">
        <v>0.997</v>
      </c>
    </row>
    <row r="866" spans="1:9" hidden="1">
      <c r="B866" s="6">
        <v>3460.163</v>
      </c>
      <c r="C866">
        <v>-18.062000000000001</v>
      </c>
      <c r="D866">
        <v>-20.178000000000001</v>
      </c>
      <c r="E866">
        <v>2.1160000000000001</v>
      </c>
      <c r="F866">
        <v>-27.51</v>
      </c>
      <c r="G866">
        <v>0</v>
      </c>
      <c r="H866">
        <v>0</v>
      </c>
      <c r="I866">
        <v>0.997</v>
      </c>
    </row>
    <row r="867" spans="1:9" hidden="1">
      <c r="B867" s="6">
        <v>3470.163</v>
      </c>
      <c r="C867">
        <v>-18.113</v>
      </c>
      <c r="D867">
        <v>-20.198</v>
      </c>
      <c r="E867">
        <v>2.085</v>
      </c>
      <c r="F867">
        <v>-27.49</v>
      </c>
      <c r="G867">
        <v>2E-3</v>
      </c>
      <c r="H867">
        <v>0.12</v>
      </c>
      <c r="I867">
        <v>0.877</v>
      </c>
    </row>
    <row r="868" spans="1:9" hidden="1">
      <c r="B868" s="6">
        <v>3480.163</v>
      </c>
      <c r="C868">
        <v>-18.236000000000001</v>
      </c>
      <c r="D868">
        <v>-20.187999999999999</v>
      </c>
      <c r="E868">
        <v>1.952</v>
      </c>
      <c r="F868">
        <v>-27.49</v>
      </c>
      <c r="G868">
        <v>0</v>
      </c>
      <c r="H868">
        <v>0</v>
      </c>
      <c r="I868">
        <v>0.997</v>
      </c>
    </row>
    <row r="869" spans="1:9" hidden="1">
      <c r="B869" s="6">
        <v>3490.1640000000002</v>
      </c>
      <c r="C869">
        <v>-18.369</v>
      </c>
      <c r="D869">
        <v>-20.183</v>
      </c>
      <c r="E869">
        <v>1.8140000000000001</v>
      </c>
      <c r="F869">
        <v>-27.48</v>
      </c>
      <c r="G869">
        <v>1E-3</v>
      </c>
      <c r="H869">
        <v>0.06</v>
      </c>
      <c r="I869">
        <v>0.93700000000000006</v>
      </c>
    </row>
    <row r="870" spans="1:9" hidden="1">
      <c r="A870" t="s">
        <v>20</v>
      </c>
      <c r="B870" s="6">
        <v>3500.163</v>
      </c>
      <c r="C870">
        <v>-18.675999999999998</v>
      </c>
      <c r="D870">
        <v>-20.183</v>
      </c>
      <c r="E870">
        <v>1.5069999999999999</v>
      </c>
      <c r="F870">
        <v>-27.48</v>
      </c>
      <c r="G870">
        <v>0</v>
      </c>
      <c r="H870">
        <v>0</v>
      </c>
      <c r="I870">
        <v>0.997</v>
      </c>
    </row>
    <row r="871" spans="1:9" hidden="1">
      <c r="B871" s="6">
        <v>3510.1640000000002</v>
      </c>
      <c r="C871">
        <v>-18.992999999999999</v>
      </c>
      <c r="D871">
        <v>-20.187999999999999</v>
      </c>
      <c r="E871">
        <v>1.1950000000000001</v>
      </c>
      <c r="F871">
        <v>-27.48</v>
      </c>
      <c r="G871">
        <v>0</v>
      </c>
      <c r="H871">
        <v>0</v>
      </c>
      <c r="I871">
        <v>0.997</v>
      </c>
    </row>
    <row r="872" spans="1:9" hidden="1">
      <c r="B872" s="6">
        <v>3520.163</v>
      </c>
      <c r="C872">
        <v>-19.106000000000002</v>
      </c>
      <c r="D872">
        <v>-20.141999999999999</v>
      </c>
      <c r="E872">
        <v>1.036</v>
      </c>
      <c r="F872">
        <v>-27.47</v>
      </c>
      <c r="G872">
        <v>1E-3</v>
      </c>
      <c r="H872">
        <v>0.06</v>
      </c>
      <c r="I872">
        <v>0.93700000000000006</v>
      </c>
    </row>
    <row r="873" spans="1:9" hidden="1">
      <c r="B873" s="6">
        <v>3530.163</v>
      </c>
      <c r="C873">
        <v>-19.248999999999999</v>
      </c>
      <c r="D873">
        <v>-20.137</v>
      </c>
      <c r="E873">
        <v>0.88700000000000001</v>
      </c>
      <c r="F873">
        <v>-27.48</v>
      </c>
      <c r="G873">
        <v>-1E-3</v>
      </c>
      <c r="H873">
        <v>-0.06</v>
      </c>
      <c r="I873">
        <v>1.0569999999999999</v>
      </c>
    </row>
    <row r="874" spans="1:9" hidden="1">
      <c r="B874" s="6">
        <v>3540.163</v>
      </c>
      <c r="C874">
        <v>-19.402999999999999</v>
      </c>
      <c r="D874">
        <v>-20.09</v>
      </c>
      <c r="E874">
        <v>0.68799999999999994</v>
      </c>
      <c r="F874">
        <v>-27.47</v>
      </c>
      <c r="G874">
        <v>1E-3</v>
      </c>
      <c r="H874">
        <v>0.06</v>
      </c>
      <c r="I874">
        <v>0.93700000000000006</v>
      </c>
    </row>
    <row r="875" spans="1:9" hidden="1">
      <c r="B875" s="6">
        <v>3550.163</v>
      </c>
      <c r="C875">
        <v>-19.495000000000001</v>
      </c>
      <c r="D875">
        <v>-20.09</v>
      </c>
      <c r="E875">
        <v>0.59499999999999997</v>
      </c>
      <c r="F875">
        <v>-27.46</v>
      </c>
      <c r="G875">
        <v>1E-3</v>
      </c>
      <c r="H875">
        <v>0.06</v>
      </c>
      <c r="I875">
        <v>0.93700000000000006</v>
      </c>
    </row>
    <row r="876" spans="1:9" hidden="1">
      <c r="B876" s="6">
        <v>3560.1640000000002</v>
      </c>
      <c r="C876">
        <v>-19.504999999999999</v>
      </c>
      <c r="D876">
        <v>-20.09</v>
      </c>
      <c r="E876">
        <v>0.58499999999999996</v>
      </c>
      <c r="F876">
        <v>-27.47</v>
      </c>
      <c r="G876">
        <v>-1E-3</v>
      </c>
      <c r="H876">
        <v>-0.06</v>
      </c>
      <c r="I876">
        <v>1.0569999999999999</v>
      </c>
    </row>
    <row r="877" spans="1:9" hidden="1">
      <c r="B877" s="6">
        <v>3570.163</v>
      </c>
      <c r="C877">
        <v>-19.504999999999999</v>
      </c>
      <c r="D877">
        <v>-20.09</v>
      </c>
      <c r="E877">
        <v>0.58499999999999996</v>
      </c>
      <c r="F877">
        <v>-27.47</v>
      </c>
      <c r="G877">
        <v>0</v>
      </c>
      <c r="H877">
        <v>0</v>
      </c>
      <c r="I877">
        <v>0.997</v>
      </c>
    </row>
    <row r="878" spans="1:9" hidden="1">
      <c r="B878" s="6">
        <v>3580.1640000000002</v>
      </c>
      <c r="C878">
        <v>-19.484999999999999</v>
      </c>
      <c r="D878">
        <v>-20.09</v>
      </c>
      <c r="E878">
        <v>0.60599999999999998</v>
      </c>
      <c r="F878">
        <v>-27.45</v>
      </c>
      <c r="G878">
        <v>2E-3</v>
      </c>
      <c r="H878">
        <v>0.12</v>
      </c>
      <c r="I878">
        <v>0.877</v>
      </c>
    </row>
    <row r="879" spans="1:9" hidden="1">
      <c r="B879" s="6">
        <v>3590.163</v>
      </c>
      <c r="C879">
        <v>-19.628</v>
      </c>
      <c r="D879">
        <v>-20.09</v>
      </c>
      <c r="E879">
        <v>0.46200000000000002</v>
      </c>
      <c r="F879">
        <v>-27.47</v>
      </c>
      <c r="G879">
        <v>-2E-3</v>
      </c>
      <c r="H879">
        <v>-0.12</v>
      </c>
      <c r="I879">
        <v>1.117</v>
      </c>
    </row>
    <row r="880" spans="1:9" hidden="1">
      <c r="A880" t="s">
        <v>20</v>
      </c>
      <c r="B880" s="6">
        <v>3600.163</v>
      </c>
      <c r="C880">
        <v>-19.608000000000001</v>
      </c>
      <c r="D880">
        <v>-20.09</v>
      </c>
      <c r="E880">
        <v>0.48299999999999998</v>
      </c>
      <c r="F880">
        <v>-27.46</v>
      </c>
      <c r="G880">
        <v>1E-3</v>
      </c>
      <c r="H880">
        <v>0.06</v>
      </c>
      <c r="I880">
        <v>0.93700000000000006</v>
      </c>
    </row>
    <row r="881" spans="1:9" hidden="1">
      <c r="B881" s="6">
        <v>3610.163</v>
      </c>
      <c r="C881">
        <v>-19.649000000000001</v>
      </c>
      <c r="D881">
        <v>-20.09</v>
      </c>
      <c r="E881">
        <v>0.442</v>
      </c>
      <c r="F881">
        <v>-27.47</v>
      </c>
      <c r="G881">
        <v>-1E-3</v>
      </c>
      <c r="H881">
        <v>-0.06</v>
      </c>
      <c r="I881">
        <v>1.0569999999999999</v>
      </c>
    </row>
    <row r="882" spans="1:9" hidden="1">
      <c r="B882" s="6">
        <v>3620.163</v>
      </c>
      <c r="C882">
        <v>-19.577000000000002</v>
      </c>
      <c r="D882">
        <v>-20.085000000000001</v>
      </c>
      <c r="E882">
        <v>0.50800000000000001</v>
      </c>
      <c r="F882">
        <v>-27.47</v>
      </c>
      <c r="G882">
        <v>0</v>
      </c>
      <c r="H882">
        <v>0</v>
      </c>
      <c r="I882">
        <v>0.997</v>
      </c>
    </row>
    <row r="883" spans="1:9" hidden="1">
      <c r="B883" s="6">
        <v>3630.1640000000002</v>
      </c>
      <c r="C883">
        <v>-19.526</v>
      </c>
      <c r="D883">
        <v>-20.085000000000001</v>
      </c>
      <c r="E883">
        <v>0.56000000000000005</v>
      </c>
      <c r="F883">
        <v>-27.47</v>
      </c>
      <c r="G883">
        <v>0</v>
      </c>
      <c r="H883">
        <v>0</v>
      </c>
      <c r="I883">
        <v>0.997</v>
      </c>
    </row>
    <row r="884" spans="1:9" hidden="1">
      <c r="B884" s="6">
        <v>3640.163</v>
      </c>
      <c r="C884">
        <v>-19.526</v>
      </c>
      <c r="D884">
        <v>-20.085000000000001</v>
      </c>
      <c r="E884">
        <v>0.56000000000000005</v>
      </c>
      <c r="F884">
        <v>-27.46</v>
      </c>
      <c r="G884">
        <v>1E-3</v>
      </c>
      <c r="H884">
        <v>0.06</v>
      </c>
      <c r="I884">
        <v>0.93700000000000006</v>
      </c>
    </row>
    <row r="885" spans="1:9" hidden="1">
      <c r="B885" s="6">
        <v>3650.1640000000002</v>
      </c>
      <c r="C885">
        <v>-19.526</v>
      </c>
      <c r="D885">
        <v>-20.07</v>
      </c>
      <c r="E885">
        <v>0.54400000000000004</v>
      </c>
      <c r="F885">
        <v>-27.48</v>
      </c>
      <c r="G885">
        <v>-2E-3</v>
      </c>
      <c r="H885">
        <v>-0.12</v>
      </c>
      <c r="I885">
        <v>1.117</v>
      </c>
    </row>
    <row r="886" spans="1:9" hidden="1">
      <c r="B886" s="6">
        <v>3660.163</v>
      </c>
      <c r="C886">
        <v>-19.608000000000001</v>
      </c>
      <c r="D886">
        <v>-20.024000000000001</v>
      </c>
      <c r="E886">
        <v>0.41599999999999998</v>
      </c>
      <c r="F886">
        <v>-27.47</v>
      </c>
      <c r="G886">
        <v>1E-3</v>
      </c>
      <c r="H886">
        <v>0.06</v>
      </c>
      <c r="I886">
        <v>0.93700000000000006</v>
      </c>
    </row>
    <row r="887" spans="1:9" hidden="1">
      <c r="B887" s="6">
        <v>3670.163</v>
      </c>
      <c r="C887">
        <v>-19.526</v>
      </c>
      <c r="D887">
        <v>-20.013000000000002</v>
      </c>
      <c r="E887">
        <v>0.48799999999999999</v>
      </c>
      <c r="F887">
        <v>-27.47</v>
      </c>
      <c r="G887">
        <v>0</v>
      </c>
      <c r="H887">
        <v>0</v>
      </c>
      <c r="I887">
        <v>0.997</v>
      </c>
    </row>
    <row r="888" spans="1:9" hidden="1">
      <c r="B888" s="6">
        <v>3680.163</v>
      </c>
      <c r="C888">
        <v>-19.545999999999999</v>
      </c>
      <c r="D888">
        <v>-19.992999999999999</v>
      </c>
      <c r="E888">
        <v>0.44700000000000001</v>
      </c>
      <c r="F888">
        <v>-27.47</v>
      </c>
      <c r="G888">
        <v>0</v>
      </c>
      <c r="H888">
        <v>0</v>
      </c>
      <c r="I888">
        <v>0.997</v>
      </c>
    </row>
    <row r="889" spans="1:9" hidden="1">
      <c r="B889" s="6">
        <v>3690.163</v>
      </c>
      <c r="C889">
        <v>-19.515999999999998</v>
      </c>
      <c r="D889">
        <v>-19.983000000000001</v>
      </c>
      <c r="E889">
        <v>0.46700000000000003</v>
      </c>
      <c r="F889">
        <v>-27.47</v>
      </c>
      <c r="G889">
        <v>0</v>
      </c>
      <c r="H889">
        <v>0</v>
      </c>
      <c r="I889">
        <v>0.997</v>
      </c>
    </row>
    <row r="890" spans="1:9" hidden="1">
      <c r="A890" t="s">
        <v>20</v>
      </c>
      <c r="B890" s="6">
        <v>3700.1640000000002</v>
      </c>
      <c r="C890">
        <v>-19.526</v>
      </c>
      <c r="D890">
        <v>-20.003</v>
      </c>
      <c r="E890">
        <v>0.47699999999999998</v>
      </c>
      <c r="F890">
        <v>-27.47</v>
      </c>
      <c r="G890">
        <v>0</v>
      </c>
      <c r="H890">
        <v>0</v>
      </c>
      <c r="I890">
        <v>0.997</v>
      </c>
    </row>
    <row r="891" spans="1:9" hidden="1">
      <c r="B891" s="6">
        <v>3710.163</v>
      </c>
      <c r="C891">
        <v>-19.495000000000001</v>
      </c>
      <c r="D891">
        <v>-19.983000000000001</v>
      </c>
      <c r="E891">
        <v>0.48799999999999999</v>
      </c>
      <c r="F891">
        <v>-27.47</v>
      </c>
      <c r="G891">
        <v>0</v>
      </c>
      <c r="H891">
        <v>0</v>
      </c>
      <c r="I891">
        <v>0.997</v>
      </c>
    </row>
    <row r="892" spans="1:9" hidden="1">
      <c r="B892" s="6">
        <v>3720.1640000000002</v>
      </c>
      <c r="C892">
        <v>-19.495000000000001</v>
      </c>
      <c r="D892">
        <v>-19.983000000000001</v>
      </c>
      <c r="E892">
        <v>0.48799999999999999</v>
      </c>
      <c r="F892">
        <v>-27.47</v>
      </c>
      <c r="G892">
        <v>0</v>
      </c>
      <c r="H892">
        <v>0</v>
      </c>
      <c r="I892">
        <v>0.997</v>
      </c>
    </row>
    <row r="893" spans="1:9" hidden="1">
      <c r="B893" s="6">
        <v>3730.163</v>
      </c>
      <c r="C893">
        <v>-19.495000000000001</v>
      </c>
      <c r="D893">
        <v>-19.988</v>
      </c>
      <c r="E893">
        <v>0.49299999999999999</v>
      </c>
      <c r="F893">
        <v>-27.47</v>
      </c>
      <c r="G893">
        <v>0</v>
      </c>
      <c r="H893">
        <v>0</v>
      </c>
      <c r="I893">
        <v>0.997</v>
      </c>
    </row>
    <row r="894" spans="1:9" hidden="1">
      <c r="B894" s="6">
        <v>3740.163</v>
      </c>
      <c r="C894">
        <v>-19.495000000000001</v>
      </c>
      <c r="D894">
        <v>-19.978000000000002</v>
      </c>
      <c r="E894">
        <v>0.48299999999999998</v>
      </c>
      <c r="F894">
        <v>-27.47</v>
      </c>
      <c r="G894">
        <v>0</v>
      </c>
      <c r="H894">
        <v>0</v>
      </c>
      <c r="I894">
        <v>0.997</v>
      </c>
    </row>
    <row r="895" spans="1:9" hidden="1">
      <c r="B895" s="6">
        <v>3750.163</v>
      </c>
      <c r="C895">
        <v>-19.556000000000001</v>
      </c>
      <c r="D895">
        <v>-19.988</v>
      </c>
      <c r="E895">
        <v>0.43099999999999999</v>
      </c>
      <c r="F895">
        <v>-27.46</v>
      </c>
      <c r="G895">
        <v>1E-3</v>
      </c>
      <c r="H895">
        <v>0.06</v>
      </c>
      <c r="I895">
        <v>0.93700000000000006</v>
      </c>
    </row>
    <row r="896" spans="1:9" hidden="1">
      <c r="B896" s="6">
        <v>3760.163</v>
      </c>
      <c r="C896">
        <v>-19.504999999999999</v>
      </c>
      <c r="D896">
        <v>-19.983000000000001</v>
      </c>
      <c r="E896">
        <v>0.47699999999999998</v>
      </c>
      <c r="F896">
        <v>-27.48</v>
      </c>
      <c r="G896">
        <v>-2E-3</v>
      </c>
      <c r="H896">
        <v>-0.12</v>
      </c>
      <c r="I896">
        <v>1.117</v>
      </c>
    </row>
    <row r="897" spans="1:9" hidden="1">
      <c r="B897" s="6">
        <v>3770.1640000000002</v>
      </c>
      <c r="C897">
        <v>-19.556000000000001</v>
      </c>
      <c r="D897">
        <v>-19.983000000000001</v>
      </c>
      <c r="E897">
        <v>0.42599999999999999</v>
      </c>
      <c r="F897">
        <v>-27.46</v>
      </c>
      <c r="G897">
        <v>2E-3</v>
      </c>
      <c r="H897">
        <v>0.12</v>
      </c>
      <c r="I897">
        <v>0.877</v>
      </c>
    </row>
    <row r="898" spans="1:9" hidden="1">
      <c r="B898" s="6">
        <v>3780.163</v>
      </c>
      <c r="C898">
        <v>-19.536000000000001</v>
      </c>
      <c r="D898">
        <v>-19.972000000000001</v>
      </c>
      <c r="E898">
        <v>0.436</v>
      </c>
      <c r="F898">
        <v>-27.46</v>
      </c>
      <c r="G898">
        <v>0</v>
      </c>
      <c r="H898">
        <v>0</v>
      </c>
      <c r="I898">
        <v>0.997</v>
      </c>
    </row>
    <row r="899" spans="1:9" hidden="1">
      <c r="B899" s="6">
        <v>3790.1640000000002</v>
      </c>
      <c r="C899">
        <v>-19.504999999999999</v>
      </c>
      <c r="D899">
        <v>-19.978000000000002</v>
      </c>
      <c r="E899">
        <v>0.47199999999999998</v>
      </c>
      <c r="F899">
        <v>-27.46</v>
      </c>
      <c r="G899">
        <v>0</v>
      </c>
      <c r="H899">
        <v>0</v>
      </c>
      <c r="I899">
        <v>0.997</v>
      </c>
    </row>
    <row r="900" spans="1:9" hidden="1">
      <c r="A900" t="s">
        <v>20</v>
      </c>
      <c r="B900" s="6">
        <v>3800.163</v>
      </c>
      <c r="C900">
        <v>-19.504999999999999</v>
      </c>
      <c r="D900">
        <v>-19.942</v>
      </c>
      <c r="E900">
        <v>0.436</v>
      </c>
      <c r="F900">
        <v>-27.47</v>
      </c>
      <c r="G900">
        <v>-1E-3</v>
      </c>
      <c r="H900">
        <v>-0.06</v>
      </c>
      <c r="I900">
        <v>1.0569999999999999</v>
      </c>
    </row>
    <row r="901" spans="1:9" hidden="1">
      <c r="B901" s="6">
        <v>3810.163</v>
      </c>
      <c r="C901">
        <v>-19.515999999999998</v>
      </c>
      <c r="D901">
        <v>-19.920999999999999</v>
      </c>
      <c r="E901">
        <v>0.40600000000000003</v>
      </c>
      <c r="F901">
        <v>-27.46</v>
      </c>
      <c r="G901">
        <v>1E-3</v>
      </c>
      <c r="H901">
        <v>0.06</v>
      </c>
      <c r="I901">
        <v>0.93700000000000006</v>
      </c>
    </row>
    <row r="902" spans="1:9" hidden="1">
      <c r="B902" s="6">
        <v>3820.1640000000002</v>
      </c>
      <c r="C902">
        <v>-19.504999999999999</v>
      </c>
      <c r="D902">
        <v>-19.885000000000002</v>
      </c>
      <c r="E902">
        <v>0.38</v>
      </c>
      <c r="F902">
        <v>-27.46</v>
      </c>
      <c r="G902">
        <v>0</v>
      </c>
      <c r="H902">
        <v>0</v>
      </c>
      <c r="I902">
        <v>0.997</v>
      </c>
    </row>
    <row r="903" spans="1:9" hidden="1">
      <c r="B903" s="6">
        <v>3830.163</v>
      </c>
      <c r="C903">
        <v>-19.495000000000001</v>
      </c>
      <c r="D903">
        <v>-19.885000000000002</v>
      </c>
      <c r="E903">
        <v>0.39</v>
      </c>
      <c r="F903">
        <v>-27.46</v>
      </c>
      <c r="G903">
        <v>0</v>
      </c>
      <c r="H903">
        <v>0</v>
      </c>
      <c r="I903">
        <v>0.997</v>
      </c>
    </row>
    <row r="904" spans="1:9" hidden="1">
      <c r="B904" s="6">
        <v>3840.1640000000002</v>
      </c>
      <c r="C904">
        <v>-19.504999999999999</v>
      </c>
      <c r="D904">
        <v>-19.885000000000002</v>
      </c>
      <c r="E904">
        <v>0.38</v>
      </c>
      <c r="F904">
        <v>-27.47</v>
      </c>
      <c r="G904">
        <v>-1E-3</v>
      </c>
      <c r="H904">
        <v>-0.06</v>
      </c>
      <c r="I904">
        <v>1.0569999999999999</v>
      </c>
    </row>
    <row r="905" spans="1:9" hidden="1">
      <c r="B905" s="6">
        <v>3850.163</v>
      </c>
      <c r="C905">
        <v>-19.495000000000001</v>
      </c>
      <c r="D905">
        <v>-19.885000000000002</v>
      </c>
      <c r="E905">
        <v>0.39</v>
      </c>
      <c r="F905">
        <v>-27.47</v>
      </c>
      <c r="G905">
        <v>0</v>
      </c>
      <c r="H905">
        <v>0</v>
      </c>
      <c r="I905">
        <v>0.997</v>
      </c>
    </row>
    <row r="906" spans="1:9" hidden="1">
      <c r="B906" s="6">
        <v>3860.1640000000002</v>
      </c>
      <c r="C906">
        <v>-19.515999999999998</v>
      </c>
      <c r="D906">
        <v>-19.88</v>
      </c>
      <c r="E906">
        <v>0.36499999999999999</v>
      </c>
      <c r="F906">
        <v>-27.46</v>
      </c>
      <c r="G906">
        <v>1E-3</v>
      </c>
      <c r="H906">
        <v>0.06</v>
      </c>
      <c r="I906">
        <v>0.93700000000000006</v>
      </c>
    </row>
    <row r="907" spans="1:9" hidden="1">
      <c r="B907" s="6">
        <v>3870.163</v>
      </c>
      <c r="C907">
        <v>-19.504999999999999</v>
      </c>
      <c r="D907">
        <v>-19.885000000000002</v>
      </c>
      <c r="E907">
        <v>0.38</v>
      </c>
      <c r="F907">
        <v>-27.46</v>
      </c>
      <c r="G907">
        <v>0</v>
      </c>
      <c r="H907">
        <v>0</v>
      </c>
      <c r="I907">
        <v>0.997</v>
      </c>
    </row>
    <row r="908" spans="1:9" hidden="1">
      <c r="B908" s="6">
        <v>3880.163</v>
      </c>
      <c r="C908">
        <v>-19.484999999999999</v>
      </c>
      <c r="D908">
        <v>-19.885000000000002</v>
      </c>
      <c r="E908">
        <v>0.4</v>
      </c>
      <c r="F908">
        <v>-27.48</v>
      </c>
      <c r="G908">
        <v>-2E-3</v>
      </c>
      <c r="H908">
        <v>-0.12</v>
      </c>
      <c r="I908">
        <v>1.117</v>
      </c>
    </row>
    <row r="909" spans="1:9" hidden="1">
      <c r="B909" s="6">
        <v>3890.1640000000002</v>
      </c>
      <c r="C909">
        <v>-19.495000000000001</v>
      </c>
      <c r="D909">
        <v>-19.838999999999999</v>
      </c>
      <c r="E909">
        <v>0.34399999999999997</v>
      </c>
      <c r="F909">
        <v>-27.45</v>
      </c>
      <c r="G909">
        <v>3.0000000000000001E-3</v>
      </c>
      <c r="H909">
        <v>0.18099999999999999</v>
      </c>
      <c r="I909">
        <v>0.81599999999999995</v>
      </c>
    </row>
    <row r="910" spans="1:9" hidden="1">
      <c r="A910" t="s">
        <v>20</v>
      </c>
      <c r="B910" s="6">
        <v>3900.163</v>
      </c>
      <c r="C910">
        <v>-19.504999999999999</v>
      </c>
      <c r="D910">
        <v>-19.824000000000002</v>
      </c>
      <c r="E910">
        <v>0.318</v>
      </c>
      <c r="F910">
        <v>-27.46</v>
      </c>
      <c r="G910">
        <v>-1E-3</v>
      </c>
      <c r="H910">
        <v>-0.06</v>
      </c>
      <c r="I910">
        <v>1.0569999999999999</v>
      </c>
    </row>
    <row r="911" spans="1:9" hidden="1">
      <c r="B911" s="6">
        <v>3910.1640000000002</v>
      </c>
      <c r="C911">
        <v>-19.504999999999999</v>
      </c>
      <c r="D911">
        <v>-19.89</v>
      </c>
      <c r="E911">
        <v>0.38500000000000001</v>
      </c>
      <c r="F911">
        <v>-27.46</v>
      </c>
      <c r="G911">
        <v>0</v>
      </c>
      <c r="H911">
        <v>0</v>
      </c>
      <c r="I911">
        <v>0.997</v>
      </c>
    </row>
    <row r="912" spans="1:9" hidden="1">
      <c r="B912" s="6">
        <v>3920.163</v>
      </c>
      <c r="C912">
        <v>-19.504999999999999</v>
      </c>
      <c r="D912">
        <v>-19.885000000000002</v>
      </c>
      <c r="E912">
        <v>0.38</v>
      </c>
      <c r="F912">
        <v>-27.47</v>
      </c>
      <c r="G912">
        <v>-1E-3</v>
      </c>
      <c r="H912">
        <v>-0.06</v>
      </c>
      <c r="I912">
        <v>1.0569999999999999</v>
      </c>
    </row>
    <row r="913" spans="1:9" hidden="1">
      <c r="B913" s="6">
        <v>3930.1640000000002</v>
      </c>
      <c r="C913">
        <v>-19.495000000000001</v>
      </c>
      <c r="D913">
        <v>-19.885000000000002</v>
      </c>
      <c r="E913">
        <v>0.39</v>
      </c>
      <c r="F913">
        <v>-27.46</v>
      </c>
      <c r="G913">
        <v>1E-3</v>
      </c>
      <c r="H913">
        <v>0.06</v>
      </c>
      <c r="I913">
        <v>0.93700000000000006</v>
      </c>
    </row>
    <row r="914" spans="1:9" hidden="1">
      <c r="B914" s="6">
        <v>3940.163</v>
      </c>
      <c r="C914">
        <v>-19.484999999999999</v>
      </c>
      <c r="D914">
        <v>-19.88</v>
      </c>
      <c r="E914">
        <v>0.39500000000000002</v>
      </c>
      <c r="F914">
        <v>-27.46</v>
      </c>
      <c r="G914">
        <v>0</v>
      </c>
      <c r="H914">
        <v>0</v>
      </c>
      <c r="I914">
        <v>0.997</v>
      </c>
    </row>
    <row r="915" spans="1:9" hidden="1">
      <c r="B915" s="6">
        <v>3950.163</v>
      </c>
      <c r="C915">
        <v>-19.484999999999999</v>
      </c>
      <c r="D915">
        <v>-19.864999999999998</v>
      </c>
      <c r="E915">
        <v>0.38</v>
      </c>
      <c r="F915">
        <v>-27.45</v>
      </c>
      <c r="G915">
        <v>1E-3</v>
      </c>
      <c r="H915">
        <v>0.06</v>
      </c>
      <c r="I915">
        <v>0.93700000000000006</v>
      </c>
    </row>
    <row r="916" spans="1:9" hidden="1">
      <c r="B916" s="6">
        <v>3960.1640000000002</v>
      </c>
      <c r="C916">
        <v>-19.434000000000001</v>
      </c>
      <c r="D916">
        <v>-19.88</v>
      </c>
      <c r="E916">
        <v>0.44600000000000001</v>
      </c>
      <c r="F916">
        <v>-27.46</v>
      </c>
      <c r="G916">
        <v>-1E-3</v>
      </c>
      <c r="H916">
        <v>-0.06</v>
      </c>
      <c r="I916">
        <v>1.0569999999999999</v>
      </c>
    </row>
    <row r="917" spans="1:9" hidden="1">
      <c r="B917" s="6">
        <v>3970.163</v>
      </c>
      <c r="C917">
        <v>-19.422999999999998</v>
      </c>
      <c r="D917">
        <v>-19.864999999999998</v>
      </c>
      <c r="E917">
        <v>0.441</v>
      </c>
      <c r="F917">
        <v>-27.45</v>
      </c>
      <c r="G917">
        <v>1E-3</v>
      </c>
      <c r="H917">
        <v>0.06</v>
      </c>
      <c r="I917">
        <v>0.93700000000000006</v>
      </c>
    </row>
    <row r="918" spans="1:9" hidden="1">
      <c r="B918" s="6">
        <v>3980.1640000000002</v>
      </c>
      <c r="C918">
        <v>-19.422999999999998</v>
      </c>
      <c r="D918">
        <v>-19.875</v>
      </c>
      <c r="E918">
        <v>0.45200000000000001</v>
      </c>
      <c r="F918">
        <v>-27.47</v>
      </c>
      <c r="G918">
        <v>-2E-3</v>
      </c>
      <c r="H918">
        <v>-0.12</v>
      </c>
      <c r="I918">
        <v>1.117</v>
      </c>
    </row>
    <row r="919" spans="1:9" hidden="1">
      <c r="B919" s="6">
        <v>3990.163</v>
      </c>
      <c r="C919">
        <v>-19.341999999999999</v>
      </c>
      <c r="D919">
        <v>-19.885000000000002</v>
      </c>
      <c r="E919">
        <v>0.54400000000000004</v>
      </c>
      <c r="F919">
        <v>-27.47</v>
      </c>
      <c r="G919">
        <v>0</v>
      </c>
      <c r="H919">
        <v>0</v>
      </c>
      <c r="I919">
        <v>0.997</v>
      </c>
    </row>
    <row r="920" spans="1:9" hidden="1">
      <c r="A920" t="s">
        <v>20</v>
      </c>
      <c r="B920" s="6">
        <v>4000.1640000000002</v>
      </c>
      <c r="C920">
        <v>-19.311</v>
      </c>
      <c r="D920">
        <v>-19.864999999999998</v>
      </c>
      <c r="E920">
        <v>0.55400000000000005</v>
      </c>
      <c r="F920">
        <v>-27.46</v>
      </c>
      <c r="G920">
        <v>1E-3</v>
      </c>
      <c r="H920">
        <v>0.06</v>
      </c>
      <c r="I920">
        <v>0.93700000000000006</v>
      </c>
    </row>
    <row r="921" spans="1:9" hidden="1">
      <c r="B921" s="6">
        <v>4010.163</v>
      </c>
      <c r="C921">
        <v>-19.300999999999998</v>
      </c>
      <c r="D921">
        <v>-19.844000000000001</v>
      </c>
      <c r="E921">
        <v>0.54400000000000004</v>
      </c>
      <c r="F921">
        <v>-27.46</v>
      </c>
      <c r="G921">
        <v>0</v>
      </c>
      <c r="H921">
        <v>0</v>
      </c>
      <c r="I921">
        <v>0.997</v>
      </c>
    </row>
    <row r="922" spans="1:9" hidden="1">
      <c r="B922" s="6">
        <v>4020.163</v>
      </c>
      <c r="C922">
        <v>-19.29</v>
      </c>
      <c r="D922">
        <v>-19.818999999999999</v>
      </c>
      <c r="E922">
        <v>0.52800000000000002</v>
      </c>
      <c r="F922">
        <v>-27.45</v>
      </c>
      <c r="G922">
        <v>1E-3</v>
      </c>
      <c r="H922">
        <v>0.06</v>
      </c>
      <c r="I922">
        <v>0.93700000000000006</v>
      </c>
    </row>
    <row r="923" spans="1:9" hidden="1">
      <c r="B923" s="6">
        <v>4030.1640000000002</v>
      </c>
      <c r="C923">
        <v>-19.311</v>
      </c>
      <c r="D923">
        <v>-19.829000000000001</v>
      </c>
      <c r="E923">
        <v>0.51800000000000002</v>
      </c>
      <c r="F923">
        <v>-27.45</v>
      </c>
      <c r="G923">
        <v>0</v>
      </c>
      <c r="H923">
        <v>0</v>
      </c>
      <c r="I923">
        <v>0.997</v>
      </c>
    </row>
    <row r="924" spans="1:9" hidden="1">
      <c r="B924" s="6">
        <v>4040.163</v>
      </c>
      <c r="C924">
        <v>-19.29</v>
      </c>
      <c r="D924">
        <v>-19.788</v>
      </c>
      <c r="E924">
        <v>0.497</v>
      </c>
      <c r="F924">
        <v>-27.46</v>
      </c>
      <c r="G924">
        <v>-1E-3</v>
      </c>
      <c r="H924">
        <v>-0.06</v>
      </c>
      <c r="I924">
        <v>1.0569999999999999</v>
      </c>
    </row>
    <row r="925" spans="1:9" hidden="1">
      <c r="B925" s="6">
        <v>4050.1640000000002</v>
      </c>
      <c r="C925">
        <v>-19.29</v>
      </c>
      <c r="D925">
        <v>-19.797999999999998</v>
      </c>
      <c r="E925">
        <v>0.50800000000000001</v>
      </c>
      <c r="F925">
        <v>-27.45</v>
      </c>
      <c r="G925">
        <v>1E-3</v>
      </c>
      <c r="H925">
        <v>0.06</v>
      </c>
      <c r="I925">
        <v>0.93700000000000006</v>
      </c>
    </row>
    <row r="926" spans="1:9" hidden="1">
      <c r="B926" s="6">
        <v>4060.163</v>
      </c>
      <c r="C926">
        <v>-19.29</v>
      </c>
      <c r="D926">
        <v>-19.788</v>
      </c>
      <c r="E926">
        <v>0.497</v>
      </c>
      <c r="F926">
        <v>-27.46</v>
      </c>
      <c r="G926">
        <v>-1E-3</v>
      </c>
      <c r="H926">
        <v>-0.06</v>
      </c>
      <c r="I926">
        <v>1.0569999999999999</v>
      </c>
    </row>
    <row r="927" spans="1:9" hidden="1">
      <c r="B927" s="6">
        <v>4070.1640000000002</v>
      </c>
      <c r="C927">
        <v>-19.29</v>
      </c>
      <c r="D927">
        <v>-19.788</v>
      </c>
      <c r="E927">
        <v>0.497</v>
      </c>
      <c r="F927">
        <v>-27.47</v>
      </c>
      <c r="G927">
        <v>-1E-3</v>
      </c>
      <c r="H927">
        <v>-0.06</v>
      </c>
      <c r="I927">
        <v>1.0569999999999999</v>
      </c>
    </row>
    <row r="928" spans="1:9" hidden="1">
      <c r="B928" s="6">
        <v>4080.163</v>
      </c>
      <c r="C928">
        <v>-19.311</v>
      </c>
      <c r="D928">
        <v>-19.788</v>
      </c>
      <c r="E928">
        <v>0.47699999999999998</v>
      </c>
      <c r="F928">
        <v>-27.46</v>
      </c>
      <c r="G928">
        <v>1E-3</v>
      </c>
      <c r="H928">
        <v>0.06</v>
      </c>
      <c r="I928">
        <v>0.93700000000000006</v>
      </c>
    </row>
    <row r="929" spans="1:9" hidden="1">
      <c r="B929" s="6">
        <v>4090.163</v>
      </c>
      <c r="C929">
        <v>-19.29</v>
      </c>
      <c r="D929">
        <v>-19.783000000000001</v>
      </c>
      <c r="E929">
        <v>0.49199999999999999</v>
      </c>
      <c r="F929">
        <v>-27.46</v>
      </c>
      <c r="G929">
        <v>0</v>
      </c>
      <c r="H929">
        <v>0</v>
      </c>
      <c r="I929">
        <v>0.997</v>
      </c>
    </row>
    <row r="930" spans="1:9" hidden="1">
      <c r="A930" t="s">
        <v>20</v>
      </c>
      <c r="B930" s="6">
        <v>4100.1639999999998</v>
      </c>
      <c r="C930">
        <v>-19.300999999999998</v>
      </c>
      <c r="D930">
        <v>-19.783000000000001</v>
      </c>
      <c r="E930">
        <v>0.48199999999999998</v>
      </c>
      <c r="F930">
        <v>-27.46</v>
      </c>
      <c r="G930">
        <v>0</v>
      </c>
      <c r="H930">
        <v>0</v>
      </c>
      <c r="I930">
        <v>0.997</v>
      </c>
    </row>
    <row r="931" spans="1:9" hidden="1">
      <c r="B931" s="6">
        <v>4110.1629999999996</v>
      </c>
      <c r="C931">
        <v>-19.29</v>
      </c>
      <c r="D931">
        <v>-19.788</v>
      </c>
      <c r="E931">
        <v>0.497</v>
      </c>
      <c r="F931">
        <v>-27.45</v>
      </c>
      <c r="G931">
        <v>1E-3</v>
      </c>
      <c r="H931">
        <v>0.06</v>
      </c>
      <c r="I931">
        <v>0.93700000000000006</v>
      </c>
    </row>
    <row r="932" spans="1:9" hidden="1">
      <c r="B932" s="6">
        <v>4120.1639999999998</v>
      </c>
      <c r="C932">
        <v>-19.29</v>
      </c>
      <c r="D932">
        <v>-19.792999999999999</v>
      </c>
      <c r="E932">
        <v>0.503</v>
      </c>
      <c r="F932">
        <v>-27.45</v>
      </c>
      <c r="G932">
        <v>0</v>
      </c>
      <c r="H932">
        <v>0</v>
      </c>
      <c r="I932">
        <v>0.997</v>
      </c>
    </row>
    <row r="933" spans="1:9" hidden="1">
      <c r="B933" s="6">
        <v>4130.1629999999996</v>
      </c>
      <c r="C933">
        <v>-19.28</v>
      </c>
      <c r="D933">
        <v>-19.803000000000001</v>
      </c>
      <c r="E933">
        <v>0.52300000000000002</v>
      </c>
      <c r="F933">
        <v>-27.45</v>
      </c>
      <c r="G933">
        <v>0</v>
      </c>
      <c r="H933">
        <v>0</v>
      </c>
      <c r="I933">
        <v>0.997</v>
      </c>
    </row>
    <row r="934" spans="1:9" hidden="1">
      <c r="B934" s="6">
        <v>4140.1639999999998</v>
      </c>
      <c r="C934">
        <v>-19.29</v>
      </c>
      <c r="D934">
        <v>-19.792999999999999</v>
      </c>
      <c r="E934">
        <v>0.503</v>
      </c>
      <c r="F934">
        <v>-27.47</v>
      </c>
      <c r="G934">
        <v>-2E-3</v>
      </c>
      <c r="H934">
        <v>-0.12</v>
      </c>
      <c r="I934">
        <v>1.117</v>
      </c>
    </row>
    <row r="935" spans="1:9" hidden="1">
      <c r="B935" s="6">
        <v>4150.1629999999996</v>
      </c>
      <c r="C935">
        <v>-19.29</v>
      </c>
      <c r="D935">
        <v>-19.812999999999999</v>
      </c>
      <c r="E935">
        <v>0.52300000000000002</v>
      </c>
      <c r="F935">
        <v>-27.46</v>
      </c>
      <c r="G935">
        <v>1E-3</v>
      </c>
      <c r="H935">
        <v>0.06</v>
      </c>
      <c r="I935">
        <v>0.93700000000000006</v>
      </c>
    </row>
    <row r="936" spans="1:9" hidden="1">
      <c r="B936" s="6">
        <v>4160.1629999999996</v>
      </c>
      <c r="C936">
        <v>-19.248999999999999</v>
      </c>
      <c r="D936">
        <v>-19.797999999999998</v>
      </c>
      <c r="E936">
        <v>0.54900000000000004</v>
      </c>
      <c r="F936">
        <v>-27.46</v>
      </c>
      <c r="G936">
        <v>0</v>
      </c>
      <c r="H936">
        <v>0</v>
      </c>
      <c r="I936">
        <v>0.997</v>
      </c>
    </row>
    <row r="937" spans="1:9" hidden="1">
      <c r="B937" s="6">
        <v>4170.1639999999998</v>
      </c>
      <c r="C937">
        <v>-19.29</v>
      </c>
      <c r="D937">
        <v>-19.788</v>
      </c>
      <c r="E937">
        <v>0.497</v>
      </c>
      <c r="F937">
        <v>-27.47</v>
      </c>
      <c r="G937">
        <v>-1E-3</v>
      </c>
      <c r="H937">
        <v>-0.06</v>
      </c>
      <c r="I937">
        <v>1.0569999999999999</v>
      </c>
    </row>
    <row r="938" spans="1:9" hidden="1">
      <c r="B938" s="6">
        <v>4180.1629999999996</v>
      </c>
      <c r="C938">
        <v>-19.27</v>
      </c>
      <c r="D938">
        <v>-19.792999999999999</v>
      </c>
      <c r="E938">
        <v>0.52300000000000002</v>
      </c>
      <c r="F938">
        <v>-27.45</v>
      </c>
      <c r="G938">
        <v>2E-3</v>
      </c>
      <c r="H938">
        <v>0.12</v>
      </c>
      <c r="I938">
        <v>0.877</v>
      </c>
    </row>
    <row r="939" spans="1:9" hidden="1">
      <c r="B939" s="6">
        <v>4190.1639999999998</v>
      </c>
      <c r="C939">
        <v>-19.260000000000002</v>
      </c>
      <c r="D939">
        <v>-19.797999999999998</v>
      </c>
      <c r="E939">
        <v>0.53800000000000003</v>
      </c>
      <c r="F939">
        <v>-27.46</v>
      </c>
      <c r="G939">
        <v>-1E-3</v>
      </c>
      <c r="H939">
        <v>-0.06</v>
      </c>
      <c r="I939">
        <v>1.0569999999999999</v>
      </c>
    </row>
    <row r="940" spans="1:9" hidden="1">
      <c r="A940" t="s">
        <v>20</v>
      </c>
      <c r="B940" s="6">
        <v>4200.1629999999996</v>
      </c>
      <c r="C940">
        <v>-19.260000000000002</v>
      </c>
      <c r="D940">
        <v>-19.783000000000001</v>
      </c>
      <c r="E940">
        <v>0.52300000000000002</v>
      </c>
      <c r="F940">
        <v>-27.46</v>
      </c>
      <c r="G940">
        <v>0</v>
      </c>
      <c r="H940">
        <v>0</v>
      </c>
      <c r="I940">
        <v>0.997</v>
      </c>
    </row>
    <row r="941" spans="1:9" hidden="1">
      <c r="B941" s="6">
        <v>4210.1639999999998</v>
      </c>
      <c r="C941">
        <v>-19.248999999999999</v>
      </c>
      <c r="D941">
        <v>-19.766999999999999</v>
      </c>
      <c r="E941">
        <v>0.51800000000000002</v>
      </c>
      <c r="F941">
        <v>-27.45</v>
      </c>
      <c r="G941">
        <v>1E-3</v>
      </c>
      <c r="H941">
        <v>0.06</v>
      </c>
      <c r="I941">
        <v>0.93700000000000006</v>
      </c>
    </row>
    <row r="942" spans="1:9" hidden="1">
      <c r="B942" s="6">
        <v>4220.1629999999996</v>
      </c>
      <c r="C942">
        <v>-19.167000000000002</v>
      </c>
      <c r="D942">
        <v>-19.783000000000001</v>
      </c>
      <c r="E942">
        <v>0.61499999999999999</v>
      </c>
      <c r="F942">
        <v>-27.45</v>
      </c>
      <c r="G942">
        <v>0</v>
      </c>
      <c r="H942">
        <v>0</v>
      </c>
      <c r="I942">
        <v>0.997</v>
      </c>
    </row>
    <row r="943" spans="1:9" hidden="1">
      <c r="B943" s="6">
        <v>4230.1629999999996</v>
      </c>
      <c r="C943">
        <v>-19.116</v>
      </c>
      <c r="D943">
        <v>-19.771999999999998</v>
      </c>
      <c r="E943">
        <v>0.65600000000000003</v>
      </c>
      <c r="F943">
        <v>-27.45</v>
      </c>
      <c r="G943">
        <v>0</v>
      </c>
      <c r="H943">
        <v>0</v>
      </c>
      <c r="I943">
        <v>0.997</v>
      </c>
    </row>
    <row r="944" spans="1:9" hidden="1">
      <c r="B944" s="6">
        <v>4240.1639999999998</v>
      </c>
      <c r="C944">
        <v>-19.178000000000001</v>
      </c>
      <c r="D944">
        <v>-19.747</v>
      </c>
      <c r="E944">
        <v>0.56899999999999995</v>
      </c>
      <c r="F944">
        <v>-27.46</v>
      </c>
      <c r="G944">
        <v>-1E-3</v>
      </c>
      <c r="H944">
        <v>-0.06</v>
      </c>
      <c r="I944">
        <v>1.0569999999999999</v>
      </c>
    </row>
    <row r="945" spans="1:9" hidden="1">
      <c r="B945" s="6">
        <v>4250.1629999999996</v>
      </c>
      <c r="C945">
        <v>-19.219000000000001</v>
      </c>
      <c r="D945">
        <v>-19.766999999999999</v>
      </c>
      <c r="E945">
        <v>0.54900000000000004</v>
      </c>
      <c r="F945">
        <v>-27.46</v>
      </c>
      <c r="G945">
        <v>0</v>
      </c>
      <c r="H945">
        <v>0</v>
      </c>
      <c r="I945">
        <v>0.997</v>
      </c>
    </row>
    <row r="946" spans="1:9" hidden="1">
      <c r="B946" s="6">
        <v>4260.1639999999998</v>
      </c>
      <c r="C946">
        <v>-19.207999999999998</v>
      </c>
      <c r="D946">
        <v>-19.777000000000001</v>
      </c>
      <c r="E946">
        <v>0.56899999999999995</v>
      </c>
      <c r="F946">
        <v>-27.45</v>
      </c>
      <c r="G946">
        <v>1E-3</v>
      </c>
      <c r="H946">
        <v>0.06</v>
      </c>
      <c r="I946">
        <v>0.93700000000000006</v>
      </c>
    </row>
    <row r="947" spans="1:9" hidden="1">
      <c r="B947" s="6">
        <v>4270.1629999999996</v>
      </c>
      <c r="C947">
        <v>-19.116</v>
      </c>
      <c r="D947">
        <v>-19.777000000000001</v>
      </c>
      <c r="E947">
        <v>0.66100000000000003</v>
      </c>
      <c r="F947">
        <v>-27.45</v>
      </c>
      <c r="G947">
        <v>0</v>
      </c>
      <c r="H947">
        <v>0</v>
      </c>
      <c r="I947">
        <v>0.997</v>
      </c>
    </row>
    <row r="948" spans="1:9" hidden="1">
      <c r="B948" s="6">
        <v>4280.1639999999998</v>
      </c>
      <c r="C948">
        <v>-19.219000000000001</v>
      </c>
      <c r="D948">
        <v>-19.771999999999998</v>
      </c>
      <c r="E948">
        <v>0.55400000000000005</v>
      </c>
      <c r="F948">
        <v>-27.46</v>
      </c>
      <c r="G948">
        <v>-1E-3</v>
      </c>
      <c r="H948">
        <v>-0.06</v>
      </c>
      <c r="I948">
        <v>1.0569999999999999</v>
      </c>
    </row>
    <row r="949" spans="1:9" hidden="1">
      <c r="B949" s="6">
        <v>4290.1629999999996</v>
      </c>
      <c r="C949">
        <v>-19.28</v>
      </c>
      <c r="D949">
        <v>-19.777000000000001</v>
      </c>
      <c r="E949">
        <v>0.497</v>
      </c>
      <c r="F949">
        <v>-27.45</v>
      </c>
      <c r="G949">
        <v>1E-3</v>
      </c>
      <c r="H949">
        <v>0.06</v>
      </c>
      <c r="I949">
        <v>0.93700000000000006</v>
      </c>
    </row>
    <row r="950" spans="1:9" hidden="1">
      <c r="A950" t="s">
        <v>20</v>
      </c>
      <c r="B950" s="6">
        <v>4300.1629999999996</v>
      </c>
      <c r="C950">
        <v>-19.28</v>
      </c>
      <c r="D950">
        <v>-19.766999999999999</v>
      </c>
      <c r="E950">
        <v>0.48699999999999999</v>
      </c>
      <c r="F950">
        <v>-27.46</v>
      </c>
      <c r="G950">
        <v>-1E-3</v>
      </c>
      <c r="H950">
        <v>-0.06</v>
      </c>
      <c r="I950">
        <v>1.0569999999999999</v>
      </c>
    </row>
    <row r="951" spans="1:9" hidden="1">
      <c r="B951" s="6">
        <v>4310.1639999999998</v>
      </c>
      <c r="C951">
        <v>-19.207999999999998</v>
      </c>
      <c r="D951">
        <v>-19.777000000000001</v>
      </c>
      <c r="E951">
        <v>0.56899999999999995</v>
      </c>
      <c r="F951">
        <v>-27.45</v>
      </c>
      <c r="G951">
        <v>1E-3</v>
      </c>
      <c r="H951">
        <v>0.06</v>
      </c>
      <c r="I951">
        <v>0.93700000000000006</v>
      </c>
    </row>
    <row r="952" spans="1:9" hidden="1">
      <c r="B952" s="6">
        <v>4320.1629999999996</v>
      </c>
      <c r="C952">
        <v>-19.137</v>
      </c>
      <c r="D952">
        <v>-19.783000000000001</v>
      </c>
      <c r="E952">
        <v>0.64600000000000002</v>
      </c>
      <c r="F952">
        <v>-27.48</v>
      </c>
      <c r="G952">
        <v>-3.0000000000000001E-3</v>
      </c>
      <c r="H952">
        <v>-0.18099999999999999</v>
      </c>
      <c r="I952">
        <v>1.1779999999999999</v>
      </c>
    </row>
    <row r="953" spans="1:9" hidden="1">
      <c r="B953" s="6">
        <v>4330.1639999999998</v>
      </c>
      <c r="C953">
        <v>-19.085999999999999</v>
      </c>
      <c r="D953">
        <v>-19.771999999999998</v>
      </c>
      <c r="E953">
        <v>0.68700000000000006</v>
      </c>
      <c r="F953">
        <v>-27.47</v>
      </c>
      <c r="G953">
        <v>1E-3</v>
      </c>
      <c r="H953">
        <v>0.06</v>
      </c>
      <c r="I953">
        <v>0.93700000000000006</v>
      </c>
    </row>
    <row r="954" spans="1:9" hidden="1">
      <c r="B954" s="6">
        <v>4340.1629999999996</v>
      </c>
      <c r="C954">
        <v>-19.085999999999999</v>
      </c>
      <c r="D954">
        <v>-19.788</v>
      </c>
      <c r="E954">
        <v>0.70199999999999996</v>
      </c>
      <c r="F954">
        <v>-27.47</v>
      </c>
      <c r="G954">
        <v>0</v>
      </c>
      <c r="H954">
        <v>0</v>
      </c>
      <c r="I954">
        <v>0.997</v>
      </c>
    </row>
    <row r="955" spans="1:9" hidden="1">
      <c r="B955" s="6">
        <v>4350.1639999999998</v>
      </c>
      <c r="C955">
        <v>-19.116</v>
      </c>
      <c r="D955">
        <v>-19.783000000000001</v>
      </c>
      <c r="E955">
        <v>0.66600000000000004</v>
      </c>
      <c r="F955">
        <v>-27.45</v>
      </c>
      <c r="G955">
        <v>2E-3</v>
      </c>
      <c r="H955">
        <v>0.12</v>
      </c>
      <c r="I955">
        <v>0.877</v>
      </c>
    </row>
    <row r="956" spans="1:9" hidden="1">
      <c r="B956" s="6">
        <v>4360.1629999999996</v>
      </c>
      <c r="C956">
        <v>-19.178000000000001</v>
      </c>
      <c r="D956">
        <v>-19.788</v>
      </c>
      <c r="E956">
        <v>0.61</v>
      </c>
      <c r="F956">
        <v>-27.47</v>
      </c>
      <c r="G956">
        <v>-2E-3</v>
      </c>
      <c r="H956">
        <v>-0.12</v>
      </c>
      <c r="I956">
        <v>1.117</v>
      </c>
    </row>
    <row r="957" spans="1:9" hidden="1">
      <c r="B957" s="6">
        <v>4370.1629999999996</v>
      </c>
      <c r="C957">
        <v>-19.106000000000002</v>
      </c>
      <c r="D957">
        <v>-19.797999999999998</v>
      </c>
      <c r="E957">
        <v>0.69199999999999995</v>
      </c>
      <c r="F957">
        <v>-27.46</v>
      </c>
      <c r="G957">
        <v>1E-3</v>
      </c>
      <c r="H957">
        <v>0.06</v>
      </c>
      <c r="I957">
        <v>0.93700000000000006</v>
      </c>
    </row>
    <row r="958" spans="1:9" hidden="1">
      <c r="B958" s="6">
        <v>4380.1639999999998</v>
      </c>
      <c r="C958">
        <v>-19.096</v>
      </c>
      <c r="D958">
        <v>-19.792999999999999</v>
      </c>
      <c r="E958">
        <v>0.69699999999999995</v>
      </c>
      <c r="F958">
        <v>-27.47</v>
      </c>
      <c r="G958">
        <v>-1E-3</v>
      </c>
      <c r="H958">
        <v>-0.06</v>
      </c>
      <c r="I958">
        <v>1.0569999999999999</v>
      </c>
    </row>
    <row r="959" spans="1:9" hidden="1">
      <c r="B959" s="6">
        <v>4390.1629999999996</v>
      </c>
      <c r="C959">
        <v>-19.085999999999999</v>
      </c>
      <c r="D959">
        <v>-19.783000000000001</v>
      </c>
      <c r="E959">
        <v>0.69699999999999995</v>
      </c>
      <c r="F959">
        <v>-27.46</v>
      </c>
      <c r="G959">
        <v>1E-3</v>
      </c>
      <c r="H959">
        <v>0.06</v>
      </c>
      <c r="I959">
        <v>0.93700000000000006</v>
      </c>
    </row>
    <row r="960" spans="1:9" hidden="1">
      <c r="A960" t="s">
        <v>20</v>
      </c>
      <c r="B960" s="6">
        <v>4400.1639999999998</v>
      </c>
      <c r="C960">
        <v>-19.085999999999999</v>
      </c>
      <c r="D960">
        <v>-19.788</v>
      </c>
      <c r="E960">
        <v>0.70199999999999996</v>
      </c>
      <c r="F960">
        <v>-27.45</v>
      </c>
      <c r="G960">
        <v>1E-3</v>
      </c>
      <c r="H960">
        <v>0.06</v>
      </c>
      <c r="I960">
        <v>0.93700000000000006</v>
      </c>
    </row>
    <row r="961" spans="1:9" hidden="1">
      <c r="B961" s="6">
        <v>4410.1629999999996</v>
      </c>
      <c r="C961">
        <v>-19.085999999999999</v>
      </c>
      <c r="D961">
        <v>-19.783000000000001</v>
      </c>
      <c r="E961">
        <v>0.69699999999999995</v>
      </c>
      <c r="F961">
        <v>-27.45</v>
      </c>
      <c r="G961">
        <v>0</v>
      </c>
      <c r="H961">
        <v>0</v>
      </c>
      <c r="I961">
        <v>0.997</v>
      </c>
    </row>
    <row r="962" spans="1:9" hidden="1">
      <c r="B962" s="6">
        <v>4420.1639999999998</v>
      </c>
      <c r="C962">
        <v>-19.096</v>
      </c>
      <c r="D962">
        <v>-19.777000000000001</v>
      </c>
      <c r="E962">
        <v>0.68200000000000005</v>
      </c>
      <c r="F962">
        <v>-27.47</v>
      </c>
      <c r="G962">
        <v>-2E-3</v>
      </c>
      <c r="H962">
        <v>-0.12</v>
      </c>
      <c r="I962">
        <v>1.117</v>
      </c>
    </row>
    <row r="963" spans="1:9" hidden="1">
      <c r="B963" s="6">
        <v>4430.1629999999996</v>
      </c>
      <c r="C963">
        <v>-19.085999999999999</v>
      </c>
      <c r="D963">
        <v>-19.783000000000001</v>
      </c>
      <c r="E963">
        <v>0.69699999999999995</v>
      </c>
      <c r="F963">
        <v>-27.46</v>
      </c>
      <c r="G963">
        <v>1E-3</v>
      </c>
      <c r="H963">
        <v>0.06</v>
      </c>
      <c r="I963">
        <v>0.93700000000000006</v>
      </c>
    </row>
    <row r="964" spans="1:9" hidden="1">
      <c r="B964" s="6">
        <v>4440.1629999999996</v>
      </c>
      <c r="C964">
        <v>-19.096</v>
      </c>
      <c r="D964">
        <v>-19.777000000000001</v>
      </c>
      <c r="E964">
        <v>0.68200000000000005</v>
      </c>
      <c r="F964">
        <v>-27.46</v>
      </c>
      <c r="G964">
        <v>0</v>
      </c>
      <c r="H964">
        <v>0</v>
      </c>
      <c r="I964">
        <v>0.997</v>
      </c>
    </row>
    <row r="965" spans="1:9" hidden="1">
      <c r="B965" s="6">
        <v>4450.1639999999998</v>
      </c>
      <c r="C965">
        <v>-19.106000000000002</v>
      </c>
      <c r="D965">
        <v>-19.783000000000001</v>
      </c>
      <c r="E965">
        <v>0.67700000000000005</v>
      </c>
      <c r="F965">
        <v>-27.47</v>
      </c>
      <c r="G965">
        <v>-1E-3</v>
      </c>
      <c r="H965">
        <v>-0.06</v>
      </c>
      <c r="I965">
        <v>1.0569999999999999</v>
      </c>
    </row>
    <row r="966" spans="1:9" hidden="1">
      <c r="B966" s="6">
        <v>4460.1629999999996</v>
      </c>
      <c r="C966">
        <v>-19.085999999999999</v>
      </c>
      <c r="D966">
        <v>-19.777000000000001</v>
      </c>
      <c r="E966">
        <v>0.69199999999999995</v>
      </c>
      <c r="F966">
        <v>-27.46</v>
      </c>
      <c r="G966">
        <v>1E-3</v>
      </c>
      <c r="H966">
        <v>0.06</v>
      </c>
      <c r="I966">
        <v>0.93700000000000006</v>
      </c>
    </row>
    <row r="967" spans="1:9" hidden="1">
      <c r="B967" s="6">
        <v>4470.1639999999998</v>
      </c>
      <c r="C967">
        <v>-19.096</v>
      </c>
      <c r="D967">
        <v>-19.777000000000001</v>
      </c>
      <c r="E967">
        <v>0.68200000000000005</v>
      </c>
      <c r="F967">
        <v>-27.46</v>
      </c>
      <c r="G967">
        <v>0</v>
      </c>
      <c r="H967">
        <v>0</v>
      </c>
      <c r="I967">
        <v>0.997</v>
      </c>
    </row>
    <row r="968" spans="1:9" hidden="1">
      <c r="B968" s="6">
        <v>4480.1629999999996</v>
      </c>
      <c r="C968">
        <v>-19.137</v>
      </c>
      <c r="D968">
        <v>-19.783000000000001</v>
      </c>
      <c r="E968">
        <v>0.64600000000000002</v>
      </c>
      <c r="F968">
        <v>-27.46</v>
      </c>
      <c r="G968">
        <v>0</v>
      </c>
      <c r="H968">
        <v>0</v>
      </c>
      <c r="I968">
        <v>0.997</v>
      </c>
    </row>
    <row r="969" spans="1:9" hidden="1">
      <c r="B969" s="6">
        <v>4490.1639999999998</v>
      </c>
      <c r="C969">
        <v>-19.085999999999999</v>
      </c>
      <c r="D969">
        <v>-19.762</v>
      </c>
      <c r="E969">
        <v>0.67700000000000005</v>
      </c>
      <c r="F969">
        <v>-27.46</v>
      </c>
      <c r="G969">
        <v>0</v>
      </c>
      <c r="H969">
        <v>0</v>
      </c>
      <c r="I969">
        <v>0.997</v>
      </c>
    </row>
    <row r="970" spans="1:9" hidden="1">
      <c r="A970" t="s">
        <v>20</v>
      </c>
      <c r="B970" s="6">
        <v>4500.1629999999996</v>
      </c>
      <c r="C970">
        <v>-19.085999999999999</v>
      </c>
      <c r="D970">
        <v>-19.751999999999999</v>
      </c>
      <c r="E970">
        <v>0.66600000000000004</v>
      </c>
      <c r="F970">
        <v>-27.45</v>
      </c>
      <c r="G970">
        <v>1E-3</v>
      </c>
      <c r="H970">
        <v>0.06</v>
      </c>
      <c r="I970">
        <v>0.93700000000000006</v>
      </c>
    </row>
    <row r="971" spans="1:9" hidden="1">
      <c r="B971" s="6">
        <v>4510.1629999999996</v>
      </c>
      <c r="C971">
        <v>-19.085999999999999</v>
      </c>
      <c r="D971">
        <v>-19.777000000000001</v>
      </c>
      <c r="E971">
        <v>0.69199999999999995</v>
      </c>
      <c r="F971">
        <v>-27.46</v>
      </c>
      <c r="G971">
        <v>-1E-3</v>
      </c>
      <c r="H971">
        <v>-0.06</v>
      </c>
      <c r="I971">
        <v>1.0569999999999999</v>
      </c>
    </row>
    <row r="972" spans="1:9" hidden="1">
      <c r="B972" s="6">
        <v>4520.1639999999998</v>
      </c>
      <c r="C972">
        <v>-19.085999999999999</v>
      </c>
      <c r="D972">
        <v>-19.777000000000001</v>
      </c>
      <c r="E972">
        <v>0.69199999999999995</v>
      </c>
      <c r="F972">
        <v>-27.46</v>
      </c>
      <c r="G972">
        <v>0</v>
      </c>
      <c r="H972">
        <v>0</v>
      </c>
      <c r="I972">
        <v>0.997</v>
      </c>
    </row>
    <row r="973" spans="1:9" hidden="1">
      <c r="B973" s="6">
        <v>4530.1629999999996</v>
      </c>
      <c r="C973">
        <v>-19.085999999999999</v>
      </c>
      <c r="D973">
        <v>-19.783000000000001</v>
      </c>
      <c r="E973">
        <v>0.69699999999999995</v>
      </c>
      <c r="F973">
        <v>-27.47</v>
      </c>
      <c r="G973">
        <v>-1E-3</v>
      </c>
      <c r="H973">
        <v>-0.06</v>
      </c>
      <c r="I973">
        <v>1.0569999999999999</v>
      </c>
    </row>
    <row r="974" spans="1:9" hidden="1">
      <c r="B974" s="6">
        <v>4540.1639999999998</v>
      </c>
      <c r="C974">
        <v>-19.085999999999999</v>
      </c>
      <c r="D974">
        <v>-19.771999999999998</v>
      </c>
      <c r="E974">
        <v>0.68700000000000006</v>
      </c>
      <c r="F974">
        <v>-27.46</v>
      </c>
      <c r="G974">
        <v>1E-3</v>
      </c>
      <c r="H974">
        <v>0.06</v>
      </c>
      <c r="I974">
        <v>0.93700000000000006</v>
      </c>
    </row>
    <row r="975" spans="1:9" hidden="1">
      <c r="B975" s="6">
        <v>4550.1629999999996</v>
      </c>
      <c r="C975">
        <v>-19.085999999999999</v>
      </c>
      <c r="D975">
        <v>-19.771999999999998</v>
      </c>
      <c r="E975">
        <v>0.68700000000000006</v>
      </c>
      <c r="F975">
        <v>-27.47</v>
      </c>
      <c r="G975">
        <v>-1E-3</v>
      </c>
      <c r="H975">
        <v>-0.06</v>
      </c>
      <c r="I975">
        <v>1.0569999999999999</v>
      </c>
    </row>
    <row r="976" spans="1:9" hidden="1">
      <c r="B976" s="6">
        <v>4560.1639999999998</v>
      </c>
      <c r="C976">
        <v>-19.074999999999999</v>
      </c>
      <c r="D976">
        <v>-19.783000000000001</v>
      </c>
      <c r="E976">
        <v>0.70699999999999996</v>
      </c>
      <c r="F976">
        <v>-27.46</v>
      </c>
      <c r="G976">
        <v>1E-3</v>
      </c>
      <c r="H976">
        <v>0.06</v>
      </c>
      <c r="I976">
        <v>0.93700000000000006</v>
      </c>
    </row>
    <row r="977" spans="1:9" hidden="1">
      <c r="B977" s="6">
        <v>4570.1629999999996</v>
      </c>
      <c r="C977">
        <v>-19.085999999999999</v>
      </c>
      <c r="D977">
        <v>-19.771999999999998</v>
      </c>
      <c r="E977">
        <v>0.68700000000000006</v>
      </c>
      <c r="F977">
        <v>-27.47</v>
      </c>
      <c r="G977">
        <v>-1E-3</v>
      </c>
      <c r="H977">
        <v>-0.06</v>
      </c>
      <c r="I977">
        <v>1.0569999999999999</v>
      </c>
    </row>
    <row r="978" spans="1:9" hidden="1">
      <c r="B978" s="6">
        <v>4580.1629999999996</v>
      </c>
      <c r="C978">
        <v>-19.085999999999999</v>
      </c>
      <c r="D978">
        <v>-19.777000000000001</v>
      </c>
      <c r="E978">
        <v>0.69199999999999995</v>
      </c>
      <c r="F978">
        <v>-27.48</v>
      </c>
      <c r="G978">
        <v>-1E-3</v>
      </c>
      <c r="H978">
        <v>-0.06</v>
      </c>
      <c r="I978">
        <v>1.0569999999999999</v>
      </c>
    </row>
    <row r="979" spans="1:9" hidden="1">
      <c r="B979" s="6">
        <v>4590.1639999999998</v>
      </c>
      <c r="C979">
        <v>-19.085999999999999</v>
      </c>
      <c r="D979">
        <v>-19.777000000000001</v>
      </c>
      <c r="E979">
        <v>0.69199999999999995</v>
      </c>
      <c r="F979">
        <v>-27.45</v>
      </c>
      <c r="G979">
        <v>3.0000000000000001E-3</v>
      </c>
      <c r="H979">
        <v>0.18099999999999999</v>
      </c>
      <c r="I979">
        <v>0.81599999999999995</v>
      </c>
    </row>
    <row r="980" spans="1:9" hidden="1">
      <c r="A980" t="s">
        <v>20</v>
      </c>
      <c r="B980" s="6">
        <v>4600.1629999999996</v>
      </c>
      <c r="C980">
        <v>-19.085999999999999</v>
      </c>
      <c r="D980">
        <v>-19.766999999999999</v>
      </c>
      <c r="E980">
        <v>0.68200000000000005</v>
      </c>
      <c r="F980">
        <v>-27.47</v>
      </c>
      <c r="G980">
        <v>-2E-3</v>
      </c>
      <c r="H980">
        <v>-0.12</v>
      </c>
      <c r="I980">
        <v>1.117</v>
      </c>
    </row>
    <row r="981" spans="1:9" hidden="1">
      <c r="B981" s="6">
        <v>4610.1639999999998</v>
      </c>
      <c r="C981">
        <v>-19.085999999999999</v>
      </c>
      <c r="D981">
        <v>-19.762</v>
      </c>
      <c r="E981">
        <v>0.67700000000000005</v>
      </c>
      <c r="F981">
        <v>-27.47</v>
      </c>
      <c r="G981">
        <v>0</v>
      </c>
      <c r="H981">
        <v>0</v>
      </c>
      <c r="I981">
        <v>0.997</v>
      </c>
    </row>
    <row r="982" spans="1:9" hidden="1">
      <c r="B982" s="6">
        <v>4620.1629999999996</v>
      </c>
      <c r="C982">
        <v>-19.085999999999999</v>
      </c>
      <c r="D982">
        <v>-19.777000000000001</v>
      </c>
      <c r="E982">
        <v>0.69199999999999995</v>
      </c>
      <c r="F982">
        <v>-27.47</v>
      </c>
      <c r="G982">
        <v>0</v>
      </c>
      <c r="H982">
        <v>0</v>
      </c>
      <c r="I982">
        <v>0.997</v>
      </c>
    </row>
    <row r="983" spans="1:9" hidden="1">
      <c r="B983" s="6">
        <v>4630.1639999999998</v>
      </c>
      <c r="C983">
        <v>-19.096</v>
      </c>
      <c r="D983">
        <v>-19.777000000000001</v>
      </c>
      <c r="E983">
        <v>0.68200000000000005</v>
      </c>
      <c r="F983">
        <v>-27.47</v>
      </c>
      <c r="G983">
        <v>0</v>
      </c>
      <c r="H983">
        <v>0</v>
      </c>
      <c r="I983">
        <v>0.997</v>
      </c>
    </row>
    <row r="984" spans="1:9" hidden="1">
      <c r="B984" s="6">
        <v>4640.1629999999996</v>
      </c>
      <c r="C984">
        <v>-19.085999999999999</v>
      </c>
      <c r="D984">
        <v>-19.757000000000001</v>
      </c>
      <c r="E984">
        <v>0.67100000000000004</v>
      </c>
      <c r="F984">
        <v>-27.47</v>
      </c>
      <c r="G984">
        <v>0</v>
      </c>
      <c r="H984">
        <v>0</v>
      </c>
      <c r="I984">
        <v>0.997</v>
      </c>
    </row>
    <row r="985" spans="1:9" hidden="1">
      <c r="B985" s="6">
        <v>4650.1629999999996</v>
      </c>
      <c r="C985">
        <v>-19.085999999999999</v>
      </c>
      <c r="D985">
        <v>-19.757000000000001</v>
      </c>
      <c r="E985">
        <v>0.67100000000000004</v>
      </c>
      <c r="F985">
        <v>-27.47</v>
      </c>
      <c r="G985">
        <v>0</v>
      </c>
      <c r="H985">
        <v>0</v>
      </c>
      <c r="I985">
        <v>0.997</v>
      </c>
    </row>
    <row r="986" spans="1:9" hidden="1">
      <c r="B986" s="6">
        <v>4660.1639999999998</v>
      </c>
      <c r="C986">
        <v>-19.085999999999999</v>
      </c>
      <c r="D986">
        <v>-19.771999999999998</v>
      </c>
      <c r="E986">
        <v>0.68700000000000006</v>
      </c>
      <c r="F986">
        <v>-27.46</v>
      </c>
      <c r="G986">
        <v>1E-3</v>
      </c>
      <c r="H986">
        <v>0.06</v>
      </c>
      <c r="I986">
        <v>0.93700000000000006</v>
      </c>
    </row>
    <row r="987" spans="1:9" hidden="1">
      <c r="B987" s="6">
        <v>4670.1629999999996</v>
      </c>
      <c r="C987">
        <v>-19.096</v>
      </c>
      <c r="D987">
        <v>-19.766999999999999</v>
      </c>
      <c r="E987">
        <v>0.67100000000000004</v>
      </c>
      <c r="F987">
        <v>-27.47</v>
      </c>
      <c r="G987">
        <v>-1E-3</v>
      </c>
      <c r="H987">
        <v>-0.06</v>
      </c>
      <c r="I987">
        <v>1.0569999999999999</v>
      </c>
    </row>
    <row r="988" spans="1:9" hidden="1">
      <c r="B988" s="6">
        <v>4680.1639999999998</v>
      </c>
      <c r="C988">
        <v>-19.106000000000002</v>
      </c>
      <c r="D988">
        <v>-19.771999999999998</v>
      </c>
      <c r="E988">
        <v>0.66600000000000004</v>
      </c>
      <c r="F988">
        <v>-27.46</v>
      </c>
      <c r="G988">
        <v>1E-3</v>
      </c>
      <c r="H988">
        <v>0.06</v>
      </c>
      <c r="I988">
        <v>0.93700000000000006</v>
      </c>
    </row>
    <row r="989" spans="1:9" hidden="1">
      <c r="B989" s="6">
        <v>4690.1629999999996</v>
      </c>
      <c r="C989">
        <v>-19.116</v>
      </c>
      <c r="D989">
        <v>-19.777000000000001</v>
      </c>
      <c r="E989">
        <v>0.66100000000000003</v>
      </c>
      <c r="F989">
        <v>-27.46</v>
      </c>
      <c r="G989">
        <v>0</v>
      </c>
      <c r="H989">
        <v>0</v>
      </c>
      <c r="I989">
        <v>0.997</v>
      </c>
    </row>
    <row r="990" spans="1:9" hidden="1">
      <c r="A990" t="s">
        <v>20</v>
      </c>
      <c r="B990" s="6">
        <v>4700.1639999999998</v>
      </c>
      <c r="C990">
        <v>-19.096</v>
      </c>
      <c r="D990">
        <v>-19.783000000000001</v>
      </c>
      <c r="E990">
        <v>0.68700000000000006</v>
      </c>
      <c r="F990">
        <v>-27.47</v>
      </c>
      <c r="G990">
        <v>-1E-3</v>
      </c>
      <c r="H990">
        <v>-0.06</v>
      </c>
      <c r="I990">
        <v>1.0569999999999999</v>
      </c>
    </row>
    <row r="991" spans="1:9" hidden="1">
      <c r="B991" s="6">
        <v>4710.1629999999996</v>
      </c>
      <c r="C991">
        <v>-19.085999999999999</v>
      </c>
      <c r="D991">
        <v>-19.783000000000001</v>
      </c>
      <c r="E991">
        <v>0.69699999999999995</v>
      </c>
      <c r="F991">
        <v>-27.47</v>
      </c>
      <c r="G991">
        <v>0</v>
      </c>
      <c r="H991">
        <v>0</v>
      </c>
      <c r="I991">
        <v>0.997</v>
      </c>
    </row>
    <row r="992" spans="1:9" hidden="1">
      <c r="B992" s="6">
        <v>4720.1629999999996</v>
      </c>
      <c r="C992">
        <v>-19.033999999999999</v>
      </c>
      <c r="D992">
        <v>-19.777000000000001</v>
      </c>
      <c r="E992">
        <v>0.74299999999999999</v>
      </c>
      <c r="F992">
        <v>-27.46</v>
      </c>
      <c r="G992">
        <v>1E-3</v>
      </c>
      <c r="H992">
        <v>0.06</v>
      </c>
      <c r="I992">
        <v>0.93700000000000006</v>
      </c>
    </row>
    <row r="993" spans="1:9" hidden="1">
      <c r="B993" s="6">
        <v>4730.1639999999998</v>
      </c>
      <c r="C993">
        <v>-19.085999999999999</v>
      </c>
      <c r="D993">
        <v>-19.783000000000001</v>
      </c>
      <c r="E993">
        <v>0.69699999999999995</v>
      </c>
      <c r="F993">
        <v>-27.46</v>
      </c>
      <c r="G993">
        <v>0</v>
      </c>
      <c r="H993">
        <v>0</v>
      </c>
      <c r="I993">
        <v>0.997</v>
      </c>
    </row>
    <row r="994" spans="1:9" hidden="1">
      <c r="B994" s="6">
        <v>4740.1629999999996</v>
      </c>
      <c r="C994">
        <v>-19.085999999999999</v>
      </c>
      <c r="D994">
        <v>-19.783000000000001</v>
      </c>
      <c r="E994">
        <v>0.69699999999999995</v>
      </c>
      <c r="F994">
        <v>-27.47</v>
      </c>
      <c r="G994">
        <v>-1E-3</v>
      </c>
      <c r="H994">
        <v>-0.06</v>
      </c>
      <c r="I994">
        <v>1.0569999999999999</v>
      </c>
    </row>
    <row r="995" spans="1:9" hidden="1">
      <c r="B995" s="6">
        <v>4750.1639999999998</v>
      </c>
      <c r="C995">
        <v>-19.085999999999999</v>
      </c>
      <c r="D995">
        <v>-19.783000000000001</v>
      </c>
      <c r="E995">
        <v>0.69699999999999995</v>
      </c>
      <c r="F995">
        <v>-27.47</v>
      </c>
      <c r="G995">
        <v>0</v>
      </c>
      <c r="H995">
        <v>0</v>
      </c>
      <c r="I995">
        <v>0.997</v>
      </c>
    </row>
    <row r="996" spans="1:9" hidden="1">
      <c r="B996" s="6">
        <v>4760.1629999999996</v>
      </c>
      <c r="C996">
        <v>-19.065000000000001</v>
      </c>
      <c r="D996">
        <v>-19.783000000000001</v>
      </c>
      <c r="E996">
        <v>0.71799999999999997</v>
      </c>
      <c r="F996">
        <v>-27.47</v>
      </c>
      <c r="G996">
        <v>0</v>
      </c>
      <c r="H996">
        <v>0</v>
      </c>
      <c r="I996">
        <v>0.997</v>
      </c>
    </row>
    <row r="997" spans="1:9" hidden="1">
      <c r="B997" s="6">
        <v>4770.1639999999998</v>
      </c>
      <c r="C997">
        <v>-19.055</v>
      </c>
      <c r="D997">
        <v>-19.783000000000001</v>
      </c>
      <c r="E997">
        <v>0.72799999999999998</v>
      </c>
      <c r="F997">
        <v>-27.48</v>
      </c>
      <c r="G997">
        <v>-1E-3</v>
      </c>
      <c r="H997">
        <v>-0.06</v>
      </c>
      <c r="I997">
        <v>1.0569999999999999</v>
      </c>
    </row>
    <row r="998" spans="1:9" hidden="1">
      <c r="B998" s="6">
        <v>4780.1629999999996</v>
      </c>
      <c r="C998">
        <v>-19.074999999999999</v>
      </c>
      <c r="D998">
        <v>-19.777000000000001</v>
      </c>
      <c r="E998">
        <v>0.70199999999999996</v>
      </c>
      <c r="F998">
        <v>-27.47</v>
      </c>
      <c r="G998">
        <v>1E-3</v>
      </c>
      <c r="H998">
        <v>0.06</v>
      </c>
      <c r="I998">
        <v>0.93700000000000006</v>
      </c>
    </row>
    <row r="999" spans="1:9" hidden="1">
      <c r="B999" s="6">
        <v>4790.1629999999996</v>
      </c>
      <c r="C999">
        <v>-19.055</v>
      </c>
      <c r="D999">
        <v>-19.777000000000001</v>
      </c>
      <c r="E999">
        <v>0.72299999999999998</v>
      </c>
      <c r="F999">
        <v>-27.48</v>
      </c>
      <c r="G999">
        <v>-1E-3</v>
      </c>
      <c r="H999">
        <v>-0.06</v>
      </c>
      <c r="I999">
        <v>1.0569999999999999</v>
      </c>
    </row>
    <row r="1000" spans="1:9" hidden="1">
      <c r="A1000" t="s">
        <v>20</v>
      </c>
      <c r="B1000" s="6">
        <v>4800.1639999999998</v>
      </c>
      <c r="C1000">
        <v>-19.055</v>
      </c>
      <c r="D1000">
        <v>-19.777000000000001</v>
      </c>
      <c r="E1000">
        <v>0.72299999999999998</v>
      </c>
      <c r="F1000">
        <v>-27.47</v>
      </c>
      <c r="G1000">
        <v>1E-3</v>
      </c>
      <c r="H1000">
        <v>0.06</v>
      </c>
      <c r="I1000">
        <v>0.93700000000000006</v>
      </c>
    </row>
    <row r="1001" spans="1:9" hidden="1">
      <c r="B1001" s="6">
        <v>4810.1629999999996</v>
      </c>
      <c r="C1001">
        <v>-19.074999999999999</v>
      </c>
      <c r="D1001">
        <v>-19.766999999999999</v>
      </c>
      <c r="E1001">
        <v>0.69199999999999995</v>
      </c>
      <c r="F1001">
        <v>-27.47</v>
      </c>
      <c r="G1001">
        <v>0</v>
      </c>
      <c r="H1001">
        <v>0</v>
      </c>
      <c r="I1001">
        <v>0.997</v>
      </c>
    </row>
    <row r="1002" spans="1:9" hidden="1">
      <c r="B1002" s="6">
        <v>4820.1639999999998</v>
      </c>
      <c r="C1002">
        <v>-19.074999999999999</v>
      </c>
      <c r="D1002">
        <v>-19.762</v>
      </c>
      <c r="E1002">
        <v>0.68700000000000006</v>
      </c>
      <c r="F1002">
        <v>-27.46</v>
      </c>
      <c r="G1002">
        <v>1E-3</v>
      </c>
      <c r="H1002">
        <v>0.06</v>
      </c>
      <c r="I1002">
        <v>0.93700000000000006</v>
      </c>
    </row>
    <row r="1003" spans="1:9" hidden="1">
      <c r="B1003" s="6">
        <v>4830.1629999999996</v>
      </c>
      <c r="C1003">
        <v>-19.085999999999999</v>
      </c>
      <c r="D1003">
        <v>-19.706</v>
      </c>
      <c r="E1003">
        <v>0.62</v>
      </c>
      <c r="F1003">
        <v>-27.48</v>
      </c>
      <c r="G1003">
        <v>-2E-3</v>
      </c>
      <c r="H1003">
        <v>-0.12</v>
      </c>
      <c r="I1003">
        <v>1.117</v>
      </c>
    </row>
    <row r="1004" spans="1:9" hidden="1">
      <c r="B1004" s="6">
        <v>4840.1639999999998</v>
      </c>
      <c r="C1004">
        <v>-19.065000000000001</v>
      </c>
      <c r="D1004">
        <v>-19.777000000000001</v>
      </c>
      <c r="E1004">
        <v>0.71199999999999997</v>
      </c>
      <c r="F1004">
        <v>-27.48</v>
      </c>
      <c r="G1004">
        <v>0</v>
      </c>
      <c r="H1004">
        <v>0</v>
      </c>
      <c r="I1004">
        <v>0.997</v>
      </c>
    </row>
    <row r="1005" spans="1:9" hidden="1">
      <c r="B1005" s="6">
        <v>4850.1629999999996</v>
      </c>
      <c r="C1005">
        <v>-19.045000000000002</v>
      </c>
      <c r="D1005">
        <v>-19.757000000000001</v>
      </c>
      <c r="E1005">
        <v>0.71199999999999997</v>
      </c>
      <c r="F1005">
        <v>-27.47</v>
      </c>
      <c r="G1005">
        <v>1E-3</v>
      </c>
      <c r="H1005">
        <v>0.06</v>
      </c>
      <c r="I1005">
        <v>0.93700000000000006</v>
      </c>
    </row>
    <row r="1006" spans="1:9" hidden="1">
      <c r="B1006" s="6">
        <v>4860.1629999999996</v>
      </c>
      <c r="C1006">
        <v>-18.983000000000001</v>
      </c>
      <c r="D1006">
        <v>-19.751999999999999</v>
      </c>
      <c r="E1006">
        <v>0.76900000000000002</v>
      </c>
      <c r="F1006">
        <v>-27.46</v>
      </c>
      <c r="G1006">
        <v>1E-3</v>
      </c>
      <c r="H1006">
        <v>0.06</v>
      </c>
      <c r="I1006">
        <v>0.93700000000000006</v>
      </c>
    </row>
    <row r="1007" spans="1:9" hidden="1">
      <c r="B1007" s="6">
        <v>4870.1639999999998</v>
      </c>
      <c r="C1007">
        <v>-18.972999999999999</v>
      </c>
      <c r="D1007">
        <v>-19.751999999999999</v>
      </c>
      <c r="E1007">
        <v>0.77900000000000003</v>
      </c>
      <c r="F1007">
        <v>-27.47</v>
      </c>
      <c r="G1007">
        <v>-1E-3</v>
      </c>
      <c r="H1007">
        <v>-0.06</v>
      </c>
      <c r="I1007">
        <v>1.0569999999999999</v>
      </c>
    </row>
    <row r="1008" spans="1:9" hidden="1">
      <c r="B1008" s="6">
        <v>4880.1629999999996</v>
      </c>
      <c r="C1008">
        <v>-18.983000000000001</v>
      </c>
      <c r="D1008">
        <v>-19.742000000000001</v>
      </c>
      <c r="E1008">
        <v>0.75800000000000001</v>
      </c>
      <c r="F1008">
        <v>-27.47</v>
      </c>
      <c r="G1008">
        <v>0</v>
      </c>
      <c r="H1008">
        <v>0</v>
      </c>
      <c r="I1008">
        <v>0.997</v>
      </c>
    </row>
    <row r="1009" spans="1:9" hidden="1">
      <c r="B1009" s="6">
        <v>4890.1639999999998</v>
      </c>
      <c r="C1009">
        <v>-18.992999999999999</v>
      </c>
      <c r="D1009">
        <v>-19.742000000000001</v>
      </c>
      <c r="E1009">
        <v>0.748</v>
      </c>
      <c r="F1009">
        <v>-27.47</v>
      </c>
      <c r="G1009">
        <v>0</v>
      </c>
      <c r="H1009">
        <v>0</v>
      </c>
      <c r="I1009">
        <v>0.997</v>
      </c>
    </row>
    <row r="1010" spans="1:9" hidden="1">
      <c r="A1010" t="s">
        <v>20</v>
      </c>
      <c r="B1010" s="6">
        <v>4900.1629999999996</v>
      </c>
      <c r="C1010">
        <v>-19.024000000000001</v>
      </c>
      <c r="D1010">
        <v>-19.757000000000001</v>
      </c>
      <c r="E1010">
        <v>0.73299999999999998</v>
      </c>
      <c r="F1010">
        <v>-27.47</v>
      </c>
      <c r="G1010">
        <v>0</v>
      </c>
      <c r="H1010">
        <v>0</v>
      </c>
      <c r="I1010">
        <v>0.997</v>
      </c>
    </row>
    <row r="1011" spans="1:9" hidden="1">
      <c r="B1011" s="6">
        <v>4910.1639999999998</v>
      </c>
      <c r="C1011">
        <v>-19.074999999999999</v>
      </c>
      <c r="D1011">
        <v>-19.757000000000001</v>
      </c>
      <c r="E1011">
        <v>0.68200000000000005</v>
      </c>
      <c r="F1011">
        <v>-27.47</v>
      </c>
      <c r="G1011">
        <v>0</v>
      </c>
      <c r="H1011">
        <v>0</v>
      </c>
      <c r="I1011">
        <v>0.997</v>
      </c>
    </row>
    <row r="1012" spans="1:9" hidden="1">
      <c r="B1012" s="6">
        <v>4920.1629999999996</v>
      </c>
      <c r="C1012">
        <v>-19.085999999999999</v>
      </c>
      <c r="D1012">
        <v>-19.747</v>
      </c>
      <c r="E1012">
        <v>0.66100000000000003</v>
      </c>
      <c r="F1012">
        <v>-27.46</v>
      </c>
      <c r="G1012">
        <v>1E-3</v>
      </c>
      <c r="H1012">
        <v>0.06</v>
      </c>
      <c r="I1012">
        <v>0.93700000000000006</v>
      </c>
    </row>
    <row r="1013" spans="1:9" hidden="1">
      <c r="B1013" s="6">
        <v>4930.1629999999996</v>
      </c>
      <c r="C1013">
        <v>-19.074999999999999</v>
      </c>
      <c r="D1013">
        <v>-19.762</v>
      </c>
      <c r="E1013">
        <v>0.68700000000000006</v>
      </c>
      <c r="F1013">
        <v>-27.47</v>
      </c>
      <c r="G1013">
        <v>-1E-3</v>
      </c>
      <c r="H1013">
        <v>-0.06</v>
      </c>
      <c r="I1013">
        <v>1.0569999999999999</v>
      </c>
    </row>
    <row r="1014" spans="1:9" hidden="1">
      <c r="B1014" s="6">
        <v>4940.1639999999998</v>
      </c>
      <c r="C1014">
        <v>-19.085999999999999</v>
      </c>
      <c r="D1014">
        <v>-19.771999999999998</v>
      </c>
      <c r="E1014">
        <v>0.68700000000000006</v>
      </c>
      <c r="F1014">
        <v>-27.47</v>
      </c>
      <c r="G1014">
        <v>0</v>
      </c>
      <c r="H1014">
        <v>0</v>
      </c>
      <c r="I1014">
        <v>0.997</v>
      </c>
    </row>
    <row r="1015" spans="1:9" hidden="1">
      <c r="B1015" s="6">
        <v>4950.1629999999996</v>
      </c>
      <c r="C1015">
        <v>-19.074999999999999</v>
      </c>
      <c r="D1015">
        <v>-19.736000000000001</v>
      </c>
      <c r="E1015">
        <v>0.66100000000000003</v>
      </c>
      <c r="F1015">
        <v>-27.47</v>
      </c>
      <c r="G1015">
        <v>0</v>
      </c>
      <c r="H1015">
        <v>0</v>
      </c>
      <c r="I1015">
        <v>0.997</v>
      </c>
    </row>
    <row r="1016" spans="1:9" hidden="1">
      <c r="B1016" s="6">
        <v>4960.1639999999998</v>
      </c>
      <c r="C1016">
        <v>-19.085999999999999</v>
      </c>
      <c r="D1016">
        <v>-19.766999999999999</v>
      </c>
      <c r="E1016">
        <v>0.68200000000000005</v>
      </c>
      <c r="F1016">
        <v>-27.45</v>
      </c>
      <c r="G1016">
        <v>2E-3</v>
      </c>
      <c r="H1016">
        <v>0.12</v>
      </c>
      <c r="I1016">
        <v>0.877</v>
      </c>
    </row>
    <row r="1017" spans="1:9" hidden="1">
      <c r="B1017" s="6">
        <v>4970.1629999999996</v>
      </c>
      <c r="C1017">
        <v>-19.033999999999999</v>
      </c>
      <c r="D1017">
        <v>-19.742000000000001</v>
      </c>
      <c r="E1017">
        <v>0.70699999999999996</v>
      </c>
      <c r="F1017">
        <v>-27.48</v>
      </c>
      <c r="G1017">
        <v>-3.0000000000000001E-3</v>
      </c>
      <c r="H1017">
        <v>-0.18099999999999999</v>
      </c>
      <c r="I1017">
        <v>1.1779999999999999</v>
      </c>
    </row>
    <row r="1018" spans="1:9" hidden="1">
      <c r="B1018" s="6">
        <v>4980.1639999999998</v>
      </c>
      <c r="C1018">
        <v>-19.085999999999999</v>
      </c>
      <c r="D1018">
        <v>-19.725999999999999</v>
      </c>
      <c r="E1018">
        <v>0.64100000000000001</v>
      </c>
      <c r="F1018">
        <v>-27.47</v>
      </c>
      <c r="G1018">
        <v>1E-3</v>
      </c>
      <c r="H1018">
        <v>0.06</v>
      </c>
      <c r="I1018">
        <v>0.93700000000000006</v>
      </c>
    </row>
    <row r="1019" spans="1:9" hidden="1">
      <c r="B1019" s="6">
        <v>4990.1629999999996</v>
      </c>
      <c r="C1019">
        <v>-19.085999999999999</v>
      </c>
      <c r="D1019">
        <v>-19.747</v>
      </c>
      <c r="E1019">
        <v>0.66100000000000003</v>
      </c>
      <c r="F1019">
        <v>-27.47</v>
      </c>
      <c r="G1019">
        <v>0</v>
      </c>
      <c r="H1019">
        <v>0</v>
      </c>
      <c r="I1019">
        <v>0.997</v>
      </c>
    </row>
    <row r="1020" spans="1:9" hidden="1">
      <c r="A1020" t="s">
        <v>20</v>
      </c>
      <c r="B1020" s="6">
        <v>5000.1629999999996</v>
      </c>
      <c r="C1020">
        <v>-19.074999999999999</v>
      </c>
      <c r="D1020">
        <v>-19.742000000000001</v>
      </c>
      <c r="E1020">
        <v>0.66600000000000004</v>
      </c>
      <c r="F1020">
        <v>-27.47</v>
      </c>
      <c r="G1020">
        <v>0</v>
      </c>
      <c r="H1020">
        <v>0</v>
      </c>
      <c r="I1020">
        <v>0.997</v>
      </c>
    </row>
    <row r="1021" spans="1:9" hidden="1">
      <c r="B1021" s="6">
        <v>5010.1639999999998</v>
      </c>
      <c r="C1021">
        <v>-19.085999999999999</v>
      </c>
      <c r="D1021">
        <v>-19.762</v>
      </c>
      <c r="E1021">
        <v>0.67700000000000005</v>
      </c>
      <c r="F1021">
        <v>-27.48</v>
      </c>
      <c r="G1021">
        <v>-1E-3</v>
      </c>
      <c r="H1021">
        <v>-0.06</v>
      </c>
      <c r="I1021">
        <v>1.0569999999999999</v>
      </c>
    </row>
    <row r="1022" spans="1:9" hidden="1">
      <c r="B1022" s="6">
        <v>5020.1629999999996</v>
      </c>
      <c r="C1022">
        <v>-19.055</v>
      </c>
      <c r="D1022">
        <v>-19.757000000000001</v>
      </c>
      <c r="E1022">
        <v>0.70199999999999996</v>
      </c>
      <c r="F1022">
        <v>-27.48</v>
      </c>
      <c r="G1022">
        <v>0</v>
      </c>
      <c r="H1022">
        <v>0</v>
      </c>
      <c r="I1022">
        <v>0.997</v>
      </c>
    </row>
    <row r="1023" spans="1:9" hidden="1">
      <c r="B1023" s="6">
        <v>5030.1639999999998</v>
      </c>
      <c r="C1023">
        <v>-19.085999999999999</v>
      </c>
      <c r="D1023">
        <v>-19.747</v>
      </c>
      <c r="E1023">
        <v>0.66100000000000003</v>
      </c>
      <c r="F1023">
        <v>-27.47</v>
      </c>
      <c r="G1023">
        <v>1E-3</v>
      </c>
      <c r="H1023">
        <v>0.06</v>
      </c>
      <c r="I1023">
        <v>0.93700000000000006</v>
      </c>
    </row>
    <row r="1024" spans="1:9" hidden="1">
      <c r="B1024" s="6">
        <v>5040.1629999999996</v>
      </c>
      <c r="C1024">
        <v>-19.085999999999999</v>
      </c>
      <c r="D1024">
        <v>-19.771999999999998</v>
      </c>
      <c r="E1024">
        <v>0.68700000000000006</v>
      </c>
      <c r="F1024">
        <v>-27.48</v>
      </c>
      <c r="G1024">
        <v>-1E-3</v>
      </c>
      <c r="H1024">
        <v>-0.06</v>
      </c>
      <c r="I1024">
        <v>1.0569999999999999</v>
      </c>
    </row>
    <row r="1025" spans="1:9" hidden="1">
      <c r="B1025" s="6">
        <v>5050.1639999999998</v>
      </c>
      <c r="C1025">
        <v>-19.055</v>
      </c>
      <c r="D1025">
        <v>-19.771999999999998</v>
      </c>
      <c r="E1025">
        <v>0.71799999999999997</v>
      </c>
      <c r="F1025">
        <v>-27.48</v>
      </c>
      <c r="G1025">
        <v>0</v>
      </c>
      <c r="H1025">
        <v>0</v>
      </c>
      <c r="I1025">
        <v>0.997</v>
      </c>
    </row>
    <row r="1026" spans="1:9" hidden="1">
      <c r="B1026" s="6">
        <v>5060.1629999999996</v>
      </c>
      <c r="C1026">
        <v>-19.085999999999999</v>
      </c>
      <c r="D1026">
        <v>-19.771999999999998</v>
      </c>
      <c r="E1026">
        <v>0.68700000000000006</v>
      </c>
      <c r="F1026">
        <v>-27.46</v>
      </c>
      <c r="G1026">
        <v>2E-3</v>
      </c>
      <c r="H1026">
        <v>0.12</v>
      </c>
      <c r="I1026">
        <v>0.877</v>
      </c>
    </row>
    <row r="1027" spans="1:9" hidden="1">
      <c r="B1027" s="6">
        <v>5070.1629999999996</v>
      </c>
      <c r="C1027">
        <v>-19.085999999999999</v>
      </c>
      <c r="D1027">
        <v>-19.777000000000001</v>
      </c>
      <c r="E1027">
        <v>0.69199999999999995</v>
      </c>
      <c r="F1027">
        <v>-27.49</v>
      </c>
      <c r="G1027">
        <v>-3.0000000000000001E-3</v>
      </c>
      <c r="H1027">
        <v>-0.18099999999999999</v>
      </c>
      <c r="I1027">
        <v>1.1779999999999999</v>
      </c>
    </row>
    <row r="1028" spans="1:9" hidden="1">
      <c r="B1028" s="6">
        <v>5080.1639999999998</v>
      </c>
      <c r="C1028">
        <v>-19.074999999999999</v>
      </c>
      <c r="D1028">
        <v>-19.783000000000001</v>
      </c>
      <c r="E1028">
        <v>0.70699999999999996</v>
      </c>
      <c r="F1028">
        <v>-27.47</v>
      </c>
      <c r="G1028">
        <v>2E-3</v>
      </c>
      <c r="H1028">
        <v>0.12</v>
      </c>
      <c r="I1028">
        <v>0.877</v>
      </c>
    </row>
    <row r="1029" spans="1:9" hidden="1">
      <c r="B1029" s="6">
        <v>5090.1629999999996</v>
      </c>
      <c r="C1029">
        <v>-19.074999999999999</v>
      </c>
      <c r="D1029">
        <v>-19.783000000000001</v>
      </c>
      <c r="E1029">
        <v>0.70699999999999996</v>
      </c>
      <c r="F1029">
        <v>-27.49</v>
      </c>
      <c r="G1029">
        <v>-2E-3</v>
      </c>
      <c r="H1029">
        <v>-0.12</v>
      </c>
      <c r="I1029">
        <v>1.117</v>
      </c>
    </row>
    <row r="1030" spans="1:9" hidden="1">
      <c r="A1030" t="s">
        <v>20</v>
      </c>
      <c r="B1030" s="6">
        <v>5100.1639999999998</v>
      </c>
      <c r="C1030">
        <v>-19.085999999999999</v>
      </c>
      <c r="D1030">
        <v>-19.771999999999998</v>
      </c>
      <c r="E1030">
        <v>0.68700000000000006</v>
      </c>
      <c r="F1030">
        <v>-27.47</v>
      </c>
      <c r="G1030">
        <v>2E-3</v>
      </c>
      <c r="H1030">
        <v>0.12</v>
      </c>
      <c r="I1030">
        <v>0.877</v>
      </c>
    </row>
    <row r="1031" spans="1:9" hidden="1">
      <c r="B1031" s="6">
        <v>5110.1629999999996</v>
      </c>
      <c r="C1031">
        <v>-19.096</v>
      </c>
      <c r="D1031">
        <v>-19.783000000000001</v>
      </c>
      <c r="E1031">
        <v>0.68700000000000006</v>
      </c>
      <c r="F1031">
        <v>-27.47</v>
      </c>
      <c r="G1031">
        <v>0</v>
      </c>
      <c r="H1031">
        <v>0</v>
      </c>
      <c r="I1031">
        <v>0.997</v>
      </c>
    </row>
    <row r="1032" spans="1:9" hidden="1">
      <c r="B1032" s="6">
        <v>5120.1639999999998</v>
      </c>
      <c r="C1032">
        <v>-19.085999999999999</v>
      </c>
      <c r="D1032">
        <v>-19.777000000000001</v>
      </c>
      <c r="E1032">
        <v>0.69199999999999995</v>
      </c>
      <c r="F1032">
        <v>-27.48</v>
      </c>
      <c r="G1032">
        <v>-1E-3</v>
      </c>
      <c r="H1032">
        <v>-0.06</v>
      </c>
      <c r="I1032">
        <v>1.0569999999999999</v>
      </c>
    </row>
    <row r="1033" spans="1:9" hidden="1">
      <c r="B1033" s="6">
        <v>5130.1629999999996</v>
      </c>
      <c r="C1033">
        <v>-19.085999999999999</v>
      </c>
      <c r="D1033">
        <v>-19.783000000000001</v>
      </c>
      <c r="E1033">
        <v>0.69699999999999995</v>
      </c>
      <c r="F1033">
        <v>-27.47</v>
      </c>
      <c r="G1033">
        <v>1E-3</v>
      </c>
      <c r="H1033">
        <v>0.06</v>
      </c>
      <c r="I1033">
        <v>0.93700000000000006</v>
      </c>
    </row>
    <row r="1034" spans="1:9" hidden="1">
      <c r="B1034" s="6">
        <v>5140.1629999999996</v>
      </c>
      <c r="C1034">
        <v>-19.085999999999999</v>
      </c>
      <c r="D1034">
        <v>-19.777000000000001</v>
      </c>
      <c r="E1034">
        <v>0.69199999999999995</v>
      </c>
      <c r="F1034">
        <v>-27.49</v>
      </c>
      <c r="G1034">
        <v>-2E-3</v>
      </c>
      <c r="H1034">
        <v>-0.12</v>
      </c>
      <c r="I1034">
        <v>1.117</v>
      </c>
    </row>
    <row r="1035" spans="1:9" hidden="1">
      <c r="B1035" s="6">
        <v>5150.1639999999998</v>
      </c>
      <c r="C1035">
        <v>-19.085999999999999</v>
      </c>
      <c r="D1035">
        <v>-19.777000000000001</v>
      </c>
      <c r="E1035">
        <v>0.69199999999999995</v>
      </c>
      <c r="F1035">
        <v>-27.46</v>
      </c>
      <c r="G1035">
        <v>3.0000000000000001E-3</v>
      </c>
      <c r="H1035">
        <v>0.18099999999999999</v>
      </c>
      <c r="I1035">
        <v>0.81599999999999995</v>
      </c>
    </row>
    <row r="1036" spans="1:9" hidden="1">
      <c r="B1036" s="6">
        <v>5160.1629999999996</v>
      </c>
      <c r="C1036">
        <v>-19.065000000000001</v>
      </c>
      <c r="D1036">
        <v>-19.777000000000001</v>
      </c>
      <c r="E1036">
        <v>0.71199999999999997</v>
      </c>
      <c r="F1036">
        <v>-27.47</v>
      </c>
      <c r="G1036">
        <v>-1E-3</v>
      </c>
      <c r="H1036">
        <v>-0.06</v>
      </c>
      <c r="I1036">
        <v>1.0569999999999999</v>
      </c>
    </row>
    <row r="1037" spans="1:9" hidden="1">
      <c r="B1037" s="6">
        <v>5170.1639999999998</v>
      </c>
      <c r="C1037">
        <v>-19.085999999999999</v>
      </c>
      <c r="D1037">
        <v>-19.777000000000001</v>
      </c>
      <c r="E1037">
        <v>0.69199999999999995</v>
      </c>
      <c r="F1037">
        <v>-27.46</v>
      </c>
      <c r="G1037">
        <v>1E-3</v>
      </c>
      <c r="H1037">
        <v>0.06</v>
      </c>
      <c r="I1037">
        <v>0.93700000000000006</v>
      </c>
    </row>
    <row r="1038" spans="1:9" hidden="1">
      <c r="B1038" s="6">
        <v>5180.1629999999996</v>
      </c>
      <c r="C1038">
        <v>-19.085999999999999</v>
      </c>
      <c r="D1038">
        <v>-19.751999999999999</v>
      </c>
      <c r="E1038">
        <v>0.66600000000000004</v>
      </c>
      <c r="F1038">
        <v>-27.48</v>
      </c>
      <c r="G1038">
        <v>-2E-3</v>
      </c>
      <c r="H1038">
        <v>-0.12</v>
      </c>
      <c r="I1038">
        <v>1.117</v>
      </c>
    </row>
    <row r="1039" spans="1:9" hidden="1">
      <c r="B1039" s="6">
        <v>5190.1639999999998</v>
      </c>
      <c r="C1039">
        <v>-19.085999999999999</v>
      </c>
      <c r="D1039">
        <v>-19.777000000000001</v>
      </c>
      <c r="E1039">
        <v>0.69199999999999995</v>
      </c>
      <c r="F1039">
        <v>-27.47</v>
      </c>
      <c r="G1039">
        <v>1E-3</v>
      </c>
      <c r="H1039">
        <v>0.06</v>
      </c>
      <c r="I1039">
        <v>0.93700000000000006</v>
      </c>
    </row>
    <row r="1040" spans="1:9" hidden="1">
      <c r="A1040" t="s">
        <v>20</v>
      </c>
      <c r="B1040" s="6">
        <v>5200.1629999999996</v>
      </c>
      <c r="C1040">
        <v>-19.085999999999999</v>
      </c>
      <c r="D1040">
        <v>-19.777000000000001</v>
      </c>
      <c r="E1040">
        <v>0.69199999999999995</v>
      </c>
      <c r="F1040">
        <v>-27.47</v>
      </c>
      <c r="G1040">
        <v>0</v>
      </c>
      <c r="H1040">
        <v>0</v>
      </c>
      <c r="I1040">
        <v>0.997</v>
      </c>
    </row>
    <row r="1041" spans="1:9" hidden="1">
      <c r="B1041" s="6">
        <v>5210.1629999999996</v>
      </c>
      <c r="C1041">
        <v>-19.074999999999999</v>
      </c>
      <c r="D1041">
        <v>-19.771999999999998</v>
      </c>
      <c r="E1041">
        <v>0.69699999999999995</v>
      </c>
      <c r="F1041">
        <v>-27.47</v>
      </c>
      <c r="G1041">
        <v>0</v>
      </c>
      <c r="H1041">
        <v>0</v>
      </c>
      <c r="I1041">
        <v>0.997</v>
      </c>
    </row>
    <row r="1042" spans="1:9" hidden="1">
      <c r="B1042" s="6">
        <v>5220.1639999999998</v>
      </c>
      <c r="C1042">
        <v>-19.085999999999999</v>
      </c>
      <c r="D1042">
        <v>-19.771999999999998</v>
      </c>
      <c r="E1042">
        <v>0.68700000000000006</v>
      </c>
      <c r="F1042">
        <v>-27.49</v>
      </c>
      <c r="G1042">
        <v>-2E-3</v>
      </c>
      <c r="H1042">
        <v>-0.12</v>
      </c>
      <c r="I1042">
        <v>1.117</v>
      </c>
    </row>
    <row r="1043" spans="1:9" hidden="1">
      <c r="B1043" s="6">
        <v>5230.1629999999996</v>
      </c>
      <c r="C1043">
        <v>-19.085999999999999</v>
      </c>
      <c r="D1043">
        <v>-19.731000000000002</v>
      </c>
      <c r="E1043">
        <v>0.64600000000000002</v>
      </c>
      <c r="F1043">
        <v>-27.48</v>
      </c>
      <c r="G1043">
        <v>1E-3</v>
      </c>
      <c r="H1043">
        <v>0.06</v>
      </c>
      <c r="I1043">
        <v>0.93700000000000006</v>
      </c>
    </row>
    <row r="1044" spans="1:9" hidden="1">
      <c r="B1044" s="6">
        <v>5240.1639999999998</v>
      </c>
      <c r="C1044">
        <v>-19.074999999999999</v>
      </c>
      <c r="D1044">
        <v>-19.731000000000002</v>
      </c>
      <c r="E1044">
        <v>0.65600000000000003</v>
      </c>
      <c r="F1044">
        <v>-27.49</v>
      </c>
      <c r="G1044">
        <v>-1E-3</v>
      </c>
      <c r="H1044">
        <v>-0.06</v>
      </c>
      <c r="I1044">
        <v>1.0569999999999999</v>
      </c>
    </row>
    <row r="1045" spans="1:9" hidden="1">
      <c r="B1045" s="6">
        <v>5250.1629999999996</v>
      </c>
      <c r="C1045">
        <v>-19.085999999999999</v>
      </c>
      <c r="D1045">
        <v>-19.736000000000001</v>
      </c>
      <c r="E1045">
        <v>0.65100000000000002</v>
      </c>
      <c r="F1045">
        <v>-27.47</v>
      </c>
      <c r="G1045">
        <v>2E-3</v>
      </c>
      <c r="H1045">
        <v>0.12</v>
      </c>
      <c r="I1045">
        <v>0.877</v>
      </c>
    </row>
    <row r="1046" spans="1:9" hidden="1">
      <c r="B1046" s="6">
        <v>5260.1639999999998</v>
      </c>
      <c r="C1046">
        <v>-19.085999999999999</v>
      </c>
      <c r="D1046">
        <v>-19.747</v>
      </c>
      <c r="E1046">
        <v>0.66100000000000003</v>
      </c>
      <c r="F1046">
        <v>-27.47</v>
      </c>
      <c r="G1046">
        <v>0</v>
      </c>
      <c r="H1046">
        <v>0</v>
      </c>
      <c r="I1046">
        <v>0.997</v>
      </c>
    </row>
    <row r="1047" spans="1:9" hidden="1">
      <c r="B1047" s="6">
        <v>5270.1629999999996</v>
      </c>
      <c r="C1047">
        <v>-19.085999999999999</v>
      </c>
      <c r="D1047">
        <v>-19.721</v>
      </c>
      <c r="E1047">
        <v>0.63600000000000001</v>
      </c>
      <c r="F1047">
        <v>-27.49</v>
      </c>
      <c r="G1047">
        <v>-2E-3</v>
      </c>
      <c r="H1047">
        <v>-0.12</v>
      </c>
      <c r="I1047">
        <v>1.117</v>
      </c>
    </row>
    <row r="1048" spans="1:9" hidden="1">
      <c r="B1048" s="6">
        <v>5280.1629999999996</v>
      </c>
      <c r="C1048">
        <v>-19.085999999999999</v>
      </c>
      <c r="D1048">
        <v>-19.706</v>
      </c>
      <c r="E1048">
        <v>0.62</v>
      </c>
      <c r="F1048">
        <v>-27.47</v>
      </c>
      <c r="G1048">
        <v>2E-3</v>
      </c>
      <c r="H1048">
        <v>0.12</v>
      </c>
      <c r="I1048">
        <v>0.877</v>
      </c>
    </row>
    <row r="1049" spans="1:9" hidden="1">
      <c r="B1049" s="6">
        <v>5290.1639999999998</v>
      </c>
      <c r="C1049">
        <v>-19.085999999999999</v>
      </c>
      <c r="D1049">
        <v>-19.721</v>
      </c>
      <c r="E1049">
        <v>0.63600000000000001</v>
      </c>
      <c r="F1049">
        <v>-27.47</v>
      </c>
      <c r="G1049">
        <v>0</v>
      </c>
      <c r="H1049">
        <v>0</v>
      </c>
      <c r="I1049">
        <v>0.997</v>
      </c>
    </row>
    <row r="1050" spans="1:9" hidden="1">
      <c r="A1050" t="s">
        <v>20</v>
      </c>
      <c r="B1050" s="6">
        <v>5300.1629999999996</v>
      </c>
      <c r="C1050">
        <v>-19.085999999999999</v>
      </c>
      <c r="D1050">
        <v>-19.684999999999999</v>
      </c>
      <c r="E1050">
        <v>0.6</v>
      </c>
      <c r="F1050">
        <v>-27.48</v>
      </c>
      <c r="G1050">
        <v>-1E-3</v>
      </c>
      <c r="H1050">
        <v>-0.06</v>
      </c>
      <c r="I1050">
        <v>1.0569999999999999</v>
      </c>
    </row>
    <row r="1051" spans="1:9" hidden="1">
      <c r="B1051" s="6">
        <v>5310.1639999999998</v>
      </c>
      <c r="C1051">
        <v>-19.074999999999999</v>
      </c>
      <c r="D1051">
        <v>-19.710999999999999</v>
      </c>
      <c r="E1051">
        <v>0.63500000000000001</v>
      </c>
      <c r="F1051">
        <v>-27.47</v>
      </c>
      <c r="G1051">
        <v>1E-3</v>
      </c>
      <c r="H1051">
        <v>0.06</v>
      </c>
      <c r="I1051">
        <v>0.93700000000000006</v>
      </c>
    </row>
    <row r="1052" spans="1:9" hidden="1">
      <c r="B1052" s="6">
        <v>5320.1629999999996</v>
      </c>
      <c r="C1052">
        <v>-19.085999999999999</v>
      </c>
      <c r="D1052">
        <v>-19.710999999999999</v>
      </c>
      <c r="E1052">
        <v>0.625</v>
      </c>
      <c r="F1052">
        <v>-27.48</v>
      </c>
      <c r="G1052">
        <v>-1E-3</v>
      </c>
      <c r="H1052">
        <v>-0.06</v>
      </c>
      <c r="I1052">
        <v>1.0569999999999999</v>
      </c>
    </row>
    <row r="1053" spans="1:9" hidden="1">
      <c r="B1053" s="6">
        <v>5330.1639999999998</v>
      </c>
      <c r="C1053">
        <v>-19.085999999999999</v>
      </c>
      <c r="D1053">
        <v>-19.716000000000001</v>
      </c>
      <c r="E1053">
        <v>0.63</v>
      </c>
      <c r="F1053">
        <v>-27.48</v>
      </c>
      <c r="G1053">
        <v>0</v>
      </c>
      <c r="H1053">
        <v>0</v>
      </c>
      <c r="I1053">
        <v>0.997</v>
      </c>
    </row>
    <row r="1054" spans="1:9" hidden="1">
      <c r="B1054" s="6">
        <v>5340.1629999999996</v>
      </c>
      <c r="C1054">
        <v>-19.085999999999999</v>
      </c>
      <c r="D1054">
        <v>-19.725999999999999</v>
      </c>
      <c r="E1054">
        <v>0.64100000000000001</v>
      </c>
      <c r="F1054">
        <v>-27.48</v>
      </c>
      <c r="G1054">
        <v>0</v>
      </c>
      <c r="H1054">
        <v>0</v>
      </c>
      <c r="I1054">
        <v>0.997</v>
      </c>
    </row>
    <row r="1055" spans="1:9" hidden="1">
      <c r="B1055" s="6">
        <v>5350.1629999999996</v>
      </c>
      <c r="C1055">
        <v>-19.085999999999999</v>
      </c>
      <c r="D1055">
        <v>-19.706</v>
      </c>
      <c r="E1055">
        <v>0.62</v>
      </c>
      <c r="F1055">
        <v>-27.48</v>
      </c>
      <c r="G1055">
        <v>0</v>
      </c>
      <c r="H1055">
        <v>0</v>
      </c>
      <c r="I1055">
        <v>0.997</v>
      </c>
    </row>
    <row r="1056" spans="1:9" hidden="1">
      <c r="B1056" s="6">
        <v>5360.1639999999998</v>
      </c>
      <c r="C1056">
        <v>-19.074999999999999</v>
      </c>
      <c r="D1056">
        <v>-19.710999999999999</v>
      </c>
      <c r="E1056">
        <v>0.63500000000000001</v>
      </c>
      <c r="F1056">
        <v>-27.47</v>
      </c>
      <c r="G1056">
        <v>1E-3</v>
      </c>
      <c r="H1056">
        <v>0.06</v>
      </c>
      <c r="I1056">
        <v>0.93700000000000006</v>
      </c>
    </row>
    <row r="1057" spans="1:9" hidden="1">
      <c r="B1057" s="6">
        <v>5370.1629999999996</v>
      </c>
      <c r="C1057">
        <v>-19.085999999999999</v>
      </c>
      <c r="D1057">
        <v>-19.701000000000001</v>
      </c>
      <c r="E1057">
        <v>0.61499999999999999</v>
      </c>
      <c r="F1057">
        <v>-27.47</v>
      </c>
      <c r="G1057">
        <v>0</v>
      </c>
      <c r="H1057">
        <v>0</v>
      </c>
      <c r="I1057">
        <v>0.997</v>
      </c>
    </row>
    <row r="1058" spans="1:9" hidden="1">
      <c r="B1058" s="6">
        <v>5380.1639999999998</v>
      </c>
      <c r="C1058">
        <v>-19.085999999999999</v>
      </c>
      <c r="D1058">
        <v>-19.736000000000001</v>
      </c>
      <c r="E1058">
        <v>0.65100000000000002</v>
      </c>
      <c r="F1058">
        <v>-27.48</v>
      </c>
      <c r="G1058">
        <v>-1E-3</v>
      </c>
      <c r="H1058">
        <v>-0.06</v>
      </c>
      <c r="I1058">
        <v>1.0569999999999999</v>
      </c>
    </row>
    <row r="1059" spans="1:9" hidden="1">
      <c r="B1059" s="6">
        <v>5390.1629999999996</v>
      </c>
      <c r="C1059">
        <v>-19.074999999999999</v>
      </c>
      <c r="D1059">
        <v>-19.725999999999999</v>
      </c>
      <c r="E1059">
        <v>0.65100000000000002</v>
      </c>
      <c r="F1059">
        <v>-27.49</v>
      </c>
      <c r="G1059">
        <v>-1E-3</v>
      </c>
      <c r="H1059">
        <v>-0.06</v>
      </c>
      <c r="I1059">
        <v>1.0569999999999999</v>
      </c>
    </row>
    <row r="1060" spans="1:9" hidden="1">
      <c r="A1060" t="s">
        <v>20</v>
      </c>
      <c r="B1060" s="6">
        <v>5400.1639999999998</v>
      </c>
      <c r="C1060">
        <v>-19.074999999999999</v>
      </c>
      <c r="D1060">
        <v>-19.721</v>
      </c>
      <c r="E1060">
        <v>0.64600000000000002</v>
      </c>
      <c r="F1060">
        <v>-27.49</v>
      </c>
      <c r="G1060">
        <v>0</v>
      </c>
      <c r="H1060">
        <v>0</v>
      </c>
      <c r="I1060">
        <v>0.997</v>
      </c>
    </row>
    <row r="1061" spans="1:9" hidden="1">
      <c r="B1061" s="6">
        <v>5410.1629999999996</v>
      </c>
      <c r="C1061">
        <v>-19.085999999999999</v>
      </c>
      <c r="D1061">
        <v>-19.701000000000001</v>
      </c>
      <c r="E1061">
        <v>0.61499999999999999</v>
      </c>
      <c r="F1061">
        <v>-27.47</v>
      </c>
      <c r="G1061">
        <v>2E-3</v>
      </c>
      <c r="H1061">
        <v>0.12</v>
      </c>
      <c r="I1061">
        <v>0.877</v>
      </c>
    </row>
    <row r="1062" spans="1:9" hidden="1">
      <c r="B1062" s="6">
        <v>5420.1629999999996</v>
      </c>
      <c r="C1062">
        <v>-19.085999999999999</v>
      </c>
      <c r="D1062">
        <v>-19.721</v>
      </c>
      <c r="E1062">
        <v>0.63600000000000001</v>
      </c>
      <c r="F1062">
        <v>-27.49</v>
      </c>
      <c r="G1062">
        <v>-2E-3</v>
      </c>
      <c r="H1062">
        <v>-0.12</v>
      </c>
      <c r="I1062">
        <v>1.117</v>
      </c>
    </row>
    <row r="1063" spans="1:9" hidden="1">
      <c r="B1063" s="6">
        <v>5430.1639999999998</v>
      </c>
      <c r="C1063">
        <v>-19.085999999999999</v>
      </c>
      <c r="D1063">
        <v>-19.701000000000001</v>
      </c>
      <c r="E1063">
        <v>0.61499999999999999</v>
      </c>
      <c r="F1063">
        <v>-27.48</v>
      </c>
      <c r="G1063">
        <v>1E-3</v>
      </c>
      <c r="H1063">
        <v>0.06</v>
      </c>
      <c r="I1063">
        <v>0.93700000000000006</v>
      </c>
    </row>
    <row r="1064" spans="1:9" hidden="1">
      <c r="B1064" s="6">
        <v>5440.1629999999996</v>
      </c>
      <c r="C1064">
        <v>-19.074999999999999</v>
      </c>
      <c r="D1064">
        <v>-19.695</v>
      </c>
      <c r="E1064">
        <v>0.62</v>
      </c>
      <c r="F1064">
        <v>-27.48</v>
      </c>
      <c r="G1064">
        <v>0</v>
      </c>
      <c r="H1064">
        <v>0</v>
      </c>
      <c r="I1064">
        <v>0.997</v>
      </c>
    </row>
    <row r="1065" spans="1:9" hidden="1">
      <c r="B1065" s="6">
        <v>5450.1639999999998</v>
      </c>
      <c r="C1065">
        <v>-19.074999999999999</v>
      </c>
      <c r="D1065">
        <v>-19.695</v>
      </c>
      <c r="E1065">
        <v>0.62</v>
      </c>
      <c r="F1065">
        <v>-27.48</v>
      </c>
      <c r="G1065">
        <v>0</v>
      </c>
      <c r="H1065">
        <v>0</v>
      </c>
      <c r="I1065">
        <v>0.997</v>
      </c>
    </row>
    <row r="1066" spans="1:9" hidden="1">
      <c r="B1066" s="6">
        <v>5460.1629999999996</v>
      </c>
      <c r="C1066">
        <v>-19.085999999999999</v>
      </c>
      <c r="D1066">
        <v>-19.725999999999999</v>
      </c>
      <c r="E1066">
        <v>0.64100000000000001</v>
      </c>
      <c r="F1066">
        <v>-27.48</v>
      </c>
      <c r="G1066">
        <v>0</v>
      </c>
      <c r="H1066">
        <v>0</v>
      </c>
      <c r="I1066">
        <v>0.997</v>
      </c>
    </row>
    <row r="1067" spans="1:9" hidden="1">
      <c r="B1067" s="6">
        <v>5470.1639999999998</v>
      </c>
      <c r="C1067">
        <v>-19.085999999999999</v>
      </c>
      <c r="D1067">
        <v>-19.706</v>
      </c>
      <c r="E1067">
        <v>0.62</v>
      </c>
      <c r="F1067">
        <v>-27.49</v>
      </c>
      <c r="G1067">
        <v>-1E-3</v>
      </c>
      <c r="H1067">
        <v>-0.06</v>
      </c>
      <c r="I1067">
        <v>1.0569999999999999</v>
      </c>
    </row>
    <row r="1068" spans="1:9" hidden="1">
      <c r="B1068" s="6">
        <v>5480.1629999999996</v>
      </c>
      <c r="C1068">
        <v>-19.085999999999999</v>
      </c>
      <c r="D1068">
        <v>-19.716000000000001</v>
      </c>
      <c r="E1068">
        <v>0.63</v>
      </c>
      <c r="F1068">
        <v>-27.47</v>
      </c>
      <c r="G1068">
        <v>2E-3</v>
      </c>
      <c r="H1068">
        <v>0.12</v>
      </c>
      <c r="I1068">
        <v>0.877</v>
      </c>
    </row>
    <row r="1069" spans="1:9" hidden="1">
      <c r="B1069" s="6">
        <v>5490.1629999999996</v>
      </c>
      <c r="C1069">
        <v>-19.085999999999999</v>
      </c>
      <c r="D1069">
        <v>-19.706</v>
      </c>
      <c r="E1069">
        <v>0.62</v>
      </c>
      <c r="F1069">
        <v>-27.49</v>
      </c>
      <c r="G1069">
        <v>-2E-3</v>
      </c>
      <c r="H1069">
        <v>-0.12</v>
      </c>
      <c r="I1069">
        <v>1.117</v>
      </c>
    </row>
    <row r="1070" spans="1:9" hidden="1">
      <c r="A1070" t="s">
        <v>20</v>
      </c>
      <c r="B1070" s="6">
        <v>5500.1639999999998</v>
      </c>
      <c r="C1070">
        <v>-19.085999999999999</v>
      </c>
      <c r="D1070">
        <v>-19.716000000000001</v>
      </c>
      <c r="E1070">
        <v>0.63</v>
      </c>
      <c r="F1070">
        <v>-27.48</v>
      </c>
      <c r="G1070">
        <v>1E-3</v>
      </c>
      <c r="H1070">
        <v>0.06</v>
      </c>
      <c r="I1070">
        <v>0.93700000000000006</v>
      </c>
    </row>
    <row r="1071" spans="1:9" hidden="1">
      <c r="B1071" s="6">
        <v>5510.1629999999996</v>
      </c>
      <c r="C1071">
        <v>-19.085999999999999</v>
      </c>
      <c r="D1071">
        <v>-19.701000000000001</v>
      </c>
      <c r="E1071">
        <v>0.61499999999999999</v>
      </c>
      <c r="F1071">
        <v>-27.49</v>
      </c>
      <c r="G1071">
        <v>-1E-3</v>
      </c>
      <c r="H1071">
        <v>-0.06</v>
      </c>
      <c r="I1071">
        <v>1.0569999999999999</v>
      </c>
    </row>
    <row r="1072" spans="1:9" hidden="1">
      <c r="B1072" s="6">
        <v>5520.1639999999998</v>
      </c>
      <c r="C1072">
        <v>-19.085999999999999</v>
      </c>
      <c r="D1072">
        <v>-19.710999999999999</v>
      </c>
      <c r="E1072">
        <v>0.625</v>
      </c>
      <c r="F1072">
        <v>-27.48</v>
      </c>
      <c r="G1072">
        <v>1E-3</v>
      </c>
      <c r="H1072">
        <v>0.06</v>
      </c>
      <c r="I1072">
        <v>0.93700000000000006</v>
      </c>
    </row>
    <row r="1073" spans="2:9" hidden="1">
      <c r="B1073" s="6">
        <v>5530.1629999999996</v>
      </c>
      <c r="C1073">
        <v>-19.074999999999999</v>
      </c>
      <c r="D1073">
        <v>-19.684999999999999</v>
      </c>
      <c r="E1073">
        <v>0.61</v>
      </c>
      <c r="F1073">
        <v>-27.49</v>
      </c>
      <c r="G1073">
        <v>-1E-3</v>
      </c>
      <c r="H1073">
        <v>-0.06</v>
      </c>
      <c r="I1073">
        <v>1.0569999999999999</v>
      </c>
    </row>
    <row r="1074" spans="2:9" hidden="1">
      <c r="B1074" s="6">
        <v>5540.1639999999998</v>
      </c>
      <c r="C1074">
        <v>-19.074999999999999</v>
      </c>
      <c r="D1074">
        <v>-19.701000000000001</v>
      </c>
      <c r="E1074">
        <v>0.625</v>
      </c>
      <c r="F1074">
        <v>-27.48</v>
      </c>
      <c r="G1074">
        <v>1E-3</v>
      </c>
      <c r="H1074">
        <v>0.06</v>
      </c>
      <c r="I1074">
        <v>0.93700000000000006</v>
      </c>
    </row>
    <row r="1075" spans="2:9" hidden="1">
      <c r="B1075" s="6">
        <v>5550.1629999999996</v>
      </c>
      <c r="C1075">
        <v>-19.074999999999999</v>
      </c>
      <c r="D1075">
        <v>-19.701000000000001</v>
      </c>
      <c r="E1075">
        <v>0.625</v>
      </c>
      <c r="F1075">
        <v>-27.49</v>
      </c>
      <c r="G1075">
        <v>-1E-3</v>
      </c>
      <c r="H1075">
        <v>-0.06</v>
      </c>
      <c r="I1075">
        <v>1.0569999999999999</v>
      </c>
    </row>
    <row r="1076" spans="2:9" hidden="1">
      <c r="B1076" s="6">
        <v>5560.1629999999996</v>
      </c>
      <c r="C1076">
        <v>-19.085999999999999</v>
      </c>
      <c r="D1076">
        <v>-19.68</v>
      </c>
      <c r="E1076">
        <v>0.59399999999999997</v>
      </c>
      <c r="F1076">
        <v>-27.49</v>
      </c>
      <c r="G1076">
        <v>0</v>
      </c>
      <c r="H1076">
        <v>0</v>
      </c>
      <c r="I1076">
        <v>0.997</v>
      </c>
    </row>
    <row r="1077" spans="2:9" hidden="1">
      <c r="B1077" s="6">
        <v>5570.1639999999998</v>
      </c>
      <c r="C1077">
        <v>-19.085999999999999</v>
      </c>
      <c r="D1077">
        <v>-19.701000000000001</v>
      </c>
      <c r="E1077">
        <v>0.61499999999999999</v>
      </c>
      <c r="F1077">
        <v>-27.5</v>
      </c>
      <c r="G1077">
        <v>-1E-3</v>
      </c>
      <c r="H1077">
        <v>-0.06</v>
      </c>
      <c r="I1077">
        <v>1.0569999999999999</v>
      </c>
    </row>
    <row r="1078" spans="2:9" hidden="1">
      <c r="B1078" s="6">
        <v>5580.1629999999996</v>
      </c>
      <c r="C1078">
        <v>-19.085999999999999</v>
      </c>
      <c r="D1078">
        <v>-19.701000000000001</v>
      </c>
      <c r="E1078">
        <v>0.61499999999999999</v>
      </c>
      <c r="F1078">
        <v>-27.47</v>
      </c>
      <c r="G1078">
        <v>3.0000000000000001E-3</v>
      </c>
      <c r="H1078">
        <v>0.18099999999999999</v>
      </c>
      <c r="I1078">
        <v>0.81599999999999995</v>
      </c>
    </row>
    <row r="1079" spans="2:9" hidden="1">
      <c r="B1079" s="6">
        <v>5590.1639999999998</v>
      </c>
      <c r="C1079">
        <v>-19.085999999999999</v>
      </c>
      <c r="D1079">
        <v>-19.706</v>
      </c>
      <c r="E1079">
        <v>0.62</v>
      </c>
      <c r="F1079">
        <v>-27.49</v>
      </c>
      <c r="G1079">
        <v>-2E-3</v>
      </c>
      <c r="H1079">
        <v>-0.12</v>
      </c>
      <c r="I1079">
        <v>1.117</v>
      </c>
    </row>
    <row r="1080" spans="2:9" hidden="1">
      <c r="C1080">
        <v>-19.085999999999999</v>
      </c>
      <c r="D1080">
        <v>-19.701000000000001</v>
      </c>
      <c r="G1080">
        <v>0</v>
      </c>
      <c r="H1080">
        <v>0</v>
      </c>
      <c r="I1080">
        <v>0.997</v>
      </c>
    </row>
    <row r="1081" spans="2:9" hidden="1">
      <c r="B1081" s="6">
        <v>5610.1639999999998</v>
      </c>
      <c r="C1081">
        <v>-19.116</v>
      </c>
      <c r="D1081">
        <v>-19.721</v>
      </c>
      <c r="E1081">
        <v>0.60499999999999998</v>
      </c>
      <c r="F1081">
        <v>-27.47</v>
      </c>
      <c r="G1081">
        <v>2E-3</v>
      </c>
      <c r="H1081">
        <v>0.12</v>
      </c>
      <c r="I1081">
        <v>0.877</v>
      </c>
    </row>
    <row r="1082" spans="2:9" hidden="1">
      <c r="B1082" s="6">
        <v>5620.1629999999996</v>
      </c>
      <c r="C1082">
        <v>-19.074999999999999</v>
      </c>
      <c r="D1082">
        <v>-19.725999999999999</v>
      </c>
      <c r="E1082">
        <v>0.65100000000000002</v>
      </c>
      <c r="F1082">
        <v>-27.48</v>
      </c>
      <c r="G1082">
        <v>-1E-3</v>
      </c>
      <c r="H1082">
        <v>-0.06</v>
      </c>
      <c r="I1082">
        <v>1.0569999999999999</v>
      </c>
    </row>
    <row r="1083" spans="2:9" hidden="1">
      <c r="B1083" s="6">
        <v>5630.1629999999996</v>
      </c>
      <c r="C1083">
        <v>-19.074999999999999</v>
      </c>
      <c r="D1083">
        <v>-19.701000000000001</v>
      </c>
      <c r="E1083">
        <v>0.625</v>
      </c>
      <c r="F1083">
        <v>-27.48</v>
      </c>
      <c r="G1083">
        <v>0</v>
      </c>
      <c r="H1083">
        <v>0</v>
      </c>
      <c r="I1083">
        <v>0.997</v>
      </c>
    </row>
    <row r="1084" spans="2:9" hidden="1">
      <c r="B1084" s="6">
        <v>5640.1639999999998</v>
      </c>
      <c r="C1084">
        <v>-19.085999999999999</v>
      </c>
      <c r="D1084">
        <v>-19.762</v>
      </c>
      <c r="E1084">
        <v>0.67700000000000005</v>
      </c>
      <c r="F1084">
        <v>-27.48</v>
      </c>
      <c r="G1084">
        <v>0</v>
      </c>
      <c r="H1084">
        <v>0</v>
      </c>
      <c r="I1084">
        <v>0.997</v>
      </c>
    </row>
    <row r="1085" spans="2:9" hidden="1">
      <c r="B1085" s="6">
        <v>5650.1629999999996</v>
      </c>
      <c r="C1085">
        <v>-19.085999999999999</v>
      </c>
      <c r="D1085">
        <v>-19.751999999999999</v>
      </c>
      <c r="E1085">
        <v>0.66600000000000004</v>
      </c>
      <c r="F1085">
        <v>-27.51</v>
      </c>
      <c r="G1085">
        <v>-3.0000000000000001E-3</v>
      </c>
      <c r="H1085">
        <v>-0.18099999999999999</v>
      </c>
      <c r="I1085">
        <v>1.1779999999999999</v>
      </c>
    </row>
    <row r="1086" spans="2:9" hidden="1">
      <c r="B1086" s="6">
        <v>5660.1639999999998</v>
      </c>
      <c r="C1086">
        <v>-19.074999999999999</v>
      </c>
      <c r="D1086">
        <v>-19.751999999999999</v>
      </c>
      <c r="E1086">
        <v>0.67700000000000005</v>
      </c>
      <c r="F1086">
        <v>-27.48</v>
      </c>
      <c r="G1086">
        <v>3.0000000000000001E-3</v>
      </c>
      <c r="H1086">
        <v>0.18099999999999999</v>
      </c>
      <c r="I1086">
        <v>0.81599999999999995</v>
      </c>
    </row>
    <row r="1087" spans="2:9" hidden="1">
      <c r="B1087" s="6">
        <v>5670.1629999999996</v>
      </c>
      <c r="C1087">
        <v>-19.085999999999999</v>
      </c>
      <c r="D1087">
        <v>-19.762</v>
      </c>
      <c r="E1087">
        <v>0.67700000000000005</v>
      </c>
      <c r="F1087">
        <v>-27.49</v>
      </c>
      <c r="G1087">
        <v>-1E-3</v>
      </c>
      <c r="H1087">
        <v>-0.06</v>
      </c>
      <c r="I1087">
        <v>1.0569999999999999</v>
      </c>
    </row>
    <row r="1088" spans="2:9" hidden="1">
      <c r="B1088" s="6">
        <v>5680.1639999999998</v>
      </c>
      <c r="C1088">
        <v>-19.055</v>
      </c>
      <c r="D1088">
        <v>-19.762</v>
      </c>
      <c r="E1088">
        <v>0.70699999999999996</v>
      </c>
      <c r="F1088">
        <v>-27.48</v>
      </c>
      <c r="G1088">
        <v>1E-3</v>
      </c>
      <c r="H1088">
        <v>0.06</v>
      </c>
      <c r="I1088">
        <v>0.93700000000000006</v>
      </c>
    </row>
    <row r="1089" spans="2:9" hidden="1">
      <c r="B1089" s="6">
        <v>5690.1629999999996</v>
      </c>
      <c r="C1089">
        <v>-19.065000000000001</v>
      </c>
      <c r="D1089">
        <v>-19.742000000000001</v>
      </c>
      <c r="E1089">
        <v>0.67600000000000005</v>
      </c>
      <c r="F1089">
        <v>-27.5</v>
      </c>
      <c r="G1089">
        <v>-2E-3</v>
      </c>
      <c r="H1089">
        <v>-0.12</v>
      </c>
      <c r="I1089">
        <v>1.117</v>
      </c>
    </row>
    <row r="1090" spans="2:9" hidden="1">
      <c r="C1090">
        <v>-19.085999999999999</v>
      </c>
      <c r="D1090">
        <v>-19.751999999999999</v>
      </c>
      <c r="G1090">
        <v>2E-3</v>
      </c>
      <c r="H1090">
        <v>0.12</v>
      </c>
      <c r="I1090">
        <v>0.877</v>
      </c>
    </row>
    <row r="1091" spans="2:9" hidden="1">
      <c r="B1091" s="6">
        <v>5710.1639999999998</v>
      </c>
      <c r="C1091">
        <v>-19.033999999999999</v>
      </c>
      <c r="D1091">
        <v>-19.747</v>
      </c>
      <c r="E1091">
        <v>0.71199999999999997</v>
      </c>
      <c r="F1091">
        <v>-27.5</v>
      </c>
      <c r="G1091">
        <v>-2E-3</v>
      </c>
      <c r="H1091">
        <v>-0.12</v>
      </c>
      <c r="I1091">
        <v>1.117</v>
      </c>
    </row>
    <row r="1092" spans="2:9" hidden="1">
      <c r="B1092" s="6">
        <v>5720.1629999999996</v>
      </c>
      <c r="C1092">
        <v>-19.055</v>
      </c>
      <c r="D1092">
        <v>-19.742000000000001</v>
      </c>
      <c r="E1092">
        <v>0.68700000000000006</v>
      </c>
      <c r="F1092">
        <v>-27.49</v>
      </c>
      <c r="G1092">
        <v>1E-3</v>
      </c>
      <c r="H1092">
        <v>0.06</v>
      </c>
      <c r="I1092">
        <v>0.93700000000000006</v>
      </c>
    </row>
    <row r="1093" spans="2:9" hidden="1">
      <c r="B1093" s="6">
        <v>5730.1639999999998</v>
      </c>
      <c r="C1093">
        <v>-19.085999999999999</v>
      </c>
      <c r="D1093">
        <v>-19.777000000000001</v>
      </c>
      <c r="E1093">
        <v>0.69199999999999995</v>
      </c>
      <c r="F1093">
        <v>-27.49</v>
      </c>
      <c r="G1093">
        <v>0</v>
      </c>
      <c r="H1093">
        <v>0</v>
      </c>
      <c r="I1093">
        <v>0.997</v>
      </c>
    </row>
    <row r="1094" spans="2:9" hidden="1">
      <c r="B1094" s="6">
        <v>5740.1629999999996</v>
      </c>
      <c r="C1094">
        <v>-19.024000000000001</v>
      </c>
      <c r="D1094">
        <v>-19.725999999999999</v>
      </c>
      <c r="E1094">
        <v>0.70199999999999996</v>
      </c>
      <c r="F1094">
        <v>-27.48</v>
      </c>
      <c r="G1094">
        <v>1E-3</v>
      </c>
      <c r="H1094">
        <v>0.06</v>
      </c>
      <c r="I1094">
        <v>0.93700000000000006</v>
      </c>
    </row>
    <row r="1095" spans="2:9" hidden="1">
      <c r="B1095" s="6">
        <v>5750.1639999999998</v>
      </c>
      <c r="C1095">
        <v>-19.033999999999999</v>
      </c>
      <c r="D1095">
        <v>-19.757000000000001</v>
      </c>
      <c r="E1095">
        <v>0.72299999999999998</v>
      </c>
      <c r="F1095">
        <v>-27.49</v>
      </c>
      <c r="G1095">
        <v>-1E-3</v>
      </c>
      <c r="H1095">
        <v>-0.06</v>
      </c>
      <c r="I1095">
        <v>1.0569999999999999</v>
      </c>
    </row>
    <row r="1096" spans="2:9" hidden="1">
      <c r="B1096" s="6">
        <v>5760.1629999999996</v>
      </c>
      <c r="C1096">
        <v>-19.024000000000001</v>
      </c>
      <c r="D1096">
        <v>-19.783000000000001</v>
      </c>
      <c r="E1096">
        <v>0.75800000000000001</v>
      </c>
      <c r="F1096">
        <v>-27.49</v>
      </c>
      <c r="G1096">
        <v>0</v>
      </c>
      <c r="H1096">
        <v>0</v>
      </c>
      <c r="I1096">
        <v>0.997</v>
      </c>
    </row>
    <row r="1097" spans="2:9" hidden="1">
      <c r="B1097" s="6">
        <v>5770.1629999999996</v>
      </c>
      <c r="C1097">
        <v>-19.065000000000001</v>
      </c>
      <c r="D1097">
        <v>-19.771999999999998</v>
      </c>
      <c r="E1097">
        <v>0.70699999999999996</v>
      </c>
      <c r="F1097">
        <v>-27.5</v>
      </c>
      <c r="G1097">
        <v>-1E-3</v>
      </c>
      <c r="H1097">
        <v>-0.06</v>
      </c>
      <c r="I1097">
        <v>1.0569999999999999</v>
      </c>
    </row>
    <row r="1098" spans="2:9" hidden="1">
      <c r="B1098" s="6">
        <v>5780.1639999999998</v>
      </c>
      <c r="C1098">
        <v>-18.983000000000001</v>
      </c>
      <c r="D1098">
        <v>-19.771999999999998</v>
      </c>
      <c r="E1098">
        <v>0.78900000000000003</v>
      </c>
      <c r="F1098">
        <v>-27.5</v>
      </c>
      <c r="G1098">
        <v>0</v>
      </c>
      <c r="H1098">
        <v>0</v>
      </c>
      <c r="I1098">
        <v>0.997</v>
      </c>
    </row>
    <row r="1099" spans="2:9" hidden="1">
      <c r="B1099" s="6">
        <v>5790.1629999999996</v>
      </c>
      <c r="C1099">
        <v>-18.992999999999999</v>
      </c>
      <c r="D1099">
        <v>-19.777000000000001</v>
      </c>
      <c r="E1099">
        <v>0.78400000000000003</v>
      </c>
      <c r="F1099">
        <v>-27.5</v>
      </c>
      <c r="G1099">
        <v>0</v>
      </c>
      <c r="H1099">
        <v>0</v>
      </c>
      <c r="I1099">
        <v>0.997</v>
      </c>
    </row>
    <row r="1100" spans="2:9" hidden="1">
      <c r="C1100">
        <v>-19.074999999999999</v>
      </c>
      <c r="D1100">
        <v>-19.771999999999998</v>
      </c>
      <c r="G1100">
        <v>1E-3</v>
      </c>
      <c r="H1100">
        <v>0.06</v>
      </c>
      <c r="I1100">
        <v>0.93700000000000006</v>
      </c>
    </row>
    <row r="1101" spans="2:9" hidden="1">
      <c r="B1101" s="6">
        <v>5810.1629999999996</v>
      </c>
      <c r="C1101">
        <v>-19.074999999999999</v>
      </c>
      <c r="D1101">
        <v>-19.747</v>
      </c>
      <c r="E1101">
        <v>0.67100000000000004</v>
      </c>
      <c r="F1101">
        <v>-27.49</v>
      </c>
      <c r="G1101">
        <v>0</v>
      </c>
      <c r="H1101">
        <v>0</v>
      </c>
      <c r="I1101">
        <v>0.997</v>
      </c>
    </row>
    <row r="1102" spans="2:9" hidden="1">
      <c r="B1102" s="6">
        <v>5820.1639999999998</v>
      </c>
      <c r="C1102">
        <v>-19.074999999999999</v>
      </c>
      <c r="D1102">
        <v>-19.716000000000001</v>
      </c>
      <c r="E1102">
        <v>0.64100000000000001</v>
      </c>
      <c r="F1102">
        <v>-27.48</v>
      </c>
      <c r="G1102">
        <v>1E-3</v>
      </c>
      <c r="H1102">
        <v>0.06</v>
      </c>
      <c r="I1102">
        <v>0.93700000000000006</v>
      </c>
    </row>
    <row r="1103" spans="2:9" hidden="1">
      <c r="B1103" s="6">
        <v>5830.1629999999996</v>
      </c>
      <c r="C1103">
        <v>-19.085999999999999</v>
      </c>
      <c r="D1103">
        <v>-19.751999999999999</v>
      </c>
      <c r="E1103">
        <v>0.66600000000000004</v>
      </c>
      <c r="F1103">
        <v>-27.49</v>
      </c>
      <c r="G1103">
        <v>-1E-3</v>
      </c>
      <c r="H1103">
        <v>-0.06</v>
      </c>
      <c r="I1103">
        <v>1.0569999999999999</v>
      </c>
    </row>
    <row r="1104" spans="2:9" hidden="1">
      <c r="B1104" s="6">
        <v>5840.1629999999996</v>
      </c>
      <c r="C1104">
        <v>-19.085999999999999</v>
      </c>
      <c r="D1104">
        <v>-19.736000000000001</v>
      </c>
      <c r="E1104">
        <v>0.65100000000000002</v>
      </c>
      <c r="F1104">
        <v>-27.49</v>
      </c>
      <c r="G1104">
        <v>0</v>
      </c>
      <c r="H1104">
        <v>0</v>
      </c>
      <c r="I1104">
        <v>0.997</v>
      </c>
    </row>
    <row r="1105" spans="2:9" hidden="1">
      <c r="B1105" s="6">
        <v>5850.1639999999998</v>
      </c>
      <c r="C1105">
        <v>-19.065000000000001</v>
      </c>
      <c r="D1105">
        <v>-19.736000000000001</v>
      </c>
      <c r="E1105">
        <v>0.67100000000000004</v>
      </c>
      <c r="F1105">
        <v>-27.49</v>
      </c>
      <c r="G1105">
        <v>0</v>
      </c>
      <c r="H1105">
        <v>0</v>
      </c>
      <c r="I1105">
        <v>0.997</v>
      </c>
    </row>
    <row r="1106" spans="2:9" hidden="1">
      <c r="B1106" s="6">
        <v>5860.1629999999996</v>
      </c>
      <c r="C1106">
        <v>-19.074999999999999</v>
      </c>
      <c r="D1106">
        <v>-19.736000000000001</v>
      </c>
      <c r="E1106">
        <v>0.66100000000000003</v>
      </c>
      <c r="F1106">
        <v>-27.5</v>
      </c>
      <c r="G1106">
        <v>-1E-3</v>
      </c>
      <c r="H1106">
        <v>-0.06</v>
      </c>
      <c r="I1106">
        <v>1.0569999999999999</v>
      </c>
    </row>
    <row r="1107" spans="2:9" hidden="1">
      <c r="B1107" s="6">
        <v>5870.1639999999998</v>
      </c>
      <c r="C1107">
        <v>-19.055</v>
      </c>
      <c r="D1107">
        <v>-19.771999999999998</v>
      </c>
      <c r="E1107">
        <v>0.71799999999999997</v>
      </c>
      <c r="F1107">
        <v>-27.49</v>
      </c>
      <c r="G1107">
        <v>1E-3</v>
      </c>
      <c r="H1107">
        <v>0.06</v>
      </c>
      <c r="I1107">
        <v>0.93700000000000006</v>
      </c>
    </row>
    <row r="1108" spans="2:9" hidden="1">
      <c r="B1108" s="6">
        <v>5880.1629999999996</v>
      </c>
      <c r="C1108">
        <v>-19.004000000000001</v>
      </c>
      <c r="D1108">
        <v>-19.736000000000001</v>
      </c>
      <c r="E1108">
        <v>0.73299999999999998</v>
      </c>
      <c r="F1108">
        <v>-27.49</v>
      </c>
      <c r="G1108">
        <v>0</v>
      </c>
      <c r="H1108">
        <v>0</v>
      </c>
      <c r="I1108">
        <v>0.997</v>
      </c>
    </row>
    <row r="1109" spans="2:9" hidden="1">
      <c r="B1109" s="6">
        <v>5890.1629999999996</v>
      </c>
      <c r="C1109">
        <v>-19.013999999999999</v>
      </c>
      <c r="D1109">
        <v>-19.771999999999998</v>
      </c>
      <c r="E1109">
        <v>0.75800000000000001</v>
      </c>
      <c r="F1109">
        <v>-27.48</v>
      </c>
      <c r="G1109">
        <v>1E-3</v>
      </c>
      <c r="H1109">
        <v>0.06</v>
      </c>
      <c r="I1109">
        <v>0.93700000000000006</v>
      </c>
    </row>
    <row r="1110" spans="2:9" hidden="1">
      <c r="C1110">
        <v>-19.055</v>
      </c>
      <c r="D1110">
        <v>-19.716000000000001</v>
      </c>
      <c r="G1110">
        <v>0</v>
      </c>
      <c r="H1110">
        <v>0</v>
      </c>
      <c r="I1110">
        <v>0.997</v>
      </c>
    </row>
    <row r="1111" spans="2:9" hidden="1">
      <c r="B1111" s="6">
        <v>5910.1629999999996</v>
      </c>
      <c r="C1111">
        <v>-19.024000000000001</v>
      </c>
      <c r="D1111">
        <v>-19.716000000000001</v>
      </c>
      <c r="E1111">
        <v>0.69199999999999995</v>
      </c>
      <c r="F1111">
        <v>-27.49</v>
      </c>
      <c r="G1111">
        <v>-1E-3</v>
      </c>
      <c r="H1111">
        <v>-0.06</v>
      </c>
      <c r="I1111">
        <v>1.0569999999999999</v>
      </c>
    </row>
    <row r="1112" spans="2:9" hidden="1">
      <c r="B1112" s="6">
        <v>5920.1639999999998</v>
      </c>
      <c r="C1112">
        <v>-18.942</v>
      </c>
      <c r="D1112">
        <v>-19.68</v>
      </c>
      <c r="E1112">
        <v>0.73799999999999999</v>
      </c>
      <c r="F1112">
        <v>-27.49</v>
      </c>
      <c r="G1112">
        <v>0</v>
      </c>
      <c r="H1112">
        <v>0</v>
      </c>
      <c r="I1112">
        <v>0.997</v>
      </c>
    </row>
    <row r="1113" spans="2:9" hidden="1">
      <c r="B1113" s="6">
        <v>5930.1629999999996</v>
      </c>
      <c r="C1113">
        <v>-18.952000000000002</v>
      </c>
      <c r="D1113">
        <v>-19.68</v>
      </c>
      <c r="E1113">
        <v>0.72799999999999998</v>
      </c>
      <c r="F1113">
        <v>-27.49</v>
      </c>
      <c r="G1113">
        <v>0</v>
      </c>
      <c r="H1113">
        <v>0</v>
      </c>
      <c r="I1113">
        <v>0.997</v>
      </c>
    </row>
    <row r="1114" spans="2:9" hidden="1">
      <c r="B1114" s="6">
        <v>5940.1639999999998</v>
      </c>
      <c r="C1114">
        <v>-19.033999999999999</v>
      </c>
      <c r="D1114">
        <v>-19.68</v>
      </c>
      <c r="E1114">
        <v>0.64600000000000002</v>
      </c>
      <c r="F1114">
        <v>-27.49</v>
      </c>
      <c r="G1114">
        <v>0</v>
      </c>
      <c r="H1114">
        <v>0</v>
      </c>
      <c r="I1114">
        <v>0.997</v>
      </c>
    </row>
    <row r="1115" spans="2:9" hidden="1">
      <c r="B1115" s="6">
        <v>5950.1629999999996</v>
      </c>
      <c r="C1115">
        <v>-19.024000000000001</v>
      </c>
      <c r="D1115">
        <v>-19.690000000000001</v>
      </c>
      <c r="E1115">
        <v>0.66600000000000004</v>
      </c>
      <c r="F1115">
        <v>-27.49</v>
      </c>
      <c r="G1115">
        <v>0</v>
      </c>
      <c r="H1115">
        <v>0</v>
      </c>
      <c r="I1115">
        <v>0.997</v>
      </c>
    </row>
    <row r="1116" spans="2:9" hidden="1">
      <c r="B1116" s="6">
        <v>5960.1629999999996</v>
      </c>
      <c r="C1116">
        <v>-19.004000000000001</v>
      </c>
      <c r="D1116">
        <v>-19.690000000000001</v>
      </c>
      <c r="E1116">
        <v>0.68700000000000006</v>
      </c>
      <c r="F1116">
        <v>-27.5</v>
      </c>
      <c r="G1116">
        <v>-1E-3</v>
      </c>
      <c r="H1116">
        <v>-0.06</v>
      </c>
      <c r="I1116">
        <v>1.0569999999999999</v>
      </c>
    </row>
    <row r="1117" spans="2:9" hidden="1">
      <c r="B1117" s="6">
        <v>5970.1629999999996</v>
      </c>
      <c r="C1117">
        <v>-19.004000000000001</v>
      </c>
      <c r="D1117">
        <v>-19.690000000000001</v>
      </c>
      <c r="E1117">
        <v>0.68700000000000006</v>
      </c>
      <c r="F1117">
        <v>-27.49</v>
      </c>
      <c r="G1117">
        <v>1E-3</v>
      </c>
      <c r="H1117">
        <v>0.06</v>
      </c>
      <c r="I1117">
        <v>0.93700000000000006</v>
      </c>
    </row>
    <row r="1118" spans="2:9" hidden="1">
      <c r="B1118" s="6">
        <v>5980.1629999999996</v>
      </c>
      <c r="C1118">
        <v>-18.952000000000002</v>
      </c>
      <c r="D1118">
        <v>-19.684999999999999</v>
      </c>
      <c r="E1118">
        <v>0.73299999999999998</v>
      </c>
      <c r="F1118">
        <v>-27.49</v>
      </c>
      <c r="G1118">
        <v>0</v>
      </c>
      <c r="H1118">
        <v>0</v>
      </c>
      <c r="I1118">
        <v>0.997</v>
      </c>
    </row>
    <row r="1119" spans="2:9" hidden="1">
      <c r="B1119" s="6">
        <v>5990.1639999999998</v>
      </c>
      <c r="C1119">
        <v>-19.055</v>
      </c>
      <c r="D1119">
        <v>-19.68</v>
      </c>
      <c r="E1119">
        <v>0.625</v>
      </c>
      <c r="F1119">
        <v>-27.49</v>
      </c>
      <c r="G1119">
        <v>0</v>
      </c>
      <c r="H1119">
        <v>0</v>
      </c>
      <c r="I1119">
        <v>0.997</v>
      </c>
    </row>
    <row r="1120" spans="2:9" hidden="1">
      <c r="C1120">
        <v>-19.055</v>
      </c>
      <c r="D1120">
        <v>-19.716000000000001</v>
      </c>
      <c r="G1120">
        <v>-2E-3</v>
      </c>
      <c r="H1120">
        <v>-0.12</v>
      </c>
      <c r="I1120">
        <v>1.117</v>
      </c>
    </row>
    <row r="1121" spans="2:9" hidden="1">
      <c r="B1121" s="6">
        <v>6010.1639999999998</v>
      </c>
      <c r="C1121">
        <v>-19.055</v>
      </c>
      <c r="D1121">
        <v>-19.684999999999999</v>
      </c>
      <c r="E1121">
        <v>0.63</v>
      </c>
      <c r="F1121">
        <v>-27.49</v>
      </c>
      <c r="G1121">
        <v>2E-3</v>
      </c>
      <c r="H1121">
        <v>0.12</v>
      </c>
      <c r="I1121">
        <v>0.877</v>
      </c>
    </row>
    <row r="1122" spans="2:9" hidden="1">
      <c r="B1122" s="6">
        <v>6020.1629999999996</v>
      </c>
      <c r="C1122">
        <v>-19.045000000000002</v>
      </c>
      <c r="D1122">
        <v>-19.690000000000001</v>
      </c>
      <c r="E1122">
        <v>0.64600000000000002</v>
      </c>
      <c r="F1122">
        <v>-27.49</v>
      </c>
      <c r="G1122">
        <v>0</v>
      </c>
      <c r="H1122">
        <v>0</v>
      </c>
      <c r="I1122">
        <v>0.997</v>
      </c>
    </row>
    <row r="1123" spans="2:9" hidden="1">
      <c r="B1123" s="6">
        <v>6030.1629999999996</v>
      </c>
      <c r="C1123">
        <v>-19.074999999999999</v>
      </c>
      <c r="D1123">
        <v>-19.68</v>
      </c>
      <c r="E1123">
        <v>0.60499999999999998</v>
      </c>
      <c r="F1123">
        <v>-27.51</v>
      </c>
      <c r="G1123">
        <v>-2E-3</v>
      </c>
      <c r="H1123">
        <v>-0.12</v>
      </c>
      <c r="I1123">
        <v>1.117</v>
      </c>
    </row>
    <row r="1124" spans="2:9" hidden="1">
      <c r="B1124" s="6">
        <v>6040.1629999999996</v>
      </c>
      <c r="C1124">
        <v>-19.085999999999999</v>
      </c>
      <c r="D1124">
        <v>-19.716000000000001</v>
      </c>
      <c r="E1124">
        <v>0.63</v>
      </c>
      <c r="F1124">
        <v>-27.5</v>
      </c>
      <c r="G1124">
        <v>1E-3</v>
      </c>
      <c r="H1124">
        <v>0.06</v>
      </c>
      <c r="I1124">
        <v>0.93700000000000006</v>
      </c>
    </row>
    <row r="1125" spans="2:9" hidden="1">
      <c r="B1125" s="6">
        <v>6050.1629999999996</v>
      </c>
      <c r="C1125">
        <v>-19.045000000000002</v>
      </c>
      <c r="D1125">
        <v>-19.684999999999999</v>
      </c>
      <c r="E1125">
        <v>0.64100000000000001</v>
      </c>
      <c r="F1125">
        <v>-27.5</v>
      </c>
      <c r="G1125">
        <v>0</v>
      </c>
      <c r="H1125">
        <v>0</v>
      </c>
      <c r="I1125">
        <v>0.997</v>
      </c>
    </row>
    <row r="1126" spans="2:9" hidden="1">
      <c r="B1126" s="6">
        <v>6060.1639999999998</v>
      </c>
      <c r="C1126">
        <v>-19.074999999999999</v>
      </c>
      <c r="D1126">
        <v>-19.68</v>
      </c>
      <c r="E1126">
        <v>0.60499999999999998</v>
      </c>
      <c r="F1126">
        <v>-27.49</v>
      </c>
      <c r="G1126">
        <v>1E-3</v>
      </c>
      <c r="H1126">
        <v>0.06</v>
      </c>
      <c r="I1126">
        <v>0.93700000000000006</v>
      </c>
    </row>
    <row r="1127" spans="2:9" hidden="1">
      <c r="B1127" s="6">
        <v>6070.1629999999996</v>
      </c>
      <c r="C1127">
        <v>-19.013999999999999</v>
      </c>
      <c r="D1127">
        <v>-19.695</v>
      </c>
      <c r="E1127">
        <v>0.68200000000000005</v>
      </c>
      <c r="F1127">
        <v>-27.5</v>
      </c>
      <c r="G1127">
        <v>-1E-3</v>
      </c>
      <c r="H1127">
        <v>-0.06</v>
      </c>
      <c r="I1127">
        <v>1.0569999999999999</v>
      </c>
    </row>
    <row r="1128" spans="2:9" hidden="1">
      <c r="B1128" s="6">
        <v>6080.1639999999998</v>
      </c>
      <c r="C1128">
        <v>-18.963000000000001</v>
      </c>
      <c r="D1128">
        <v>-19.68</v>
      </c>
      <c r="E1128">
        <v>0.71699999999999997</v>
      </c>
      <c r="F1128">
        <v>-27.48</v>
      </c>
      <c r="G1128">
        <v>2E-3</v>
      </c>
      <c r="H1128">
        <v>0.12</v>
      </c>
      <c r="I1128">
        <v>0.877</v>
      </c>
    </row>
    <row r="1129" spans="2:9" hidden="1">
      <c r="B1129" s="6">
        <v>6090.1629999999996</v>
      </c>
      <c r="C1129">
        <v>-19.013999999999999</v>
      </c>
      <c r="D1129">
        <v>-19.684999999999999</v>
      </c>
      <c r="E1129">
        <v>0.67100000000000004</v>
      </c>
      <c r="F1129">
        <v>-27.49</v>
      </c>
      <c r="G1129">
        <v>-1E-3</v>
      </c>
      <c r="H1129">
        <v>-0.06</v>
      </c>
      <c r="I1129">
        <v>1.0569999999999999</v>
      </c>
    </row>
    <row r="1130" spans="2:9" hidden="1">
      <c r="C1130">
        <v>-19.065000000000001</v>
      </c>
      <c r="D1130">
        <v>-19.68</v>
      </c>
      <c r="G1130">
        <v>0</v>
      </c>
      <c r="H1130">
        <v>0</v>
      </c>
      <c r="I1130">
        <v>0.997</v>
      </c>
    </row>
    <row r="1131" spans="2:9" hidden="1">
      <c r="B1131" s="6">
        <v>6110.1629999999996</v>
      </c>
      <c r="C1131">
        <v>-19.055</v>
      </c>
      <c r="D1131">
        <v>-19.695</v>
      </c>
      <c r="E1131">
        <v>0.64100000000000001</v>
      </c>
      <c r="F1131">
        <v>-27.5</v>
      </c>
      <c r="G1131">
        <v>-1E-3</v>
      </c>
      <c r="H1131">
        <v>-0.06</v>
      </c>
      <c r="I1131">
        <v>1.0569999999999999</v>
      </c>
    </row>
    <row r="1132" spans="2:9" hidden="1">
      <c r="B1132" s="6">
        <v>6120.1629999999996</v>
      </c>
      <c r="C1132">
        <v>-18.992999999999999</v>
      </c>
      <c r="D1132">
        <v>-19.684999999999999</v>
      </c>
      <c r="E1132">
        <v>0.69199999999999995</v>
      </c>
      <c r="F1132">
        <v>-27.5</v>
      </c>
      <c r="G1132">
        <v>0</v>
      </c>
      <c r="H1132">
        <v>0</v>
      </c>
      <c r="I1132">
        <v>0.997</v>
      </c>
    </row>
    <row r="1133" spans="2:9" hidden="1">
      <c r="B1133" s="6">
        <v>6130.1639999999998</v>
      </c>
      <c r="C1133">
        <v>-19.055</v>
      </c>
      <c r="D1133">
        <v>-19.68</v>
      </c>
      <c r="E1133">
        <v>0.625</v>
      </c>
      <c r="F1133">
        <v>-27.49</v>
      </c>
      <c r="G1133">
        <v>1E-3</v>
      </c>
      <c r="H1133">
        <v>0.06</v>
      </c>
      <c r="I1133">
        <v>0.93700000000000006</v>
      </c>
    </row>
    <row r="1134" spans="2:9" hidden="1">
      <c r="B1134" s="6">
        <v>6140.1629999999996</v>
      </c>
      <c r="C1134">
        <v>-19.045000000000002</v>
      </c>
      <c r="D1134">
        <v>-19.684999999999999</v>
      </c>
      <c r="E1134">
        <v>0.64100000000000001</v>
      </c>
      <c r="F1134">
        <v>-27.5</v>
      </c>
      <c r="G1134">
        <v>-1E-3</v>
      </c>
      <c r="H1134">
        <v>-0.06</v>
      </c>
      <c r="I1134">
        <v>1.0569999999999999</v>
      </c>
    </row>
    <row r="1135" spans="2:9" hidden="1">
      <c r="B1135" s="6">
        <v>6150.1639999999998</v>
      </c>
      <c r="C1135">
        <v>-19.004000000000001</v>
      </c>
      <c r="D1135">
        <v>-19.68</v>
      </c>
      <c r="E1135">
        <v>0.67600000000000005</v>
      </c>
      <c r="F1135">
        <v>-27.49</v>
      </c>
      <c r="G1135">
        <v>1E-3</v>
      </c>
      <c r="H1135">
        <v>0.06</v>
      </c>
      <c r="I1135">
        <v>0.93700000000000006</v>
      </c>
    </row>
    <row r="1136" spans="2:9" hidden="1">
      <c r="B1136" s="6">
        <v>6160.1629999999996</v>
      </c>
      <c r="C1136">
        <v>-18.972999999999999</v>
      </c>
      <c r="D1136">
        <v>-19.716000000000001</v>
      </c>
      <c r="E1136">
        <v>0.74299999999999999</v>
      </c>
      <c r="F1136">
        <v>-27.51</v>
      </c>
      <c r="G1136">
        <v>-2E-3</v>
      </c>
      <c r="H1136">
        <v>-0.12</v>
      </c>
      <c r="I1136">
        <v>1.117</v>
      </c>
    </row>
    <row r="1137" spans="2:9" hidden="1">
      <c r="B1137" s="6">
        <v>6170.1629999999996</v>
      </c>
      <c r="C1137">
        <v>-18.881</v>
      </c>
      <c r="D1137">
        <v>-19.684999999999999</v>
      </c>
      <c r="E1137">
        <v>0.80400000000000005</v>
      </c>
      <c r="F1137">
        <v>-27.49</v>
      </c>
      <c r="G1137">
        <v>2E-3</v>
      </c>
      <c r="H1137">
        <v>0.12</v>
      </c>
      <c r="I1137">
        <v>0.877</v>
      </c>
    </row>
    <row r="1138" spans="2:9" hidden="1">
      <c r="B1138" s="6">
        <v>6180.1629999999996</v>
      </c>
      <c r="C1138">
        <v>-18.931999999999999</v>
      </c>
      <c r="D1138">
        <v>-19.68</v>
      </c>
      <c r="E1138">
        <v>0.748</v>
      </c>
      <c r="F1138">
        <v>-27.5</v>
      </c>
      <c r="G1138">
        <v>-1E-3</v>
      </c>
      <c r="H1138">
        <v>-0.06</v>
      </c>
      <c r="I1138">
        <v>1.0569999999999999</v>
      </c>
    </row>
    <row r="1139" spans="2:9" hidden="1">
      <c r="B1139" s="6">
        <v>6190.1629999999996</v>
      </c>
      <c r="C1139">
        <v>-18.922000000000001</v>
      </c>
      <c r="D1139">
        <v>-19.68</v>
      </c>
      <c r="E1139">
        <v>0.75800000000000001</v>
      </c>
      <c r="F1139">
        <v>-27.49</v>
      </c>
      <c r="G1139">
        <v>1E-3</v>
      </c>
      <c r="H1139">
        <v>0.06</v>
      </c>
      <c r="I1139">
        <v>0.93700000000000006</v>
      </c>
    </row>
    <row r="1140" spans="2:9" hidden="1">
      <c r="C1140">
        <v>-18.911999999999999</v>
      </c>
      <c r="D1140">
        <v>-19.695</v>
      </c>
      <c r="G1140">
        <v>-2E-3</v>
      </c>
      <c r="H1140">
        <v>-0.12</v>
      </c>
      <c r="I1140">
        <v>1.117</v>
      </c>
    </row>
    <row r="1141" spans="2:9" hidden="1">
      <c r="B1141" s="6">
        <v>6210.1629999999996</v>
      </c>
      <c r="C1141">
        <v>-18.890999999999998</v>
      </c>
      <c r="D1141">
        <v>-19.68</v>
      </c>
      <c r="E1141">
        <v>0.78900000000000003</v>
      </c>
      <c r="F1141">
        <v>-27.51</v>
      </c>
      <c r="G1141">
        <v>0</v>
      </c>
      <c r="H1141">
        <v>0</v>
      </c>
      <c r="I1141">
        <v>0.997</v>
      </c>
    </row>
    <row r="1142" spans="2:9" hidden="1">
      <c r="B1142" s="6">
        <v>6220.1639999999998</v>
      </c>
      <c r="C1142">
        <v>-18.901</v>
      </c>
      <c r="D1142">
        <v>-19.684999999999999</v>
      </c>
      <c r="E1142">
        <v>0.78400000000000003</v>
      </c>
      <c r="F1142">
        <v>-27.5</v>
      </c>
      <c r="G1142">
        <v>1E-3</v>
      </c>
      <c r="H1142">
        <v>0.06</v>
      </c>
      <c r="I1142">
        <v>0.93700000000000006</v>
      </c>
    </row>
    <row r="1143" spans="2:9" hidden="1">
      <c r="B1143" s="6">
        <v>6230.1629999999996</v>
      </c>
      <c r="C1143">
        <v>-18.942</v>
      </c>
      <c r="D1143">
        <v>-19.68</v>
      </c>
      <c r="E1143">
        <v>0.73799999999999999</v>
      </c>
      <c r="F1143">
        <v>-27.5</v>
      </c>
      <c r="G1143">
        <v>0</v>
      </c>
      <c r="H1143">
        <v>0</v>
      </c>
      <c r="I1143">
        <v>0.997</v>
      </c>
    </row>
    <row r="1144" spans="2:9" hidden="1">
      <c r="B1144" s="6">
        <v>6240.1629999999996</v>
      </c>
      <c r="C1144">
        <v>-18.942</v>
      </c>
      <c r="D1144">
        <v>-19.684999999999999</v>
      </c>
      <c r="E1144">
        <v>0.74299999999999999</v>
      </c>
      <c r="F1144">
        <v>-27.5</v>
      </c>
      <c r="G1144">
        <v>0</v>
      </c>
      <c r="H1144">
        <v>0</v>
      </c>
      <c r="I1144">
        <v>0.997</v>
      </c>
    </row>
    <row r="1145" spans="2:9" hidden="1">
      <c r="B1145" s="6">
        <v>6250.1629999999996</v>
      </c>
      <c r="C1145">
        <v>-18.881</v>
      </c>
      <c r="D1145">
        <v>-19.68</v>
      </c>
      <c r="E1145">
        <v>0.79900000000000004</v>
      </c>
      <c r="F1145">
        <v>-27.5</v>
      </c>
      <c r="G1145">
        <v>0</v>
      </c>
      <c r="H1145">
        <v>0</v>
      </c>
      <c r="I1145">
        <v>0.997</v>
      </c>
    </row>
    <row r="1146" spans="2:9" hidden="1">
      <c r="B1146" s="6">
        <v>6260.1629999999996</v>
      </c>
      <c r="C1146">
        <v>-18.911999999999999</v>
      </c>
      <c r="D1146">
        <v>-19.68</v>
      </c>
      <c r="E1146">
        <v>0.76900000000000002</v>
      </c>
      <c r="F1146">
        <v>-27.5</v>
      </c>
      <c r="G1146">
        <v>0</v>
      </c>
      <c r="H1146">
        <v>0</v>
      </c>
      <c r="I1146">
        <v>0.997</v>
      </c>
    </row>
    <row r="1147" spans="2:9" hidden="1">
      <c r="B1147" s="6">
        <v>6270.1639999999998</v>
      </c>
      <c r="C1147">
        <v>-18.901</v>
      </c>
      <c r="D1147">
        <v>-19.68</v>
      </c>
      <c r="E1147">
        <v>0.77900000000000003</v>
      </c>
      <c r="F1147">
        <v>-27.5</v>
      </c>
      <c r="G1147">
        <v>0</v>
      </c>
      <c r="H1147">
        <v>0</v>
      </c>
      <c r="I1147">
        <v>0.997</v>
      </c>
    </row>
    <row r="1148" spans="2:9" hidden="1">
      <c r="B1148" s="6">
        <v>6280.1629999999996</v>
      </c>
      <c r="C1148">
        <v>-18.890999999999998</v>
      </c>
      <c r="D1148">
        <v>-19.684999999999999</v>
      </c>
      <c r="E1148">
        <v>0.79400000000000004</v>
      </c>
      <c r="F1148">
        <v>-27.51</v>
      </c>
      <c r="G1148">
        <v>-1E-3</v>
      </c>
      <c r="H1148">
        <v>-0.06</v>
      </c>
      <c r="I1148">
        <v>1.0569999999999999</v>
      </c>
    </row>
    <row r="1149" spans="2:9" hidden="1">
      <c r="B1149" s="6">
        <v>6290.1639999999998</v>
      </c>
      <c r="C1149">
        <v>-18.901</v>
      </c>
      <c r="D1149">
        <v>-19.68</v>
      </c>
      <c r="E1149">
        <v>0.77900000000000003</v>
      </c>
      <c r="F1149">
        <v>-27.5</v>
      </c>
      <c r="G1149">
        <v>1E-3</v>
      </c>
      <c r="H1149">
        <v>0.06</v>
      </c>
      <c r="I1149">
        <v>0.93700000000000006</v>
      </c>
    </row>
    <row r="1150" spans="2:9" hidden="1">
      <c r="C1150">
        <v>-18.911999999999999</v>
      </c>
      <c r="D1150">
        <v>-19.684999999999999</v>
      </c>
      <c r="G1150">
        <v>-1E-3</v>
      </c>
      <c r="H1150">
        <v>-0.06</v>
      </c>
      <c r="I1150">
        <v>1.0569999999999999</v>
      </c>
    </row>
    <row r="1151" spans="2:9" hidden="1">
      <c r="B1151" s="6">
        <v>6310.1629999999996</v>
      </c>
      <c r="C1151">
        <v>-18.890999999999998</v>
      </c>
      <c r="D1151">
        <v>-19.68</v>
      </c>
      <c r="E1151">
        <v>0.78900000000000003</v>
      </c>
      <c r="F1151">
        <v>-27.5</v>
      </c>
      <c r="G1151">
        <v>1E-3</v>
      </c>
      <c r="H1151">
        <v>0.06</v>
      </c>
      <c r="I1151">
        <v>0.93700000000000006</v>
      </c>
    </row>
    <row r="1152" spans="2:9" hidden="1">
      <c r="B1152" s="6">
        <v>6320.1629999999996</v>
      </c>
      <c r="C1152">
        <v>-18.890999999999998</v>
      </c>
      <c r="D1152">
        <v>-19.684999999999999</v>
      </c>
      <c r="E1152">
        <v>0.79400000000000004</v>
      </c>
      <c r="F1152">
        <v>-27.5</v>
      </c>
      <c r="G1152">
        <v>0</v>
      </c>
      <c r="H1152">
        <v>0</v>
      </c>
      <c r="I1152">
        <v>0.997</v>
      </c>
    </row>
    <row r="1153" spans="2:9" hidden="1">
      <c r="B1153" s="6">
        <v>6330.1629999999996</v>
      </c>
      <c r="C1153">
        <v>-18.901</v>
      </c>
      <c r="D1153">
        <v>-19.684999999999999</v>
      </c>
      <c r="E1153">
        <v>0.78400000000000003</v>
      </c>
      <c r="F1153">
        <v>-27.52</v>
      </c>
      <c r="G1153">
        <v>-2E-3</v>
      </c>
      <c r="H1153">
        <v>-0.12</v>
      </c>
      <c r="I1153">
        <v>1.117</v>
      </c>
    </row>
    <row r="1154" spans="2:9" hidden="1">
      <c r="B1154" s="6">
        <v>6340.1639999999998</v>
      </c>
      <c r="C1154">
        <v>-18.890999999999998</v>
      </c>
      <c r="D1154">
        <v>-19.68</v>
      </c>
      <c r="E1154">
        <v>0.78900000000000003</v>
      </c>
      <c r="F1154">
        <v>-27.51</v>
      </c>
      <c r="G1154">
        <v>1E-3</v>
      </c>
      <c r="H1154">
        <v>0.06</v>
      </c>
      <c r="I1154">
        <v>0.93700000000000006</v>
      </c>
    </row>
    <row r="1155" spans="2:9" hidden="1">
      <c r="B1155" s="6">
        <v>6350.1629999999996</v>
      </c>
      <c r="C1155">
        <v>-18.890999999999998</v>
      </c>
      <c r="D1155">
        <v>-19.684999999999999</v>
      </c>
      <c r="E1155">
        <v>0.79400000000000004</v>
      </c>
      <c r="F1155">
        <v>-27.52</v>
      </c>
      <c r="G1155">
        <v>-1E-3</v>
      </c>
      <c r="H1155">
        <v>-0.06</v>
      </c>
      <c r="I1155">
        <v>1.0569999999999999</v>
      </c>
    </row>
    <row r="1156" spans="2:9" hidden="1">
      <c r="B1156" s="6">
        <v>6360.1639999999998</v>
      </c>
      <c r="C1156">
        <v>-18.881</v>
      </c>
      <c r="D1156">
        <v>-19.68</v>
      </c>
      <c r="E1156">
        <v>0.79900000000000004</v>
      </c>
      <c r="F1156">
        <v>-27.5</v>
      </c>
      <c r="G1156">
        <v>2E-3</v>
      </c>
      <c r="H1156">
        <v>0.12</v>
      </c>
      <c r="I1156">
        <v>0.877</v>
      </c>
    </row>
    <row r="1157" spans="2:9" hidden="1">
      <c r="B1157" s="6">
        <v>6370.1629999999996</v>
      </c>
      <c r="C1157">
        <v>-18.881</v>
      </c>
      <c r="D1157">
        <v>-19.68</v>
      </c>
      <c r="E1157">
        <v>0.79900000000000004</v>
      </c>
      <c r="F1157">
        <v>-27.52</v>
      </c>
      <c r="G1157">
        <v>-2E-3</v>
      </c>
      <c r="H1157">
        <v>-0.12</v>
      </c>
      <c r="I1157">
        <v>1.117</v>
      </c>
    </row>
    <row r="1158" spans="2:9" hidden="1">
      <c r="B1158" s="6">
        <v>6380.1629999999996</v>
      </c>
      <c r="C1158">
        <v>-18.911999999999999</v>
      </c>
      <c r="D1158">
        <v>-19.68</v>
      </c>
      <c r="E1158">
        <v>0.76900000000000002</v>
      </c>
      <c r="F1158">
        <v>-27.51</v>
      </c>
      <c r="G1158">
        <v>1E-3</v>
      </c>
      <c r="H1158">
        <v>0.06</v>
      </c>
      <c r="I1158">
        <v>0.93700000000000006</v>
      </c>
    </row>
    <row r="1159" spans="2:9" hidden="1">
      <c r="B1159" s="6">
        <v>6390.1629999999996</v>
      </c>
      <c r="C1159">
        <v>-18.881</v>
      </c>
      <c r="D1159">
        <v>-19.695</v>
      </c>
      <c r="E1159">
        <v>0.81499999999999995</v>
      </c>
      <c r="F1159">
        <v>-27.52</v>
      </c>
      <c r="G1159">
        <v>-1E-3</v>
      </c>
      <c r="H1159">
        <v>-0.06</v>
      </c>
      <c r="I1159">
        <v>1.0569999999999999</v>
      </c>
    </row>
    <row r="1160" spans="2:9" hidden="1">
      <c r="C1160">
        <v>-18.881</v>
      </c>
      <c r="D1160">
        <v>-19.684999999999999</v>
      </c>
      <c r="G1160">
        <v>1E-3</v>
      </c>
      <c r="H1160">
        <v>0.06</v>
      </c>
      <c r="I1160">
        <v>0.93700000000000006</v>
      </c>
    </row>
    <row r="1161" spans="2:9" hidden="1">
      <c r="B1161" s="6">
        <v>6410.1639999999998</v>
      </c>
      <c r="C1161">
        <v>-18.911999999999999</v>
      </c>
      <c r="D1161">
        <v>-19.68</v>
      </c>
      <c r="E1161">
        <v>0.76900000000000002</v>
      </c>
      <c r="F1161">
        <v>-27.51</v>
      </c>
      <c r="G1161">
        <v>0</v>
      </c>
      <c r="H1161">
        <v>0</v>
      </c>
      <c r="I1161">
        <v>0.997</v>
      </c>
    </row>
    <row r="1162" spans="2:9" hidden="1">
      <c r="B1162" s="6">
        <v>6420.1629999999996</v>
      </c>
      <c r="C1162">
        <v>-18.911999999999999</v>
      </c>
      <c r="D1162">
        <v>-19.68</v>
      </c>
      <c r="E1162">
        <v>0.76900000000000002</v>
      </c>
      <c r="F1162">
        <v>-27.5</v>
      </c>
      <c r="G1162">
        <v>1E-3</v>
      </c>
      <c r="H1162">
        <v>0.06</v>
      </c>
      <c r="I1162">
        <v>0.93700000000000006</v>
      </c>
    </row>
    <row r="1163" spans="2:9" hidden="1">
      <c r="B1163" s="6">
        <v>6430.1639999999998</v>
      </c>
      <c r="C1163">
        <v>-18.922000000000001</v>
      </c>
      <c r="D1163">
        <v>-19.68</v>
      </c>
      <c r="E1163">
        <v>0.75800000000000001</v>
      </c>
      <c r="F1163">
        <v>-27.5</v>
      </c>
      <c r="G1163">
        <v>0</v>
      </c>
      <c r="H1163">
        <v>0</v>
      </c>
      <c r="I1163">
        <v>0.997</v>
      </c>
    </row>
    <row r="1164" spans="2:9" hidden="1">
      <c r="B1164" s="6">
        <v>6440.1629999999996</v>
      </c>
      <c r="C1164">
        <v>-18.922000000000001</v>
      </c>
      <c r="D1164">
        <v>-19.68</v>
      </c>
      <c r="E1164">
        <v>0.75800000000000001</v>
      </c>
      <c r="F1164">
        <v>-27.51</v>
      </c>
      <c r="G1164">
        <v>-1E-3</v>
      </c>
      <c r="H1164">
        <v>-0.06</v>
      </c>
      <c r="I1164">
        <v>1.0569999999999999</v>
      </c>
    </row>
    <row r="1165" spans="2:9" hidden="1">
      <c r="B1165" s="6">
        <v>6450.1629999999996</v>
      </c>
      <c r="C1165">
        <v>-18.881</v>
      </c>
      <c r="D1165">
        <v>-19.684999999999999</v>
      </c>
      <c r="E1165">
        <v>0.80400000000000005</v>
      </c>
      <c r="F1165">
        <v>-27.51</v>
      </c>
      <c r="G1165">
        <v>0</v>
      </c>
      <c r="H1165">
        <v>0</v>
      </c>
      <c r="I1165">
        <v>0.997</v>
      </c>
    </row>
    <row r="1166" spans="2:9" hidden="1">
      <c r="B1166" s="6">
        <v>6460.1639999999998</v>
      </c>
      <c r="C1166">
        <v>-18.911999999999999</v>
      </c>
      <c r="D1166">
        <v>-19.68</v>
      </c>
      <c r="E1166">
        <v>0.76900000000000002</v>
      </c>
      <c r="F1166">
        <v>-27.51</v>
      </c>
      <c r="G1166">
        <v>0</v>
      </c>
      <c r="H1166">
        <v>0</v>
      </c>
      <c r="I1166">
        <v>0.997</v>
      </c>
    </row>
    <row r="1167" spans="2:9" hidden="1">
      <c r="B1167" s="6">
        <v>6470.1629999999996</v>
      </c>
      <c r="C1167">
        <v>-18.901</v>
      </c>
      <c r="D1167">
        <v>-19.68</v>
      </c>
      <c r="E1167">
        <v>0.77900000000000003</v>
      </c>
      <c r="F1167">
        <v>-27.51</v>
      </c>
      <c r="G1167">
        <v>0</v>
      </c>
      <c r="H1167">
        <v>0</v>
      </c>
      <c r="I1167">
        <v>0.997</v>
      </c>
    </row>
    <row r="1168" spans="2:9" hidden="1">
      <c r="B1168" s="6">
        <v>6480.1639999999998</v>
      </c>
      <c r="C1168">
        <v>-18.890999999999998</v>
      </c>
      <c r="D1168">
        <v>-19.68</v>
      </c>
      <c r="E1168">
        <v>0.78900000000000003</v>
      </c>
      <c r="F1168">
        <v>-27.52</v>
      </c>
      <c r="G1168">
        <v>-1E-3</v>
      </c>
      <c r="H1168">
        <v>-0.06</v>
      </c>
      <c r="I1168">
        <v>1.0569999999999999</v>
      </c>
    </row>
    <row r="1169" spans="2:9" hidden="1">
      <c r="B1169" s="6">
        <v>6490.1629999999996</v>
      </c>
      <c r="C1169">
        <v>-18.972999999999999</v>
      </c>
      <c r="D1169">
        <v>-19.68</v>
      </c>
      <c r="E1169">
        <v>0.70699999999999996</v>
      </c>
      <c r="F1169">
        <v>-27.5</v>
      </c>
      <c r="G1169">
        <v>2E-3</v>
      </c>
      <c r="H1169">
        <v>0.12</v>
      </c>
      <c r="I1169">
        <v>0.877</v>
      </c>
    </row>
    <row r="1170" spans="2:9" hidden="1">
      <c r="C1170">
        <v>-18.952000000000002</v>
      </c>
      <c r="D1170">
        <v>-19.684999999999999</v>
      </c>
      <c r="G1170">
        <v>-1E-3</v>
      </c>
      <c r="H1170">
        <v>-0.06</v>
      </c>
      <c r="I1170">
        <v>1.0569999999999999</v>
      </c>
    </row>
    <row r="1171" spans="2:9" hidden="1">
      <c r="B1171" s="6">
        <v>6510.1629999999996</v>
      </c>
      <c r="C1171">
        <v>-18.931999999999999</v>
      </c>
      <c r="D1171">
        <v>-19.701000000000001</v>
      </c>
      <c r="E1171">
        <v>0.76900000000000002</v>
      </c>
      <c r="F1171">
        <v>-27.51</v>
      </c>
      <c r="G1171">
        <v>0</v>
      </c>
      <c r="H1171">
        <v>0</v>
      </c>
      <c r="I1171">
        <v>0.997</v>
      </c>
    </row>
    <row r="1172" spans="2:9" hidden="1">
      <c r="B1172" s="6">
        <v>6520.1629999999996</v>
      </c>
      <c r="C1172">
        <v>-18.901</v>
      </c>
      <c r="D1172">
        <v>-19.684999999999999</v>
      </c>
      <c r="E1172">
        <v>0.78400000000000003</v>
      </c>
      <c r="F1172">
        <v>-27.51</v>
      </c>
      <c r="G1172">
        <v>0</v>
      </c>
      <c r="H1172">
        <v>0</v>
      </c>
      <c r="I1172">
        <v>0.997</v>
      </c>
    </row>
    <row r="1173" spans="2:9" hidden="1">
      <c r="B1173" s="6">
        <v>6530.1639999999998</v>
      </c>
      <c r="C1173">
        <v>-18.890999999999998</v>
      </c>
      <c r="D1173">
        <v>-19.684999999999999</v>
      </c>
      <c r="E1173">
        <v>0.79400000000000004</v>
      </c>
      <c r="F1173">
        <v>-27.5</v>
      </c>
      <c r="G1173">
        <v>1E-3</v>
      </c>
      <c r="H1173">
        <v>0.06</v>
      </c>
      <c r="I1173">
        <v>0.93700000000000006</v>
      </c>
    </row>
    <row r="1174" spans="2:9" hidden="1">
      <c r="B1174" s="6">
        <v>6540.1629999999996</v>
      </c>
      <c r="C1174">
        <v>-18.881</v>
      </c>
      <c r="D1174">
        <v>-19.68</v>
      </c>
      <c r="E1174">
        <v>0.79900000000000004</v>
      </c>
      <c r="F1174">
        <v>-27.5</v>
      </c>
      <c r="G1174">
        <v>0</v>
      </c>
      <c r="H1174">
        <v>0</v>
      </c>
      <c r="I1174">
        <v>0.997</v>
      </c>
    </row>
    <row r="1175" spans="2:9" hidden="1">
      <c r="B1175" s="6">
        <v>6550.1639999999998</v>
      </c>
      <c r="C1175">
        <v>-18.881</v>
      </c>
      <c r="D1175">
        <v>-19.68</v>
      </c>
      <c r="E1175">
        <v>0.79900000000000004</v>
      </c>
      <c r="F1175">
        <v>-27.52</v>
      </c>
      <c r="G1175">
        <v>-2E-3</v>
      </c>
      <c r="H1175">
        <v>-0.12</v>
      </c>
      <c r="I1175">
        <v>1.117</v>
      </c>
    </row>
    <row r="1176" spans="2:9" hidden="1">
      <c r="B1176" s="6">
        <v>6560.1629999999996</v>
      </c>
      <c r="C1176">
        <v>-18.911999999999999</v>
      </c>
      <c r="D1176">
        <v>-19.68</v>
      </c>
      <c r="E1176">
        <v>0.76900000000000002</v>
      </c>
      <c r="F1176">
        <v>-27.52</v>
      </c>
      <c r="G1176">
        <v>0</v>
      </c>
      <c r="H1176">
        <v>0</v>
      </c>
      <c r="I1176">
        <v>0.997</v>
      </c>
    </row>
    <row r="1177" spans="2:9" hidden="1">
      <c r="B1177" s="6">
        <v>6570.1639999999998</v>
      </c>
      <c r="C1177">
        <v>-18.881</v>
      </c>
      <c r="D1177">
        <v>-19.690000000000001</v>
      </c>
      <c r="E1177">
        <v>0.80900000000000005</v>
      </c>
      <c r="F1177">
        <v>-27.52</v>
      </c>
      <c r="G1177">
        <v>0</v>
      </c>
      <c r="H1177">
        <v>0</v>
      </c>
      <c r="I1177">
        <v>0.997</v>
      </c>
    </row>
    <row r="1178" spans="2:9" hidden="1">
      <c r="B1178" s="6">
        <v>6580.1629999999996</v>
      </c>
      <c r="C1178">
        <v>-18.901</v>
      </c>
      <c r="D1178">
        <v>-19.68</v>
      </c>
      <c r="E1178">
        <v>0.77900000000000003</v>
      </c>
      <c r="F1178">
        <v>-27.51</v>
      </c>
      <c r="G1178">
        <v>1E-3</v>
      </c>
      <c r="H1178">
        <v>0.06</v>
      </c>
      <c r="I1178">
        <v>0.93700000000000006</v>
      </c>
    </row>
    <row r="1179" spans="2:9" hidden="1">
      <c r="B1179" s="6">
        <v>6590.1629999999996</v>
      </c>
      <c r="C1179">
        <v>-18.890999999999998</v>
      </c>
      <c r="D1179">
        <v>-19.68</v>
      </c>
      <c r="E1179">
        <v>0.78900000000000003</v>
      </c>
      <c r="F1179">
        <v>-27.52</v>
      </c>
      <c r="G1179">
        <v>-1E-3</v>
      </c>
      <c r="H1179">
        <v>-0.06</v>
      </c>
      <c r="I1179">
        <v>1.0569999999999999</v>
      </c>
    </row>
    <row r="1180" spans="2:9" hidden="1">
      <c r="C1180">
        <v>-18.870999999999999</v>
      </c>
      <c r="D1180">
        <v>-19.690000000000001</v>
      </c>
      <c r="G1180">
        <v>1E-3</v>
      </c>
      <c r="H1180">
        <v>0.06</v>
      </c>
      <c r="I1180">
        <v>0.93700000000000006</v>
      </c>
    </row>
    <row r="1181" spans="2:9" hidden="1">
      <c r="B1181" s="6">
        <v>6610.1629999999996</v>
      </c>
      <c r="C1181">
        <v>-18.901</v>
      </c>
      <c r="D1181">
        <v>-19.68</v>
      </c>
      <c r="E1181">
        <v>0.77900000000000003</v>
      </c>
      <c r="F1181">
        <v>-27.51</v>
      </c>
      <c r="G1181">
        <v>0</v>
      </c>
      <c r="H1181">
        <v>0</v>
      </c>
      <c r="I1181">
        <v>0.997</v>
      </c>
    </row>
    <row r="1182" spans="2:9" hidden="1">
      <c r="B1182" s="6">
        <v>6620.1639999999998</v>
      </c>
      <c r="C1182">
        <v>-18.931999999999999</v>
      </c>
      <c r="D1182">
        <v>-19.68</v>
      </c>
      <c r="E1182">
        <v>0.748</v>
      </c>
      <c r="F1182">
        <v>-27.51</v>
      </c>
      <c r="G1182">
        <v>0</v>
      </c>
      <c r="H1182">
        <v>0</v>
      </c>
      <c r="I1182">
        <v>0.997</v>
      </c>
    </row>
    <row r="1183" spans="2:9" hidden="1">
      <c r="B1183" s="6">
        <v>6630.1629999999996</v>
      </c>
      <c r="C1183">
        <v>-18.931999999999999</v>
      </c>
      <c r="D1183">
        <v>-19.68</v>
      </c>
      <c r="E1183">
        <v>0.748</v>
      </c>
      <c r="F1183">
        <v>-27.52</v>
      </c>
      <c r="G1183">
        <v>-1E-3</v>
      </c>
      <c r="H1183">
        <v>-0.06</v>
      </c>
      <c r="I1183">
        <v>1.0569999999999999</v>
      </c>
    </row>
    <row r="1184" spans="2:9" hidden="1">
      <c r="B1184" s="6">
        <v>6640.1639999999998</v>
      </c>
      <c r="C1184">
        <v>-18.901</v>
      </c>
      <c r="D1184">
        <v>-19.68</v>
      </c>
      <c r="E1184">
        <v>0.77900000000000003</v>
      </c>
      <c r="F1184">
        <v>-27.52</v>
      </c>
      <c r="G1184">
        <v>0</v>
      </c>
      <c r="H1184">
        <v>0</v>
      </c>
      <c r="I1184">
        <v>0.997</v>
      </c>
    </row>
    <row r="1185" spans="2:9" hidden="1">
      <c r="B1185" s="6">
        <v>6650.1629999999996</v>
      </c>
      <c r="C1185">
        <v>-18.881</v>
      </c>
      <c r="D1185">
        <v>-19.68</v>
      </c>
      <c r="E1185">
        <v>0.79900000000000004</v>
      </c>
      <c r="F1185">
        <v>-27.5</v>
      </c>
      <c r="G1185">
        <v>2E-3</v>
      </c>
      <c r="H1185">
        <v>0.12</v>
      </c>
      <c r="I1185">
        <v>0.877</v>
      </c>
    </row>
    <row r="1186" spans="2:9" hidden="1">
      <c r="B1186" s="6">
        <v>6660.1629999999996</v>
      </c>
      <c r="C1186">
        <v>-18.881</v>
      </c>
      <c r="D1186">
        <v>-19.68</v>
      </c>
      <c r="E1186">
        <v>0.79900000000000004</v>
      </c>
      <c r="F1186">
        <v>-27.53</v>
      </c>
      <c r="G1186">
        <v>-3.0000000000000001E-3</v>
      </c>
      <c r="H1186">
        <v>-0.18099999999999999</v>
      </c>
      <c r="I1186">
        <v>1.1779999999999999</v>
      </c>
    </row>
    <row r="1187" spans="2:9" hidden="1">
      <c r="B1187" s="6">
        <v>6670.1639999999998</v>
      </c>
      <c r="C1187">
        <v>-18.890999999999998</v>
      </c>
      <c r="D1187">
        <v>-19.68</v>
      </c>
      <c r="E1187">
        <v>0.78900000000000003</v>
      </c>
      <c r="F1187">
        <v>-27.51</v>
      </c>
      <c r="G1187">
        <v>2E-3</v>
      </c>
      <c r="H1187">
        <v>0.12</v>
      </c>
      <c r="I1187">
        <v>0.877</v>
      </c>
    </row>
    <row r="1188" spans="2:9" hidden="1">
      <c r="B1188" s="6">
        <v>6680.1629999999996</v>
      </c>
      <c r="C1188">
        <v>-18.922000000000001</v>
      </c>
      <c r="D1188">
        <v>-19.68</v>
      </c>
      <c r="E1188">
        <v>0.75800000000000001</v>
      </c>
      <c r="F1188">
        <v>-27.5</v>
      </c>
      <c r="G1188">
        <v>1E-3</v>
      </c>
      <c r="H1188">
        <v>0.06</v>
      </c>
      <c r="I1188">
        <v>0.93700000000000006</v>
      </c>
    </row>
    <row r="1189" spans="2:9" hidden="1">
      <c r="B1189" s="6">
        <v>6690.1639999999998</v>
      </c>
      <c r="C1189">
        <v>-18.911999999999999</v>
      </c>
      <c r="D1189">
        <v>-19.68</v>
      </c>
      <c r="E1189">
        <v>0.76900000000000002</v>
      </c>
      <c r="F1189">
        <v>-27.51</v>
      </c>
      <c r="G1189">
        <v>-1E-3</v>
      </c>
      <c r="H1189">
        <v>-0.06</v>
      </c>
      <c r="I1189">
        <v>1.0569999999999999</v>
      </c>
    </row>
    <row r="1190" spans="2:9" hidden="1">
      <c r="C1190">
        <v>-18.881</v>
      </c>
      <c r="D1190">
        <v>-19.68</v>
      </c>
      <c r="G1190">
        <v>-1E-3</v>
      </c>
      <c r="H1190">
        <v>-0.06</v>
      </c>
      <c r="I1190">
        <v>1.0569999999999999</v>
      </c>
    </row>
    <row r="1191" spans="2:9" hidden="1">
      <c r="B1191" s="6">
        <v>6710.1639999999998</v>
      </c>
      <c r="C1191">
        <v>-18.972999999999999</v>
      </c>
      <c r="D1191">
        <v>-19.68</v>
      </c>
      <c r="E1191">
        <v>0.70699999999999996</v>
      </c>
      <c r="F1191">
        <v>-27.51</v>
      </c>
      <c r="G1191">
        <v>1E-3</v>
      </c>
      <c r="H1191">
        <v>0.06</v>
      </c>
      <c r="I1191">
        <v>0.93700000000000006</v>
      </c>
    </row>
    <row r="1192" spans="2:9" hidden="1">
      <c r="B1192" s="6">
        <v>6720.1629999999996</v>
      </c>
      <c r="C1192">
        <v>-18.952000000000002</v>
      </c>
      <c r="D1192">
        <v>-19.695</v>
      </c>
      <c r="E1192">
        <v>0.74299999999999999</v>
      </c>
      <c r="F1192">
        <v>-27.51</v>
      </c>
      <c r="G1192">
        <v>0</v>
      </c>
      <c r="H1192">
        <v>0</v>
      </c>
      <c r="I1192">
        <v>0.997</v>
      </c>
    </row>
    <row r="1193" spans="2:9" hidden="1">
      <c r="B1193" s="6">
        <v>6730.1629999999996</v>
      </c>
      <c r="C1193">
        <v>-18.952000000000002</v>
      </c>
      <c r="D1193">
        <v>-19.684999999999999</v>
      </c>
      <c r="E1193">
        <v>0.73299999999999998</v>
      </c>
      <c r="F1193">
        <v>-27.51</v>
      </c>
      <c r="G1193">
        <v>0</v>
      </c>
      <c r="H1193">
        <v>0</v>
      </c>
      <c r="I1193">
        <v>0.997</v>
      </c>
    </row>
    <row r="1194" spans="2:9" hidden="1">
      <c r="B1194" s="6">
        <v>6740.1639999999998</v>
      </c>
      <c r="C1194">
        <v>-18.942</v>
      </c>
      <c r="D1194">
        <v>-19.690000000000001</v>
      </c>
      <c r="E1194">
        <v>0.748</v>
      </c>
      <c r="F1194">
        <v>-27.53</v>
      </c>
      <c r="G1194">
        <v>-2E-3</v>
      </c>
      <c r="H1194">
        <v>-0.12</v>
      </c>
      <c r="I1194">
        <v>1.117</v>
      </c>
    </row>
    <row r="1195" spans="2:9" hidden="1">
      <c r="B1195" s="6">
        <v>6750.1629999999996</v>
      </c>
      <c r="C1195">
        <v>-18.952000000000002</v>
      </c>
      <c r="D1195">
        <v>-19.695</v>
      </c>
      <c r="E1195">
        <v>0.74299999999999999</v>
      </c>
      <c r="F1195">
        <v>-27.52</v>
      </c>
      <c r="G1195">
        <v>1E-3</v>
      </c>
      <c r="H1195">
        <v>0.06</v>
      </c>
      <c r="I1195">
        <v>0.93700000000000006</v>
      </c>
    </row>
    <row r="1196" spans="2:9" hidden="1">
      <c r="B1196" s="6">
        <v>6760.1639999999998</v>
      </c>
      <c r="C1196">
        <v>-18.931999999999999</v>
      </c>
      <c r="D1196">
        <v>-19.695</v>
      </c>
      <c r="E1196">
        <v>0.76300000000000001</v>
      </c>
      <c r="F1196">
        <v>-27.52</v>
      </c>
      <c r="G1196">
        <v>0</v>
      </c>
      <c r="H1196">
        <v>0</v>
      </c>
      <c r="I1196">
        <v>0.997</v>
      </c>
    </row>
    <row r="1197" spans="2:9" hidden="1">
      <c r="B1197" s="6">
        <v>6770.1629999999996</v>
      </c>
      <c r="C1197">
        <v>-18.890999999999998</v>
      </c>
      <c r="D1197">
        <v>-19.706</v>
      </c>
      <c r="E1197">
        <v>0.81499999999999995</v>
      </c>
      <c r="F1197">
        <v>-27.51</v>
      </c>
      <c r="G1197">
        <v>1E-3</v>
      </c>
      <c r="H1197">
        <v>0.06</v>
      </c>
      <c r="I1197">
        <v>0.93700000000000006</v>
      </c>
    </row>
    <row r="1198" spans="2:9" hidden="1">
      <c r="B1198" s="6">
        <v>6780.1639999999998</v>
      </c>
      <c r="C1198">
        <v>-18.901</v>
      </c>
      <c r="D1198">
        <v>-19.710999999999999</v>
      </c>
      <c r="E1198">
        <v>0.81</v>
      </c>
      <c r="F1198">
        <v>-27.52</v>
      </c>
      <c r="G1198">
        <v>-1E-3</v>
      </c>
      <c r="H1198">
        <v>-0.06</v>
      </c>
      <c r="I1198">
        <v>1.0569999999999999</v>
      </c>
    </row>
    <row r="1199" spans="2:9" hidden="1">
      <c r="B1199" s="6">
        <v>6790.1629999999996</v>
      </c>
      <c r="C1199">
        <v>-18.952000000000002</v>
      </c>
      <c r="D1199">
        <v>-19.695</v>
      </c>
      <c r="E1199">
        <v>0.74299999999999999</v>
      </c>
      <c r="F1199">
        <v>-27.52</v>
      </c>
      <c r="G1199">
        <v>0</v>
      </c>
      <c r="H1199">
        <v>0</v>
      </c>
      <c r="I1199">
        <v>0.997</v>
      </c>
    </row>
    <row r="1200" spans="2:9" hidden="1">
      <c r="C1200">
        <v>-18.922000000000001</v>
      </c>
      <c r="D1200">
        <v>-19.721</v>
      </c>
      <c r="G1200">
        <v>0</v>
      </c>
      <c r="H1200">
        <v>0</v>
      </c>
      <c r="I1200">
        <v>0.997</v>
      </c>
    </row>
    <row r="1201" spans="2:9" hidden="1">
      <c r="B1201" s="6">
        <v>6810.1639999999998</v>
      </c>
      <c r="C1201">
        <v>-18.911999999999999</v>
      </c>
      <c r="D1201">
        <v>-19.706</v>
      </c>
      <c r="E1201">
        <v>0.79400000000000004</v>
      </c>
      <c r="F1201">
        <v>-27.53</v>
      </c>
      <c r="G1201">
        <v>-1E-3</v>
      </c>
      <c r="H1201">
        <v>-0.06</v>
      </c>
      <c r="I1201">
        <v>1.0569999999999999</v>
      </c>
    </row>
    <row r="1202" spans="2:9" hidden="1">
      <c r="B1202" s="6">
        <v>6820.1629999999996</v>
      </c>
      <c r="C1202">
        <v>-18.922000000000001</v>
      </c>
      <c r="D1202">
        <v>-19.706</v>
      </c>
      <c r="E1202">
        <v>0.78400000000000003</v>
      </c>
      <c r="F1202">
        <v>-27.51</v>
      </c>
      <c r="G1202">
        <v>2E-3</v>
      </c>
      <c r="H1202">
        <v>0.12</v>
      </c>
      <c r="I1202">
        <v>0.877</v>
      </c>
    </row>
    <row r="1203" spans="2:9" hidden="1">
      <c r="B1203" s="6">
        <v>6830.1639999999998</v>
      </c>
      <c r="C1203">
        <v>-19.004000000000001</v>
      </c>
      <c r="D1203">
        <v>-19.684999999999999</v>
      </c>
      <c r="E1203">
        <v>0.68100000000000005</v>
      </c>
      <c r="F1203">
        <v>-27.54</v>
      </c>
      <c r="G1203">
        <v>-3.0000000000000001E-3</v>
      </c>
      <c r="H1203">
        <v>-0.18099999999999999</v>
      </c>
      <c r="I1203">
        <v>1.1779999999999999</v>
      </c>
    </row>
    <row r="1204" spans="2:9" hidden="1">
      <c r="B1204" s="6">
        <v>6840.1629999999996</v>
      </c>
      <c r="C1204">
        <v>-18.911999999999999</v>
      </c>
      <c r="D1204">
        <v>-19.701000000000001</v>
      </c>
      <c r="E1204">
        <v>0.78900000000000003</v>
      </c>
      <c r="F1204">
        <v>-27.52</v>
      </c>
      <c r="G1204">
        <v>2E-3</v>
      </c>
      <c r="H1204">
        <v>0.12</v>
      </c>
      <c r="I1204">
        <v>0.877</v>
      </c>
    </row>
    <row r="1205" spans="2:9" hidden="1">
      <c r="B1205" s="6">
        <v>6850.1639999999998</v>
      </c>
      <c r="C1205">
        <v>-18.881</v>
      </c>
      <c r="D1205">
        <v>-19.716000000000001</v>
      </c>
      <c r="E1205">
        <v>0.83499999999999996</v>
      </c>
      <c r="F1205">
        <v>-27.53</v>
      </c>
      <c r="G1205">
        <v>-1E-3</v>
      </c>
      <c r="H1205">
        <v>-0.06</v>
      </c>
      <c r="I1205">
        <v>1.0569999999999999</v>
      </c>
    </row>
    <row r="1206" spans="2:9" hidden="1">
      <c r="B1206" s="6">
        <v>6860.1629999999996</v>
      </c>
      <c r="C1206">
        <v>-18.890999999999998</v>
      </c>
      <c r="D1206">
        <v>-19.684999999999999</v>
      </c>
      <c r="E1206">
        <v>0.79400000000000004</v>
      </c>
      <c r="F1206">
        <v>-27.51</v>
      </c>
      <c r="G1206">
        <v>2E-3</v>
      </c>
      <c r="H1206">
        <v>0.12</v>
      </c>
      <c r="I1206">
        <v>0.877</v>
      </c>
    </row>
    <row r="1207" spans="2:9" hidden="1">
      <c r="B1207" s="6">
        <v>6870.1629999999996</v>
      </c>
      <c r="C1207">
        <v>-18.890999999999998</v>
      </c>
      <c r="D1207">
        <v>-19.701000000000001</v>
      </c>
      <c r="E1207">
        <v>0.81</v>
      </c>
      <c r="F1207">
        <v>-27.52</v>
      </c>
      <c r="G1207">
        <v>-1E-3</v>
      </c>
      <c r="H1207">
        <v>-0.06</v>
      </c>
      <c r="I1207">
        <v>1.0569999999999999</v>
      </c>
    </row>
    <row r="1208" spans="2:9" hidden="1">
      <c r="B1208" s="6">
        <v>6880.1639999999998</v>
      </c>
      <c r="C1208">
        <v>-18.972999999999999</v>
      </c>
      <c r="D1208">
        <v>-19.68</v>
      </c>
      <c r="E1208">
        <v>0.70699999999999996</v>
      </c>
      <c r="F1208">
        <v>-27.52</v>
      </c>
      <c r="G1208">
        <v>0</v>
      </c>
      <c r="H1208">
        <v>0</v>
      </c>
      <c r="I1208">
        <v>0.997</v>
      </c>
    </row>
    <row r="1209" spans="2:9" hidden="1">
      <c r="B1209" s="6">
        <v>6890.1629999999996</v>
      </c>
      <c r="C1209">
        <v>-18.911999999999999</v>
      </c>
      <c r="D1209">
        <v>-19.695</v>
      </c>
      <c r="E1209">
        <v>0.78400000000000003</v>
      </c>
      <c r="F1209">
        <v>-27.52</v>
      </c>
      <c r="G1209">
        <v>0</v>
      </c>
      <c r="H1209">
        <v>0</v>
      </c>
      <c r="I1209">
        <v>0.997</v>
      </c>
    </row>
    <row r="1210" spans="2:9" hidden="1">
      <c r="C1210">
        <v>-18.952000000000002</v>
      </c>
      <c r="D1210">
        <v>-19.68</v>
      </c>
      <c r="G1210">
        <v>0</v>
      </c>
      <c r="H1210">
        <v>0</v>
      </c>
      <c r="I1210">
        <v>0.997</v>
      </c>
    </row>
    <row r="1211" spans="2:9" hidden="1">
      <c r="B1211" s="6">
        <v>6910.1629999999996</v>
      </c>
      <c r="C1211">
        <v>-19.013999999999999</v>
      </c>
      <c r="D1211">
        <v>-19.695</v>
      </c>
      <c r="E1211">
        <v>0.68200000000000005</v>
      </c>
      <c r="F1211">
        <v>-27.52</v>
      </c>
      <c r="G1211">
        <v>0</v>
      </c>
      <c r="H1211">
        <v>0</v>
      </c>
      <c r="I1211">
        <v>0.997</v>
      </c>
    </row>
    <row r="1212" spans="2:9" hidden="1">
      <c r="B1212" s="6">
        <v>6920.1639999999998</v>
      </c>
      <c r="C1212">
        <v>-18.881</v>
      </c>
      <c r="D1212">
        <v>-19.695</v>
      </c>
      <c r="E1212">
        <v>0.81499999999999995</v>
      </c>
      <c r="F1212">
        <v>-27.54</v>
      </c>
      <c r="G1212">
        <v>-2E-3</v>
      </c>
      <c r="H1212">
        <v>-0.12</v>
      </c>
      <c r="I1212">
        <v>1.117</v>
      </c>
    </row>
    <row r="1213" spans="2:9" hidden="1">
      <c r="B1213" s="6">
        <v>6930.1629999999996</v>
      </c>
      <c r="C1213">
        <v>-18.972999999999999</v>
      </c>
      <c r="D1213">
        <v>-19.68</v>
      </c>
      <c r="E1213">
        <v>0.70699999999999996</v>
      </c>
      <c r="F1213">
        <v>-27.51</v>
      </c>
      <c r="G1213">
        <v>3.0000000000000001E-3</v>
      </c>
      <c r="H1213">
        <v>0.18099999999999999</v>
      </c>
      <c r="I1213">
        <v>0.81599999999999995</v>
      </c>
    </row>
    <row r="1214" spans="2:9" hidden="1">
      <c r="B1214" s="6">
        <v>6940.1629999999996</v>
      </c>
      <c r="C1214">
        <v>-19.055</v>
      </c>
      <c r="D1214">
        <v>-19.68</v>
      </c>
      <c r="E1214">
        <v>0.625</v>
      </c>
      <c r="F1214">
        <v>-27.52</v>
      </c>
      <c r="G1214">
        <v>-1E-3</v>
      </c>
      <c r="H1214">
        <v>-0.06</v>
      </c>
      <c r="I1214">
        <v>1.0569999999999999</v>
      </c>
    </row>
    <row r="1215" spans="2:9" hidden="1">
      <c r="B1215" s="6">
        <v>6950.1639999999998</v>
      </c>
      <c r="C1215">
        <v>-18.992999999999999</v>
      </c>
      <c r="D1215">
        <v>-19.68</v>
      </c>
      <c r="E1215">
        <v>0.68700000000000006</v>
      </c>
      <c r="F1215">
        <v>-27.52</v>
      </c>
      <c r="G1215">
        <v>0</v>
      </c>
      <c r="H1215">
        <v>0</v>
      </c>
      <c r="I1215">
        <v>0.997</v>
      </c>
    </row>
    <row r="1216" spans="2:9" hidden="1">
      <c r="B1216" s="6">
        <v>6960.1629999999996</v>
      </c>
      <c r="C1216">
        <v>-19.024000000000001</v>
      </c>
      <c r="D1216">
        <v>-19.68</v>
      </c>
      <c r="E1216">
        <v>0.65600000000000003</v>
      </c>
      <c r="F1216">
        <v>-27.52</v>
      </c>
      <c r="G1216">
        <v>0</v>
      </c>
      <c r="H1216">
        <v>0</v>
      </c>
      <c r="I1216">
        <v>0.997</v>
      </c>
    </row>
    <row r="1217" spans="2:9" hidden="1">
      <c r="B1217" s="6">
        <v>6970.1639999999998</v>
      </c>
      <c r="C1217">
        <v>-19.004000000000001</v>
      </c>
      <c r="D1217">
        <v>-19.68</v>
      </c>
      <c r="E1217">
        <v>0.67600000000000005</v>
      </c>
      <c r="F1217">
        <v>-27.52</v>
      </c>
      <c r="G1217">
        <v>0</v>
      </c>
      <c r="H1217">
        <v>0</v>
      </c>
      <c r="I1217">
        <v>0.997</v>
      </c>
    </row>
    <row r="1218" spans="2:9" hidden="1">
      <c r="B1218" s="6">
        <v>6980.1629999999996</v>
      </c>
      <c r="C1218">
        <v>-18.931999999999999</v>
      </c>
      <c r="D1218">
        <v>-19.68</v>
      </c>
      <c r="E1218">
        <v>0.748</v>
      </c>
      <c r="F1218">
        <v>-27.51</v>
      </c>
      <c r="G1218">
        <v>1E-3</v>
      </c>
      <c r="H1218">
        <v>0.06</v>
      </c>
      <c r="I1218">
        <v>0.93700000000000006</v>
      </c>
    </row>
    <row r="1219" spans="2:9" hidden="1">
      <c r="B1219" s="6">
        <v>6990.1639999999998</v>
      </c>
      <c r="C1219">
        <v>-18.952000000000002</v>
      </c>
      <c r="D1219">
        <v>-19.68</v>
      </c>
      <c r="E1219">
        <v>0.72799999999999998</v>
      </c>
      <c r="F1219">
        <v>-27.52</v>
      </c>
      <c r="G1219">
        <v>-1E-3</v>
      </c>
      <c r="H1219">
        <v>-0.06</v>
      </c>
      <c r="I1219">
        <v>1.0569999999999999</v>
      </c>
    </row>
    <row r="1220" spans="2:9" hidden="1">
      <c r="C1220">
        <v>-18.911999999999999</v>
      </c>
      <c r="D1220">
        <v>-19.68</v>
      </c>
      <c r="G1220">
        <v>0</v>
      </c>
      <c r="H1220">
        <v>0</v>
      </c>
      <c r="I1220">
        <v>0.997</v>
      </c>
    </row>
    <row r="1221" spans="2:9" hidden="1">
      <c r="B1221" s="6">
        <v>7010.1629999999996</v>
      </c>
      <c r="C1221">
        <v>-19.033999999999999</v>
      </c>
      <c r="D1221">
        <v>-19.68</v>
      </c>
      <c r="E1221">
        <v>0.64600000000000002</v>
      </c>
      <c r="F1221">
        <v>-27.53</v>
      </c>
      <c r="G1221">
        <v>-1E-3</v>
      </c>
      <c r="H1221">
        <v>-0.06</v>
      </c>
      <c r="I1221">
        <v>1.0569999999999999</v>
      </c>
    </row>
    <row r="1222" spans="2:9" hidden="1">
      <c r="B1222" s="6">
        <v>7020.1639999999998</v>
      </c>
      <c r="C1222">
        <v>-19.024000000000001</v>
      </c>
      <c r="D1222">
        <v>-19.684999999999999</v>
      </c>
      <c r="E1222">
        <v>0.66100000000000003</v>
      </c>
      <c r="F1222">
        <v>-27.52</v>
      </c>
      <c r="G1222">
        <v>1E-3</v>
      </c>
      <c r="H1222">
        <v>0.06</v>
      </c>
      <c r="I1222">
        <v>0.93700000000000006</v>
      </c>
    </row>
    <row r="1223" spans="2:9" hidden="1">
      <c r="B1223" s="6">
        <v>7030.1629999999996</v>
      </c>
      <c r="C1223">
        <v>-19.013999999999999</v>
      </c>
      <c r="D1223">
        <v>-19.695</v>
      </c>
      <c r="E1223">
        <v>0.68200000000000005</v>
      </c>
      <c r="F1223">
        <v>-27.51</v>
      </c>
      <c r="G1223">
        <v>1E-3</v>
      </c>
      <c r="H1223">
        <v>0.06</v>
      </c>
      <c r="I1223">
        <v>0.93700000000000006</v>
      </c>
    </row>
    <row r="1224" spans="2:9" hidden="1">
      <c r="B1224" s="6">
        <v>7040.1639999999998</v>
      </c>
      <c r="C1224">
        <v>-18.922000000000001</v>
      </c>
      <c r="D1224">
        <v>-19.68</v>
      </c>
      <c r="E1224">
        <v>0.75800000000000001</v>
      </c>
      <c r="F1224">
        <v>-27.52</v>
      </c>
      <c r="G1224">
        <v>-1E-3</v>
      </c>
      <c r="H1224">
        <v>-0.06</v>
      </c>
      <c r="I1224">
        <v>1.0569999999999999</v>
      </c>
    </row>
    <row r="1225" spans="2:9" hidden="1">
      <c r="B1225" s="6">
        <v>7050.1629999999996</v>
      </c>
      <c r="C1225">
        <v>-19.013999999999999</v>
      </c>
      <c r="D1225">
        <v>-19.684999999999999</v>
      </c>
      <c r="E1225">
        <v>0.67100000000000004</v>
      </c>
      <c r="F1225">
        <v>-27.51</v>
      </c>
      <c r="G1225">
        <v>1E-3</v>
      </c>
      <c r="H1225">
        <v>0.06</v>
      </c>
      <c r="I1225">
        <v>0.93700000000000006</v>
      </c>
    </row>
    <row r="1226" spans="2:9" hidden="1">
      <c r="B1226" s="6">
        <v>7060.1639999999998</v>
      </c>
      <c r="C1226">
        <v>-19.033999999999999</v>
      </c>
      <c r="D1226">
        <v>-19.690000000000001</v>
      </c>
      <c r="E1226">
        <v>0.65600000000000003</v>
      </c>
      <c r="F1226">
        <v>-27.51</v>
      </c>
      <c r="G1226">
        <v>0</v>
      </c>
      <c r="H1226">
        <v>0</v>
      </c>
      <c r="I1226">
        <v>0.997</v>
      </c>
    </row>
    <row r="1227" spans="2:9" hidden="1">
      <c r="B1227" s="6">
        <v>7070.1629999999996</v>
      </c>
      <c r="C1227">
        <v>-19.004000000000001</v>
      </c>
      <c r="D1227">
        <v>-19.68</v>
      </c>
      <c r="E1227">
        <v>0.67600000000000005</v>
      </c>
      <c r="F1227">
        <v>-27.52</v>
      </c>
      <c r="G1227">
        <v>-1E-3</v>
      </c>
      <c r="H1227">
        <v>-0.06</v>
      </c>
      <c r="I1227">
        <v>1.0569999999999999</v>
      </c>
    </row>
    <row r="1228" spans="2:9" hidden="1">
      <c r="B1228" s="6">
        <v>7080.1629999999996</v>
      </c>
      <c r="C1228">
        <v>-19.074999999999999</v>
      </c>
      <c r="D1228">
        <v>-19.710999999999999</v>
      </c>
      <c r="E1228">
        <v>0.63500000000000001</v>
      </c>
      <c r="F1228">
        <v>-27.52</v>
      </c>
      <c r="G1228">
        <v>0</v>
      </c>
      <c r="H1228">
        <v>0</v>
      </c>
      <c r="I1228">
        <v>0.997</v>
      </c>
    </row>
    <row r="1229" spans="2:9" hidden="1">
      <c r="B1229" s="6">
        <v>7090.1639999999998</v>
      </c>
      <c r="C1229">
        <v>-18.983000000000001</v>
      </c>
      <c r="D1229">
        <v>-19.710999999999999</v>
      </c>
      <c r="E1229">
        <v>0.72799999999999998</v>
      </c>
      <c r="F1229">
        <v>-27.52</v>
      </c>
      <c r="G1229">
        <v>0</v>
      </c>
      <c r="H1229">
        <v>0</v>
      </c>
      <c r="I1229">
        <v>0.997</v>
      </c>
    </row>
    <row r="1230" spans="2:9" hidden="1">
      <c r="C1230">
        <v>-18.983000000000001</v>
      </c>
      <c r="D1230">
        <v>-19.684999999999999</v>
      </c>
      <c r="G1230">
        <v>0</v>
      </c>
      <c r="H1230">
        <v>0</v>
      </c>
      <c r="I1230">
        <v>0.997</v>
      </c>
    </row>
    <row r="1231" spans="2:9" hidden="1">
      <c r="B1231" s="6">
        <v>7110.1639999999998</v>
      </c>
      <c r="C1231">
        <v>-19.013999999999999</v>
      </c>
      <c r="D1231">
        <v>-19.68</v>
      </c>
      <c r="E1231">
        <v>0.66600000000000004</v>
      </c>
      <c r="F1231">
        <v>-27.52</v>
      </c>
      <c r="G1231">
        <v>0</v>
      </c>
      <c r="H1231">
        <v>0</v>
      </c>
      <c r="I1231">
        <v>0.997</v>
      </c>
    </row>
    <row r="1232" spans="2:9" hidden="1">
      <c r="B1232" s="6">
        <v>7120.1629999999996</v>
      </c>
      <c r="C1232">
        <v>-19.045000000000002</v>
      </c>
      <c r="D1232">
        <v>-19.701000000000001</v>
      </c>
      <c r="E1232">
        <v>0.65600000000000003</v>
      </c>
      <c r="F1232">
        <v>-27.52</v>
      </c>
      <c r="G1232">
        <v>0</v>
      </c>
      <c r="H1232">
        <v>0</v>
      </c>
      <c r="I1232">
        <v>0.997</v>
      </c>
    </row>
    <row r="1233" spans="2:9" hidden="1">
      <c r="B1233" s="6">
        <v>7130.1639999999998</v>
      </c>
      <c r="C1233">
        <v>-19.065000000000001</v>
      </c>
      <c r="D1233">
        <v>-19.684999999999999</v>
      </c>
      <c r="E1233">
        <v>0.62</v>
      </c>
      <c r="F1233">
        <v>-27.52</v>
      </c>
      <c r="G1233">
        <v>0</v>
      </c>
      <c r="H1233">
        <v>0</v>
      </c>
      <c r="I1233">
        <v>0.997</v>
      </c>
    </row>
    <row r="1234" spans="2:9" hidden="1">
      <c r="B1234" s="6">
        <v>7140.1629999999996</v>
      </c>
      <c r="C1234">
        <v>-19.045000000000002</v>
      </c>
      <c r="D1234">
        <v>-19.695</v>
      </c>
      <c r="E1234">
        <v>0.65100000000000002</v>
      </c>
      <c r="F1234">
        <v>-27.52</v>
      </c>
      <c r="G1234">
        <v>0</v>
      </c>
      <c r="H1234">
        <v>0</v>
      </c>
      <c r="I1234">
        <v>0.997</v>
      </c>
    </row>
    <row r="1235" spans="2:9" hidden="1">
      <c r="B1235" s="6">
        <v>7150.1629999999996</v>
      </c>
      <c r="C1235">
        <v>-18.983000000000001</v>
      </c>
      <c r="D1235">
        <v>-19.68</v>
      </c>
      <c r="E1235">
        <v>0.69699999999999995</v>
      </c>
      <c r="F1235">
        <v>-27.53</v>
      </c>
      <c r="G1235">
        <v>-1E-3</v>
      </c>
      <c r="H1235">
        <v>-0.06</v>
      </c>
      <c r="I1235">
        <v>1.0569999999999999</v>
      </c>
    </row>
    <row r="1236" spans="2:9" hidden="1">
      <c r="B1236" s="6">
        <v>7160.1639999999998</v>
      </c>
      <c r="C1236">
        <v>-19.055</v>
      </c>
      <c r="D1236">
        <v>-19.68</v>
      </c>
      <c r="E1236">
        <v>0.625</v>
      </c>
      <c r="F1236">
        <v>-27.53</v>
      </c>
      <c r="G1236">
        <v>0</v>
      </c>
      <c r="H1236">
        <v>0</v>
      </c>
      <c r="I1236">
        <v>0.997</v>
      </c>
    </row>
    <row r="1237" spans="2:9" hidden="1">
      <c r="B1237" s="6">
        <v>7170.1629999999996</v>
      </c>
      <c r="C1237">
        <v>-19.045000000000002</v>
      </c>
      <c r="D1237">
        <v>-19.701000000000001</v>
      </c>
      <c r="E1237">
        <v>0.65600000000000003</v>
      </c>
      <c r="F1237">
        <v>-27.52</v>
      </c>
      <c r="G1237">
        <v>1E-3</v>
      </c>
      <c r="H1237">
        <v>0.06</v>
      </c>
      <c r="I1237">
        <v>0.93700000000000006</v>
      </c>
    </row>
    <row r="1238" spans="2:9" hidden="1">
      <c r="B1238" s="6">
        <v>7180.1639999999998</v>
      </c>
      <c r="C1238">
        <v>-19.074999999999999</v>
      </c>
      <c r="D1238">
        <v>-19.68</v>
      </c>
      <c r="E1238">
        <v>0.60499999999999998</v>
      </c>
      <c r="F1238">
        <v>-27.53</v>
      </c>
      <c r="G1238">
        <v>-1E-3</v>
      </c>
      <c r="H1238">
        <v>-0.06</v>
      </c>
      <c r="I1238">
        <v>1.0569999999999999</v>
      </c>
    </row>
    <row r="1239" spans="2:9" hidden="1">
      <c r="B1239" s="6">
        <v>7190.1629999999996</v>
      </c>
      <c r="C1239">
        <v>-19.085999999999999</v>
      </c>
      <c r="D1239">
        <v>-19.701000000000001</v>
      </c>
      <c r="E1239">
        <v>0.61499999999999999</v>
      </c>
      <c r="F1239">
        <v>-27.53</v>
      </c>
      <c r="G1239">
        <v>0</v>
      </c>
      <c r="H1239">
        <v>0</v>
      </c>
      <c r="I1239">
        <v>0.997</v>
      </c>
    </row>
    <row r="1240" spans="2:9" hidden="1">
      <c r="C1240">
        <v>-19.065000000000001</v>
      </c>
      <c r="D1240">
        <v>-19.695</v>
      </c>
      <c r="G1240">
        <v>1E-3</v>
      </c>
      <c r="H1240">
        <v>0.06</v>
      </c>
      <c r="I1240">
        <v>0.93700000000000006</v>
      </c>
    </row>
    <row r="1241" spans="2:9" hidden="1">
      <c r="B1241" s="6">
        <v>7210.1629999999996</v>
      </c>
      <c r="C1241">
        <v>-19.033999999999999</v>
      </c>
      <c r="D1241">
        <v>-19.68</v>
      </c>
      <c r="E1241">
        <v>0.64600000000000002</v>
      </c>
      <c r="F1241">
        <v>-27.52</v>
      </c>
      <c r="G1241">
        <v>0</v>
      </c>
      <c r="H1241">
        <v>0</v>
      </c>
      <c r="I1241">
        <v>0.997</v>
      </c>
    </row>
    <row r="1242" spans="2:9" hidden="1">
      <c r="B1242" s="6">
        <v>7220.1629999999996</v>
      </c>
      <c r="C1242">
        <v>-19.013999999999999</v>
      </c>
      <c r="D1242">
        <v>-19.701000000000001</v>
      </c>
      <c r="E1242">
        <v>0.68700000000000006</v>
      </c>
      <c r="F1242">
        <v>-27.54</v>
      </c>
      <c r="G1242">
        <v>-2E-3</v>
      </c>
      <c r="H1242">
        <v>-0.12</v>
      </c>
      <c r="I1242">
        <v>1.117</v>
      </c>
    </row>
    <row r="1243" spans="2:9" hidden="1">
      <c r="B1243" s="6">
        <v>7230.1639999999998</v>
      </c>
      <c r="C1243">
        <v>-19.045000000000002</v>
      </c>
      <c r="D1243">
        <v>-19.684999999999999</v>
      </c>
      <c r="E1243">
        <v>0.64100000000000001</v>
      </c>
      <c r="F1243">
        <v>-27.52</v>
      </c>
      <c r="G1243">
        <v>2E-3</v>
      </c>
      <c r="H1243">
        <v>0.12</v>
      </c>
      <c r="I1243">
        <v>0.877</v>
      </c>
    </row>
    <row r="1244" spans="2:9" hidden="1">
      <c r="B1244" s="6">
        <v>7240.1629999999996</v>
      </c>
      <c r="C1244">
        <v>-19.024000000000001</v>
      </c>
      <c r="D1244">
        <v>-19.684999999999999</v>
      </c>
      <c r="E1244">
        <v>0.66100000000000003</v>
      </c>
      <c r="F1244">
        <v>-27.54</v>
      </c>
      <c r="G1244">
        <v>-2E-3</v>
      </c>
      <c r="H1244">
        <v>-0.12</v>
      </c>
      <c r="I1244">
        <v>1.117</v>
      </c>
    </row>
    <row r="1245" spans="2:9" hidden="1">
      <c r="B1245" s="6">
        <v>7250.1639999999998</v>
      </c>
      <c r="C1245">
        <v>-19.055</v>
      </c>
      <c r="D1245">
        <v>-19.68</v>
      </c>
      <c r="E1245">
        <v>0.625</v>
      </c>
      <c r="F1245">
        <v>-27.53</v>
      </c>
      <c r="G1245">
        <v>1E-3</v>
      </c>
      <c r="H1245">
        <v>0.06</v>
      </c>
      <c r="I1245">
        <v>0.93700000000000006</v>
      </c>
    </row>
    <row r="1246" spans="2:9" hidden="1">
      <c r="B1246" s="6">
        <v>7260.1629999999996</v>
      </c>
      <c r="C1246">
        <v>-19.045000000000002</v>
      </c>
      <c r="D1246">
        <v>-19.684999999999999</v>
      </c>
      <c r="E1246">
        <v>0.64100000000000001</v>
      </c>
      <c r="F1246">
        <v>-27.52</v>
      </c>
      <c r="G1246">
        <v>1E-3</v>
      </c>
      <c r="H1246">
        <v>0.06</v>
      </c>
      <c r="I1246">
        <v>0.93700000000000006</v>
      </c>
    </row>
    <row r="1247" spans="2:9" hidden="1">
      <c r="B1247" s="6">
        <v>7270.1639999999998</v>
      </c>
      <c r="C1247">
        <v>-19.055</v>
      </c>
      <c r="D1247">
        <v>-19.684999999999999</v>
      </c>
      <c r="E1247">
        <v>0.63</v>
      </c>
      <c r="F1247">
        <v>-27.53</v>
      </c>
      <c r="G1247">
        <v>-1E-3</v>
      </c>
      <c r="H1247">
        <v>-0.06</v>
      </c>
      <c r="I1247">
        <v>1.0569999999999999</v>
      </c>
    </row>
    <row r="1248" spans="2:9" hidden="1">
      <c r="B1248" s="6">
        <v>7280.1629999999996</v>
      </c>
      <c r="C1248">
        <v>-19.055</v>
      </c>
      <c r="D1248">
        <v>-19.68</v>
      </c>
      <c r="E1248">
        <v>0.625</v>
      </c>
      <c r="F1248">
        <v>-27.52</v>
      </c>
      <c r="G1248">
        <v>1E-3</v>
      </c>
      <c r="H1248">
        <v>0.06</v>
      </c>
      <c r="I1248">
        <v>0.93700000000000006</v>
      </c>
    </row>
    <row r="1249" spans="2:9" hidden="1">
      <c r="B1249" s="6">
        <v>7290.1629999999996</v>
      </c>
      <c r="C1249">
        <v>-19.065000000000001</v>
      </c>
      <c r="D1249">
        <v>-19.68</v>
      </c>
      <c r="E1249">
        <v>0.61499999999999999</v>
      </c>
      <c r="F1249">
        <v>-27.52</v>
      </c>
      <c r="G1249">
        <v>0</v>
      </c>
      <c r="H1249">
        <v>0</v>
      </c>
      <c r="I1249">
        <v>0.997</v>
      </c>
    </row>
    <row r="1250" spans="2:9" hidden="1">
      <c r="C1250">
        <v>-19.065000000000001</v>
      </c>
      <c r="D1250">
        <v>-19.68</v>
      </c>
      <c r="G1250">
        <v>0</v>
      </c>
      <c r="H1250">
        <v>0</v>
      </c>
      <c r="I1250">
        <v>0.997</v>
      </c>
    </row>
    <row r="1251" spans="2:9" hidden="1">
      <c r="B1251" s="6">
        <v>7310.1629999999996</v>
      </c>
      <c r="C1251">
        <v>-19.074999999999999</v>
      </c>
      <c r="D1251">
        <v>-19.68</v>
      </c>
      <c r="E1251">
        <v>0.60499999999999998</v>
      </c>
      <c r="F1251">
        <v>-27.51</v>
      </c>
      <c r="G1251">
        <v>1E-3</v>
      </c>
      <c r="H1251">
        <v>0.06</v>
      </c>
      <c r="I1251">
        <v>0.93700000000000006</v>
      </c>
    </row>
    <row r="1252" spans="2:9" hidden="1">
      <c r="B1252" s="6">
        <v>7320.1639999999998</v>
      </c>
      <c r="C1252">
        <v>-19.055</v>
      </c>
      <c r="D1252">
        <v>-19.68</v>
      </c>
      <c r="E1252">
        <v>0.625</v>
      </c>
      <c r="F1252">
        <v>-27.52</v>
      </c>
      <c r="G1252">
        <v>-1E-3</v>
      </c>
      <c r="H1252">
        <v>-0.06</v>
      </c>
      <c r="I1252">
        <v>1.0569999999999999</v>
      </c>
    </row>
    <row r="1253" spans="2:9" hidden="1">
      <c r="B1253" s="6">
        <v>7330.1629999999996</v>
      </c>
      <c r="C1253">
        <v>-19.085999999999999</v>
      </c>
      <c r="D1253">
        <v>-19.690000000000001</v>
      </c>
      <c r="E1253">
        <v>0.60499999999999998</v>
      </c>
      <c r="F1253">
        <v>-27.53</v>
      </c>
      <c r="G1253">
        <v>-1E-3</v>
      </c>
      <c r="H1253">
        <v>-0.06</v>
      </c>
      <c r="I1253">
        <v>1.0569999999999999</v>
      </c>
    </row>
    <row r="1254" spans="2:9" hidden="1">
      <c r="B1254" s="6">
        <v>7340.1639999999998</v>
      </c>
      <c r="C1254">
        <v>-19.065000000000001</v>
      </c>
      <c r="D1254">
        <v>-19.68</v>
      </c>
      <c r="E1254">
        <v>0.61499999999999999</v>
      </c>
      <c r="F1254">
        <v>-27.52</v>
      </c>
      <c r="G1254">
        <v>1E-3</v>
      </c>
      <c r="H1254">
        <v>0.06</v>
      </c>
      <c r="I1254">
        <v>0.93700000000000006</v>
      </c>
    </row>
    <row r="1255" spans="2:9" hidden="1">
      <c r="B1255" s="6">
        <v>7350.1629999999996</v>
      </c>
      <c r="C1255">
        <v>-19.055</v>
      </c>
      <c r="D1255">
        <v>-19.684999999999999</v>
      </c>
      <c r="E1255">
        <v>0.63</v>
      </c>
      <c r="F1255">
        <v>-27.52</v>
      </c>
      <c r="G1255">
        <v>0</v>
      </c>
      <c r="H1255">
        <v>0</v>
      </c>
      <c r="I1255">
        <v>0.997</v>
      </c>
    </row>
    <row r="1256" spans="2:9" hidden="1">
      <c r="B1256" s="6">
        <v>7360.1629999999996</v>
      </c>
      <c r="C1256">
        <v>-19.074999999999999</v>
      </c>
      <c r="D1256">
        <v>-19.684999999999999</v>
      </c>
      <c r="E1256">
        <v>0.61</v>
      </c>
      <c r="F1256">
        <v>-27.53</v>
      </c>
      <c r="G1256">
        <v>-1E-3</v>
      </c>
      <c r="H1256">
        <v>-0.06</v>
      </c>
      <c r="I1256">
        <v>1.0569999999999999</v>
      </c>
    </row>
    <row r="1257" spans="2:9" hidden="1">
      <c r="B1257" s="6">
        <v>7370.1639999999998</v>
      </c>
      <c r="C1257">
        <v>-19.085999999999999</v>
      </c>
      <c r="D1257">
        <v>-19.68</v>
      </c>
      <c r="E1257">
        <v>0.59399999999999997</v>
      </c>
      <c r="F1257">
        <v>-27.53</v>
      </c>
      <c r="G1257">
        <v>0</v>
      </c>
      <c r="H1257">
        <v>0</v>
      </c>
      <c r="I1257">
        <v>0.997</v>
      </c>
    </row>
    <row r="1258" spans="2:9" hidden="1">
      <c r="B1258" s="6">
        <v>7380.1629999999996</v>
      </c>
      <c r="C1258">
        <v>-19.055</v>
      </c>
      <c r="D1258">
        <v>-19.695</v>
      </c>
      <c r="E1258">
        <v>0.64100000000000001</v>
      </c>
      <c r="F1258">
        <v>-27.52</v>
      </c>
      <c r="G1258">
        <v>1E-3</v>
      </c>
      <c r="H1258">
        <v>0.06</v>
      </c>
      <c r="I1258">
        <v>0.93700000000000006</v>
      </c>
    </row>
    <row r="1259" spans="2:9" hidden="1">
      <c r="B1259" s="6">
        <v>7390.1639999999998</v>
      </c>
      <c r="C1259">
        <v>-19.074999999999999</v>
      </c>
      <c r="D1259">
        <v>-19.684999999999999</v>
      </c>
      <c r="E1259">
        <v>0.61</v>
      </c>
      <c r="F1259">
        <v>-27.52</v>
      </c>
      <c r="G1259">
        <v>0</v>
      </c>
      <c r="H1259">
        <v>0</v>
      </c>
      <c r="I1259">
        <v>0.997</v>
      </c>
    </row>
    <row r="1260" spans="2:9" hidden="1">
      <c r="C1260">
        <v>-19.045000000000002</v>
      </c>
      <c r="D1260">
        <v>-19.684999999999999</v>
      </c>
      <c r="G1260">
        <v>-1E-3</v>
      </c>
      <c r="H1260">
        <v>-0.06</v>
      </c>
      <c r="I1260">
        <v>1.0569999999999999</v>
      </c>
    </row>
    <row r="1261" spans="2:9" hidden="1">
      <c r="B1261" s="6">
        <v>7410.1639999999998</v>
      </c>
      <c r="C1261">
        <v>-19.004000000000001</v>
      </c>
      <c r="D1261">
        <v>-19.68</v>
      </c>
      <c r="E1261">
        <v>0.67600000000000005</v>
      </c>
      <c r="F1261">
        <v>-27.53</v>
      </c>
      <c r="G1261">
        <v>0</v>
      </c>
      <c r="H1261">
        <v>0</v>
      </c>
      <c r="I1261">
        <v>0.997</v>
      </c>
    </row>
    <row r="1262" spans="2:9" hidden="1">
      <c r="B1262" s="6">
        <v>7420.1629999999996</v>
      </c>
      <c r="C1262">
        <v>-19.074999999999999</v>
      </c>
      <c r="D1262">
        <v>-19.684999999999999</v>
      </c>
      <c r="E1262">
        <v>0.61</v>
      </c>
      <c r="F1262">
        <v>-27.52</v>
      </c>
      <c r="G1262">
        <v>1E-3</v>
      </c>
      <c r="H1262">
        <v>0.06</v>
      </c>
      <c r="I1262">
        <v>0.93700000000000006</v>
      </c>
    </row>
    <row r="1263" spans="2:9" hidden="1">
      <c r="B1263" s="6">
        <v>7430.1629999999996</v>
      </c>
      <c r="C1263">
        <v>-19.055</v>
      </c>
      <c r="D1263">
        <v>-19.68</v>
      </c>
      <c r="E1263">
        <v>0.625</v>
      </c>
      <c r="F1263">
        <v>-27.52</v>
      </c>
      <c r="G1263">
        <v>0</v>
      </c>
      <c r="H1263">
        <v>0</v>
      </c>
      <c r="I1263">
        <v>0.997</v>
      </c>
    </row>
    <row r="1264" spans="2:9" hidden="1">
      <c r="B1264" s="6">
        <v>7440.1639999999998</v>
      </c>
      <c r="C1264">
        <v>-19.045000000000002</v>
      </c>
      <c r="D1264">
        <v>-19.690000000000001</v>
      </c>
      <c r="E1264">
        <v>0.64600000000000002</v>
      </c>
      <c r="F1264">
        <v>-27.53</v>
      </c>
      <c r="G1264">
        <v>-1E-3</v>
      </c>
      <c r="H1264">
        <v>-0.06</v>
      </c>
      <c r="I1264">
        <v>1.0569999999999999</v>
      </c>
    </row>
    <row r="1265" spans="2:9" hidden="1">
      <c r="B1265" s="6">
        <v>7450.1629999999996</v>
      </c>
      <c r="C1265">
        <v>-19.055</v>
      </c>
      <c r="D1265">
        <v>-19.68</v>
      </c>
      <c r="E1265">
        <v>0.625</v>
      </c>
      <c r="F1265">
        <v>-27.52</v>
      </c>
      <c r="G1265">
        <v>1E-3</v>
      </c>
      <c r="H1265">
        <v>0.06</v>
      </c>
      <c r="I1265">
        <v>0.93700000000000006</v>
      </c>
    </row>
    <row r="1266" spans="2:9" hidden="1">
      <c r="B1266" s="6">
        <v>7460.1639999999998</v>
      </c>
      <c r="C1266">
        <v>-19.085999999999999</v>
      </c>
      <c r="D1266">
        <v>-19.68</v>
      </c>
      <c r="E1266">
        <v>0.59399999999999997</v>
      </c>
      <c r="F1266">
        <v>-27.53</v>
      </c>
      <c r="G1266">
        <v>-1E-3</v>
      </c>
      <c r="H1266">
        <v>-0.06</v>
      </c>
      <c r="I1266">
        <v>1.0569999999999999</v>
      </c>
    </row>
    <row r="1267" spans="2:9" hidden="1">
      <c r="B1267" s="6">
        <v>7470.1629999999996</v>
      </c>
      <c r="C1267">
        <v>-19.085999999999999</v>
      </c>
      <c r="D1267">
        <v>-19.68</v>
      </c>
      <c r="E1267">
        <v>0.59399999999999997</v>
      </c>
      <c r="F1267">
        <v>-27.53</v>
      </c>
      <c r="G1267">
        <v>0</v>
      </c>
      <c r="H1267">
        <v>0</v>
      </c>
      <c r="I1267">
        <v>0.997</v>
      </c>
    </row>
    <row r="1268" spans="2:9" hidden="1">
      <c r="B1268" s="6">
        <v>7480.1639999999998</v>
      </c>
      <c r="C1268">
        <v>-19.055</v>
      </c>
      <c r="D1268">
        <v>-19.684999999999999</v>
      </c>
      <c r="E1268">
        <v>0.63</v>
      </c>
      <c r="F1268">
        <v>-27.54</v>
      </c>
      <c r="G1268">
        <v>-1E-3</v>
      </c>
      <c r="H1268">
        <v>-0.06</v>
      </c>
      <c r="I1268">
        <v>1.0569999999999999</v>
      </c>
    </row>
    <row r="1269" spans="2:9" hidden="1">
      <c r="B1269" s="6">
        <v>7490.1629999999996</v>
      </c>
      <c r="C1269">
        <v>-19.055</v>
      </c>
      <c r="D1269">
        <v>-19.684999999999999</v>
      </c>
      <c r="E1269">
        <v>0.63</v>
      </c>
      <c r="F1269">
        <v>-27.53</v>
      </c>
      <c r="G1269">
        <v>1E-3</v>
      </c>
      <c r="H1269">
        <v>0.06</v>
      </c>
      <c r="I1269">
        <v>0.93700000000000006</v>
      </c>
    </row>
    <row r="1270" spans="2:9" hidden="1">
      <c r="C1270">
        <v>-19.085999999999999</v>
      </c>
      <c r="D1270">
        <v>-19.68</v>
      </c>
      <c r="G1270">
        <v>-1E-3</v>
      </c>
      <c r="H1270">
        <v>-0.06</v>
      </c>
      <c r="I1270">
        <v>1.0569999999999999</v>
      </c>
    </row>
    <row r="1271" spans="2:9" hidden="1">
      <c r="B1271" s="6">
        <v>7510.1639999999998</v>
      </c>
      <c r="C1271">
        <v>-19.085999999999999</v>
      </c>
      <c r="D1271">
        <v>-19.68</v>
      </c>
      <c r="E1271">
        <v>0.59399999999999997</v>
      </c>
      <c r="F1271">
        <v>-27.54</v>
      </c>
      <c r="G1271">
        <v>0</v>
      </c>
      <c r="H1271">
        <v>0</v>
      </c>
      <c r="I1271">
        <v>0.997</v>
      </c>
    </row>
    <row r="1272" spans="2:9" hidden="1">
      <c r="B1272" s="6">
        <v>7520.1629999999996</v>
      </c>
      <c r="C1272">
        <v>-19.065000000000001</v>
      </c>
      <c r="D1272">
        <v>-19.684999999999999</v>
      </c>
      <c r="E1272">
        <v>0.62</v>
      </c>
      <c r="F1272">
        <v>-27.55</v>
      </c>
      <c r="G1272">
        <v>-1E-3</v>
      </c>
      <c r="H1272">
        <v>-0.06</v>
      </c>
      <c r="I1272">
        <v>1.0569999999999999</v>
      </c>
    </row>
    <row r="1273" spans="2:9" hidden="1">
      <c r="B1273" s="6">
        <v>7530.1639999999998</v>
      </c>
      <c r="C1273">
        <v>-19.074999999999999</v>
      </c>
      <c r="D1273">
        <v>-19.68</v>
      </c>
      <c r="E1273">
        <v>0.60499999999999998</v>
      </c>
      <c r="F1273">
        <v>-27.52</v>
      </c>
      <c r="G1273">
        <v>3.0000000000000001E-3</v>
      </c>
      <c r="H1273">
        <v>0.18099999999999999</v>
      </c>
      <c r="I1273">
        <v>0.81599999999999995</v>
      </c>
    </row>
    <row r="1274" spans="2:9" hidden="1">
      <c r="B1274" s="6">
        <v>7540.1629999999996</v>
      </c>
      <c r="C1274">
        <v>-19.085999999999999</v>
      </c>
      <c r="D1274">
        <v>-19.690000000000001</v>
      </c>
      <c r="E1274">
        <v>0.60499999999999998</v>
      </c>
      <c r="F1274">
        <v>-27.53</v>
      </c>
      <c r="G1274">
        <v>-1E-3</v>
      </c>
      <c r="H1274">
        <v>-0.06</v>
      </c>
      <c r="I1274">
        <v>1.0569999999999999</v>
      </c>
    </row>
    <row r="1275" spans="2:9" hidden="1">
      <c r="B1275" s="6">
        <v>7550.1639999999998</v>
      </c>
      <c r="C1275">
        <v>-19.085999999999999</v>
      </c>
      <c r="D1275">
        <v>-19.684999999999999</v>
      </c>
      <c r="E1275">
        <v>0.6</v>
      </c>
      <c r="F1275">
        <v>-27.54</v>
      </c>
      <c r="G1275">
        <v>-1E-3</v>
      </c>
      <c r="H1275">
        <v>-0.06</v>
      </c>
      <c r="I1275">
        <v>1.0569999999999999</v>
      </c>
    </row>
    <row r="1276" spans="2:9" hidden="1">
      <c r="B1276" s="6">
        <v>7560.1629999999996</v>
      </c>
      <c r="C1276">
        <v>-19.033999999999999</v>
      </c>
      <c r="D1276">
        <v>-19.68</v>
      </c>
      <c r="E1276">
        <v>0.64600000000000002</v>
      </c>
      <c r="F1276">
        <v>-27.53</v>
      </c>
      <c r="G1276">
        <v>1E-3</v>
      </c>
      <c r="H1276">
        <v>0.06</v>
      </c>
      <c r="I1276">
        <v>0.93700000000000006</v>
      </c>
    </row>
    <row r="1277" spans="2:9" hidden="1">
      <c r="B1277" s="6">
        <v>7570.1629999999996</v>
      </c>
      <c r="C1277">
        <v>-19.065000000000001</v>
      </c>
      <c r="D1277">
        <v>-19.68</v>
      </c>
      <c r="E1277">
        <v>0.61499999999999999</v>
      </c>
      <c r="F1277">
        <v>-27.52</v>
      </c>
      <c r="G1277">
        <v>1E-3</v>
      </c>
      <c r="H1277">
        <v>0.06</v>
      </c>
      <c r="I1277">
        <v>0.93700000000000006</v>
      </c>
    </row>
    <row r="1278" spans="2:9" hidden="1">
      <c r="B1278" s="6">
        <v>7580.1639999999998</v>
      </c>
      <c r="C1278">
        <v>-19.074999999999999</v>
      </c>
      <c r="D1278">
        <v>-19.68</v>
      </c>
      <c r="E1278">
        <v>0.60499999999999998</v>
      </c>
      <c r="F1278">
        <v>-27.53</v>
      </c>
      <c r="G1278">
        <v>-1E-3</v>
      </c>
      <c r="H1278">
        <v>-0.06</v>
      </c>
      <c r="I1278">
        <v>1.0569999999999999</v>
      </c>
    </row>
    <row r="1279" spans="2:9" hidden="1">
      <c r="B1279" s="6">
        <v>7590.1629999999996</v>
      </c>
      <c r="C1279">
        <v>-19.096</v>
      </c>
      <c r="D1279">
        <v>-19.690000000000001</v>
      </c>
      <c r="E1279">
        <v>0.59399999999999997</v>
      </c>
      <c r="F1279">
        <v>-27.54</v>
      </c>
      <c r="G1279">
        <v>-1E-3</v>
      </c>
      <c r="H1279">
        <v>-0.06</v>
      </c>
      <c r="I1279">
        <v>1.0569999999999999</v>
      </c>
    </row>
    <row r="1280" spans="2:9" hidden="1">
      <c r="C1280">
        <v>-19.085999999999999</v>
      </c>
      <c r="D1280">
        <v>-19.68</v>
      </c>
      <c r="G1280">
        <v>0</v>
      </c>
      <c r="H1280">
        <v>0</v>
      </c>
      <c r="I1280">
        <v>0.997</v>
      </c>
    </row>
    <row r="1281" spans="2:9" hidden="1">
      <c r="B1281" s="6">
        <v>7610.1629999999996</v>
      </c>
      <c r="C1281">
        <v>-19.074999999999999</v>
      </c>
      <c r="D1281">
        <v>-19.684999999999999</v>
      </c>
      <c r="E1281">
        <v>0.61</v>
      </c>
      <c r="F1281">
        <v>-27.53</v>
      </c>
      <c r="G1281">
        <v>1E-3</v>
      </c>
      <c r="H1281">
        <v>0.06</v>
      </c>
      <c r="I1281">
        <v>0.93700000000000006</v>
      </c>
    </row>
    <row r="1282" spans="2:9" hidden="1">
      <c r="B1282" s="6">
        <v>7620.1639999999998</v>
      </c>
      <c r="C1282">
        <v>-19.085999999999999</v>
      </c>
      <c r="D1282">
        <v>-19.68</v>
      </c>
      <c r="E1282">
        <v>0.59399999999999997</v>
      </c>
      <c r="F1282">
        <v>-27.52</v>
      </c>
      <c r="G1282">
        <v>1E-3</v>
      </c>
      <c r="H1282">
        <v>0.06</v>
      </c>
      <c r="I1282">
        <v>0.93700000000000006</v>
      </c>
    </row>
    <row r="1283" spans="2:9" hidden="1">
      <c r="B1283" s="6">
        <v>7630.1629999999996</v>
      </c>
      <c r="C1283">
        <v>-19.085999999999999</v>
      </c>
      <c r="D1283">
        <v>-19.68</v>
      </c>
      <c r="E1283">
        <v>0.59399999999999997</v>
      </c>
      <c r="F1283">
        <v>-27.53</v>
      </c>
      <c r="G1283">
        <v>-1E-3</v>
      </c>
      <c r="H1283">
        <v>-0.06</v>
      </c>
      <c r="I1283">
        <v>1.0569999999999999</v>
      </c>
    </row>
    <row r="1284" spans="2:9" hidden="1">
      <c r="B1284" s="6">
        <v>7640.1629999999996</v>
      </c>
      <c r="C1284">
        <v>-19.074999999999999</v>
      </c>
      <c r="D1284">
        <v>-19.690000000000001</v>
      </c>
      <c r="E1284">
        <v>0.61499999999999999</v>
      </c>
      <c r="F1284">
        <v>-27.54</v>
      </c>
      <c r="G1284">
        <v>-1E-3</v>
      </c>
      <c r="H1284">
        <v>-0.06</v>
      </c>
      <c r="I1284">
        <v>1.0569999999999999</v>
      </c>
    </row>
    <row r="1285" spans="2:9" hidden="1">
      <c r="B1285" s="6">
        <v>7650.1639999999998</v>
      </c>
      <c r="C1285">
        <v>-19.085999999999999</v>
      </c>
      <c r="D1285">
        <v>-19.68</v>
      </c>
      <c r="E1285">
        <v>0.59399999999999997</v>
      </c>
      <c r="F1285">
        <v>-27.53</v>
      </c>
      <c r="G1285">
        <v>1E-3</v>
      </c>
      <c r="H1285">
        <v>0.06</v>
      </c>
      <c r="I1285">
        <v>0.93700000000000006</v>
      </c>
    </row>
    <row r="1286" spans="2:9" hidden="1">
      <c r="B1286" s="6">
        <v>7660.1629999999996</v>
      </c>
      <c r="C1286">
        <v>-19.085999999999999</v>
      </c>
      <c r="D1286">
        <v>-19.68</v>
      </c>
      <c r="E1286">
        <v>0.59399999999999997</v>
      </c>
      <c r="F1286">
        <v>-27.53</v>
      </c>
      <c r="G1286">
        <v>0</v>
      </c>
      <c r="H1286">
        <v>0</v>
      </c>
      <c r="I1286">
        <v>0.997</v>
      </c>
    </row>
    <row r="1287" spans="2:9" hidden="1">
      <c r="B1287" s="6">
        <v>7670.1639999999998</v>
      </c>
      <c r="C1287">
        <v>-19.055</v>
      </c>
      <c r="D1287">
        <v>-19.695</v>
      </c>
      <c r="E1287">
        <v>0.64100000000000001</v>
      </c>
      <c r="F1287">
        <v>-27.53</v>
      </c>
      <c r="G1287">
        <v>0</v>
      </c>
      <c r="H1287">
        <v>0</v>
      </c>
      <c r="I1287">
        <v>0.997</v>
      </c>
    </row>
    <row r="1288" spans="2:9" hidden="1">
      <c r="B1288" s="6">
        <v>7680.1629999999996</v>
      </c>
      <c r="C1288">
        <v>-19.055</v>
      </c>
      <c r="D1288">
        <v>-19.675000000000001</v>
      </c>
      <c r="E1288">
        <v>0.62</v>
      </c>
      <c r="F1288">
        <v>-27.53</v>
      </c>
      <c r="G1288">
        <v>0</v>
      </c>
      <c r="H1288">
        <v>0</v>
      </c>
      <c r="I1288">
        <v>0.997</v>
      </c>
    </row>
    <row r="1289" spans="2:9" hidden="1">
      <c r="B1289" s="6">
        <v>7690.1639999999998</v>
      </c>
      <c r="C1289">
        <v>-19.106000000000002</v>
      </c>
      <c r="D1289">
        <v>-19.68</v>
      </c>
      <c r="E1289">
        <v>0.57399999999999995</v>
      </c>
      <c r="F1289">
        <v>-27.53</v>
      </c>
      <c r="G1289">
        <v>0</v>
      </c>
      <c r="H1289">
        <v>0</v>
      </c>
      <c r="I1289">
        <v>0.997</v>
      </c>
    </row>
    <row r="1290" spans="2:9" hidden="1">
      <c r="C1290">
        <v>-19.085999999999999</v>
      </c>
      <c r="D1290">
        <v>-19.68</v>
      </c>
      <c r="G1290">
        <v>0</v>
      </c>
      <c r="H1290">
        <v>0</v>
      </c>
      <c r="I1290">
        <v>0.997</v>
      </c>
    </row>
    <row r="1291" spans="2:9" hidden="1">
      <c r="B1291" s="6">
        <v>7710.1629999999996</v>
      </c>
      <c r="C1291">
        <v>-19.085999999999999</v>
      </c>
      <c r="D1291">
        <v>-19.68</v>
      </c>
      <c r="E1291">
        <v>0.59399999999999997</v>
      </c>
      <c r="F1291">
        <v>-27.53</v>
      </c>
      <c r="G1291">
        <v>0</v>
      </c>
      <c r="H1291">
        <v>0</v>
      </c>
      <c r="I1291">
        <v>0.997</v>
      </c>
    </row>
    <row r="1292" spans="2:9" hidden="1">
      <c r="B1292" s="6">
        <v>7720.1639999999998</v>
      </c>
      <c r="C1292">
        <v>-19.065000000000001</v>
      </c>
      <c r="D1292">
        <v>-19.68</v>
      </c>
      <c r="E1292">
        <v>0.61499999999999999</v>
      </c>
      <c r="F1292">
        <v>-27.53</v>
      </c>
      <c r="G1292">
        <v>0</v>
      </c>
      <c r="H1292">
        <v>0</v>
      </c>
      <c r="I1292">
        <v>0.997</v>
      </c>
    </row>
    <row r="1293" spans="2:9" hidden="1">
      <c r="B1293" s="6">
        <v>7730.1629999999996</v>
      </c>
      <c r="C1293">
        <v>-19.085999999999999</v>
      </c>
      <c r="D1293">
        <v>-19.68</v>
      </c>
      <c r="E1293">
        <v>0.59399999999999997</v>
      </c>
      <c r="F1293">
        <v>-27.53</v>
      </c>
      <c r="G1293">
        <v>0</v>
      </c>
      <c r="H1293">
        <v>0</v>
      </c>
      <c r="I1293">
        <v>0.997</v>
      </c>
    </row>
    <row r="1294" spans="2:9" hidden="1">
      <c r="B1294" s="6">
        <v>7740.1639999999998</v>
      </c>
      <c r="C1294">
        <v>-19.085999999999999</v>
      </c>
      <c r="D1294">
        <v>-19.684999999999999</v>
      </c>
      <c r="E1294">
        <v>0.6</v>
      </c>
      <c r="F1294">
        <v>-27.53</v>
      </c>
      <c r="G1294">
        <v>0</v>
      </c>
      <c r="H1294">
        <v>0</v>
      </c>
      <c r="I1294">
        <v>0.997</v>
      </c>
    </row>
    <row r="1295" spans="2:9" hidden="1">
      <c r="B1295" s="6">
        <v>7750.1629999999996</v>
      </c>
      <c r="C1295">
        <v>-19.074999999999999</v>
      </c>
      <c r="D1295">
        <v>-19.68</v>
      </c>
      <c r="E1295">
        <v>0.60499999999999998</v>
      </c>
      <c r="F1295">
        <v>-27.53</v>
      </c>
      <c r="G1295">
        <v>0</v>
      </c>
      <c r="H1295">
        <v>0</v>
      </c>
      <c r="I1295">
        <v>0.997</v>
      </c>
    </row>
    <row r="1296" spans="2:9" hidden="1">
      <c r="B1296" s="6">
        <v>7760.1639999999998</v>
      </c>
      <c r="C1296">
        <v>-19.085999999999999</v>
      </c>
      <c r="D1296">
        <v>-19.68</v>
      </c>
      <c r="E1296">
        <v>0.59399999999999997</v>
      </c>
      <c r="F1296">
        <v>-27.53</v>
      </c>
      <c r="G1296">
        <v>0</v>
      </c>
      <c r="H1296">
        <v>0</v>
      </c>
      <c r="I1296">
        <v>0.997</v>
      </c>
    </row>
    <row r="1297" spans="2:9" hidden="1">
      <c r="B1297" s="6">
        <v>7770.1629999999996</v>
      </c>
      <c r="C1297">
        <v>-19.085999999999999</v>
      </c>
      <c r="D1297">
        <v>-19.684999999999999</v>
      </c>
      <c r="E1297">
        <v>0.6</v>
      </c>
      <c r="F1297">
        <v>-27.54</v>
      </c>
      <c r="G1297">
        <v>-1E-3</v>
      </c>
      <c r="H1297">
        <v>-0.06</v>
      </c>
      <c r="I1297">
        <v>1.0569999999999999</v>
      </c>
    </row>
    <row r="1298" spans="2:9" hidden="1">
      <c r="B1298" s="6">
        <v>7780.1629999999996</v>
      </c>
      <c r="C1298">
        <v>-19.085999999999999</v>
      </c>
      <c r="D1298">
        <v>-19.68</v>
      </c>
      <c r="E1298">
        <v>0.59399999999999997</v>
      </c>
      <c r="F1298">
        <v>-27.54</v>
      </c>
      <c r="G1298">
        <v>0</v>
      </c>
      <c r="H1298">
        <v>0</v>
      </c>
      <c r="I1298">
        <v>0.997</v>
      </c>
    </row>
    <row r="1299" spans="2:9" hidden="1">
      <c r="B1299" s="6">
        <v>7790.1639999999998</v>
      </c>
      <c r="C1299">
        <v>-19.085999999999999</v>
      </c>
      <c r="D1299">
        <v>-19.68</v>
      </c>
      <c r="E1299">
        <v>0.59399999999999997</v>
      </c>
      <c r="F1299">
        <v>-27.53</v>
      </c>
      <c r="G1299">
        <v>1E-3</v>
      </c>
      <c r="H1299">
        <v>0.06</v>
      </c>
      <c r="I1299">
        <v>0.93700000000000006</v>
      </c>
    </row>
    <row r="1300" spans="2:9" hidden="1">
      <c r="C1300">
        <v>-19.085999999999999</v>
      </c>
      <c r="D1300">
        <v>-19.68</v>
      </c>
      <c r="G1300">
        <v>0</v>
      </c>
      <c r="H1300">
        <v>0</v>
      </c>
      <c r="I1300">
        <v>0.997</v>
      </c>
    </row>
    <row r="1301" spans="2:9" hidden="1">
      <c r="B1301" s="6">
        <v>7810.1639999999998</v>
      </c>
      <c r="C1301">
        <v>-19.074999999999999</v>
      </c>
      <c r="D1301">
        <v>-19.68</v>
      </c>
      <c r="E1301">
        <v>0.60499999999999998</v>
      </c>
      <c r="F1301">
        <v>-27.54</v>
      </c>
      <c r="G1301">
        <v>-1E-3</v>
      </c>
      <c r="H1301">
        <v>-0.06</v>
      </c>
      <c r="I1301">
        <v>1.0569999999999999</v>
      </c>
    </row>
    <row r="1302" spans="2:9" hidden="1">
      <c r="B1302" s="6">
        <v>7820.1629999999996</v>
      </c>
      <c r="C1302">
        <v>-19.085999999999999</v>
      </c>
      <c r="D1302">
        <v>-19.68</v>
      </c>
      <c r="E1302">
        <v>0.59399999999999997</v>
      </c>
      <c r="F1302">
        <v>-27.54</v>
      </c>
      <c r="G1302">
        <v>0</v>
      </c>
      <c r="H1302">
        <v>0</v>
      </c>
      <c r="I1302">
        <v>0.997</v>
      </c>
    </row>
    <row r="1303" spans="2:9" hidden="1">
      <c r="B1303" s="6">
        <v>7830.1639999999998</v>
      </c>
      <c r="C1303">
        <v>-19.085999999999999</v>
      </c>
      <c r="D1303">
        <v>-19.675000000000001</v>
      </c>
      <c r="E1303">
        <v>0.58899999999999997</v>
      </c>
      <c r="F1303">
        <v>-27.53</v>
      </c>
      <c r="G1303">
        <v>1E-3</v>
      </c>
      <c r="H1303">
        <v>0.06</v>
      </c>
      <c r="I1303">
        <v>0.93700000000000006</v>
      </c>
    </row>
    <row r="1304" spans="2:9" hidden="1">
      <c r="B1304" s="6">
        <v>7840.1629999999996</v>
      </c>
      <c r="C1304">
        <v>-19.085999999999999</v>
      </c>
      <c r="D1304">
        <v>-19.68</v>
      </c>
      <c r="E1304">
        <v>0.59399999999999997</v>
      </c>
      <c r="F1304">
        <v>-27.52</v>
      </c>
      <c r="G1304">
        <v>1E-3</v>
      </c>
      <c r="H1304">
        <v>0.06</v>
      </c>
      <c r="I1304">
        <v>0.93700000000000006</v>
      </c>
    </row>
    <row r="1305" spans="2:9" hidden="1">
      <c r="B1305" s="6">
        <v>7850.1629999999996</v>
      </c>
      <c r="C1305">
        <v>-19.085999999999999</v>
      </c>
      <c r="D1305">
        <v>-19.68</v>
      </c>
      <c r="E1305">
        <v>0.59399999999999997</v>
      </c>
      <c r="F1305">
        <v>-27.54</v>
      </c>
      <c r="G1305">
        <v>-2E-3</v>
      </c>
      <c r="H1305">
        <v>-0.12</v>
      </c>
      <c r="I1305">
        <v>1.117</v>
      </c>
    </row>
    <row r="1306" spans="2:9" hidden="1">
      <c r="B1306" s="6">
        <v>7860.1639999999998</v>
      </c>
      <c r="C1306">
        <v>-19.074999999999999</v>
      </c>
      <c r="D1306">
        <v>-19.68</v>
      </c>
      <c r="E1306">
        <v>0.60499999999999998</v>
      </c>
      <c r="F1306">
        <v>-27.54</v>
      </c>
      <c r="G1306">
        <v>0</v>
      </c>
      <c r="H1306">
        <v>0</v>
      </c>
      <c r="I1306">
        <v>0.997</v>
      </c>
    </row>
    <row r="1307" spans="2:9" hidden="1">
      <c r="B1307" s="6">
        <v>7870.1629999999996</v>
      </c>
      <c r="C1307">
        <v>-19.085999999999999</v>
      </c>
      <c r="D1307">
        <v>-19.68</v>
      </c>
      <c r="E1307">
        <v>0.59399999999999997</v>
      </c>
      <c r="F1307">
        <v>-27.53</v>
      </c>
      <c r="G1307">
        <v>1E-3</v>
      </c>
      <c r="H1307">
        <v>0.06</v>
      </c>
      <c r="I1307">
        <v>0.93700000000000006</v>
      </c>
    </row>
    <row r="1308" spans="2:9" hidden="1">
      <c r="B1308" s="6">
        <v>7880.1639999999998</v>
      </c>
      <c r="C1308">
        <v>-19.085999999999999</v>
      </c>
      <c r="D1308">
        <v>-19.68</v>
      </c>
      <c r="E1308">
        <v>0.59399999999999997</v>
      </c>
      <c r="F1308">
        <v>-27.54</v>
      </c>
      <c r="G1308">
        <v>-1E-3</v>
      </c>
      <c r="H1308">
        <v>-0.06</v>
      </c>
      <c r="I1308">
        <v>1.0569999999999999</v>
      </c>
    </row>
    <row r="1309" spans="2:9" hidden="1">
      <c r="B1309" s="6">
        <v>7890.1629999999996</v>
      </c>
      <c r="C1309">
        <v>-19.085999999999999</v>
      </c>
      <c r="D1309">
        <v>-19.68</v>
      </c>
      <c r="E1309">
        <v>0.59399999999999997</v>
      </c>
      <c r="F1309">
        <v>-27.53</v>
      </c>
      <c r="G1309">
        <v>1E-3</v>
      </c>
      <c r="H1309">
        <v>0.06</v>
      </c>
      <c r="I1309">
        <v>0.93700000000000006</v>
      </c>
    </row>
    <row r="1310" spans="2:9" hidden="1">
      <c r="C1310">
        <v>-19.116</v>
      </c>
      <c r="D1310">
        <v>-19.68</v>
      </c>
      <c r="G1310">
        <v>-1E-3</v>
      </c>
      <c r="H1310">
        <v>-0.06</v>
      </c>
      <c r="I1310">
        <v>1.0569999999999999</v>
      </c>
    </row>
    <row r="1311" spans="2:9" hidden="1">
      <c r="B1311" s="6">
        <v>7910.1629999999996</v>
      </c>
      <c r="C1311">
        <v>-19.096</v>
      </c>
      <c r="D1311">
        <v>-19.68</v>
      </c>
      <c r="E1311">
        <v>0.58399999999999996</v>
      </c>
      <c r="F1311">
        <v>-27.54</v>
      </c>
      <c r="G1311">
        <v>0</v>
      </c>
      <c r="H1311">
        <v>0</v>
      </c>
      <c r="I1311">
        <v>0.997</v>
      </c>
    </row>
    <row r="1312" spans="2:9" hidden="1">
      <c r="B1312" s="6">
        <v>7920.1629999999996</v>
      </c>
      <c r="C1312">
        <v>-19.074999999999999</v>
      </c>
      <c r="D1312">
        <v>-19.68</v>
      </c>
      <c r="E1312">
        <v>0.60499999999999998</v>
      </c>
      <c r="F1312">
        <v>-27.54</v>
      </c>
      <c r="G1312">
        <v>0</v>
      </c>
      <c r="H1312">
        <v>0</v>
      </c>
      <c r="I1312">
        <v>0.997</v>
      </c>
    </row>
    <row r="1313" spans="2:9" hidden="1">
      <c r="B1313" s="6">
        <v>7930.1639999999998</v>
      </c>
      <c r="C1313">
        <v>-19.085999999999999</v>
      </c>
      <c r="D1313">
        <v>-19.68</v>
      </c>
      <c r="E1313">
        <v>0.59399999999999997</v>
      </c>
      <c r="F1313">
        <v>-27.54</v>
      </c>
      <c r="G1313">
        <v>0</v>
      </c>
      <c r="H1313">
        <v>0</v>
      </c>
      <c r="I1313">
        <v>0.997</v>
      </c>
    </row>
    <row r="1314" spans="2:9" hidden="1">
      <c r="B1314" s="6">
        <v>7940.1629999999996</v>
      </c>
      <c r="C1314">
        <v>-19.085999999999999</v>
      </c>
      <c r="D1314">
        <v>-19.68</v>
      </c>
      <c r="E1314">
        <v>0.59399999999999997</v>
      </c>
      <c r="F1314">
        <v>-27.53</v>
      </c>
      <c r="G1314">
        <v>1E-3</v>
      </c>
      <c r="H1314">
        <v>0.06</v>
      </c>
      <c r="I1314">
        <v>0.93700000000000006</v>
      </c>
    </row>
    <row r="1315" spans="2:9" hidden="1">
      <c r="B1315" s="6">
        <v>7950.1639999999998</v>
      </c>
      <c r="C1315">
        <v>-19.085999999999999</v>
      </c>
      <c r="D1315">
        <v>-19.68</v>
      </c>
      <c r="E1315">
        <v>0.59399999999999997</v>
      </c>
      <c r="F1315">
        <v>-27.52</v>
      </c>
      <c r="G1315">
        <v>1E-3</v>
      </c>
      <c r="H1315">
        <v>0.06</v>
      </c>
      <c r="I1315">
        <v>0.93700000000000006</v>
      </c>
    </row>
    <row r="1316" spans="2:9" hidden="1">
      <c r="B1316" s="6">
        <v>7960.1629999999996</v>
      </c>
      <c r="C1316">
        <v>-19.085999999999999</v>
      </c>
      <c r="D1316">
        <v>-19.68</v>
      </c>
      <c r="E1316">
        <v>0.59399999999999997</v>
      </c>
      <c r="F1316">
        <v>-27.55</v>
      </c>
      <c r="G1316">
        <v>-3.0000000000000001E-3</v>
      </c>
      <c r="H1316">
        <v>-0.18099999999999999</v>
      </c>
      <c r="I1316">
        <v>1.1779999999999999</v>
      </c>
    </row>
    <row r="1317" spans="2:9" hidden="1">
      <c r="B1317" s="6">
        <v>7970.1639999999998</v>
      </c>
      <c r="C1317">
        <v>-19.085999999999999</v>
      </c>
      <c r="D1317">
        <v>-19.68</v>
      </c>
      <c r="E1317">
        <v>0.59399999999999997</v>
      </c>
      <c r="F1317">
        <v>-27.55</v>
      </c>
      <c r="G1317">
        <v>0</v>
      </c>
      <c r="H1317">
        <v>0</v>
      </c>
      <c r="I1317">
        <v>0.997</v>
      </c>
    </row>
    <row r="1318" spans="2:9" hidden="1">
      <c r="B1318" s="6">
        <v>7980.1629999999996</v>
      </c>
      <c r="C1318">
        <v>-19.085999999999999</v>
      </c>
      <c r="D1318">
        <v>-19.68</v>
      </c>
      <c r="E1318">
        <v>0.59399999999999997</v>
      </c>
      <c r="F1318">
        <v>-27.54</v>
      </c>
      <c r="G1318">
        <v>1E-3</v>
      </c>
      <c r="H1318">
        <v>0.06</v>
      </c>
      <c r="I1318">
        <v>0.93700000000000006</v>
      </c>
    </row>
    <row r="1319" spans="2:9" hidden="1">
      <c r="B1319" s="6">
        <v>7990.1629999999996</v>
      </c>
      <c r="C1319">
        <v>-19.085999999999999</v>
      </c>
      <c r="D1319">
        <v>-19.68</v>
      </c>
      <c r="E1319">
        <v>0.59399999999999997</v>
      </c>
      <c r="F1319">
        <v>-27.54</v>
      </c>
      <c r="G1319">
        <v>0</v>
      </c>
      <c r="H1319">
        <v>0</v>
      </c>
      <c r="I1319">
        <v>0.997</v>
      </c>
    </row>
    <row r="1320" spans="2:9" hidden="1">
      <c r="C1320">
        <v>-19.146999999999998</v>
      </c>
      <c r="D1320">
        <v>-19.675000000000001</v>
      </c>
      <c r="G1320">
        <v>1E-3</v>
      </c>
      <c r="H1320">
        <v>0.06</v>
      </c>
      <c r="I1320">
        <v>0.93700000000000006</v>
      </c>
    </row>
    <row r="1321" spans="2:9" hidden="1">
      <c r="B1321" s="6">
        <v>8010.1629999999996</v>
      </c>
      <c r="C1321">
        <v>-19.178000000000001</v>
      </c>
      <c r="D1321">
        <v>-19.684999999999999</v>
      </c>
      <c r="E1321">
        <v>0.50700000000000001</v>
      </c>
      <c r="F1321">
        <v>-27.54</v>
      </c>
      <c r="G1321">
        <v>-1E-3</v>
      </c>
      <c r="H1321">
        <v>-0.06</v>
      </c>
      <c r="I1321">
        <v>1.0569999999999999</v>
      </c>
    </row>
    <row r="1322" spans="2:9" hidden="1">
      <c r="B1322" s="6">
        <v>8020.1639999999998</v>
      </c>
      <c r="C1322">
        <v>-19.096</v>
      </c>
      <c r="D1322">
        <v>-19.68</v>
      </c>
      <c r="E1322">
        <v>0.58399999999999996</v>
      </c>
      <c r="F1322">
        <v>-27.53</v>
      </c>
      <c r="G1322">
        <v>1E-3</v>
      </c>
      <c r="H1322">
        <v>0.06</v>
      </c>
      <c r="I1322">
        <v>0.93700000000000006</v>
      </c>
    </row>
    <row r="1323" spans="2:9" hidden="1">
      <c r="B1323" s="6">
        <v>8030.1629999999996</v>
      </c>
      <c r="C1323">
        <v>-19.106000000000002</v>
      </c>
      <c r="D1323">
        <v>-19.670000000000002</v>
      </c>
      <c r="E1323">
        <v>0.56399999999999995</v>
      </c>
      <c r="F1323">
        <v>-27.54</v>
      </c>
      <c r="G1323">
        <v>-1E-3</v>
      </c>
      <c r="H1323">
        <v>-0.06</v>
      </c>
      <c r="I1323">
        <v>1.0569999999999999</v>
      </c>
    </row>
    <row r="1324" spans="2:9" hidden="1">
      <c r="B1324" s="6">
        <v>8040.1639999999998</v>
      </c>
      <c r="C1324">
        <v>-19.085999999999999</v>
      </c>
      <c r="D1324">
        <v>-19.68</v>
      </c>
      <c r="E1324">
        <v>0.59399999999999997</v>
      </c>
      <c r="F1324">
        <v>-27.53</v>
      </c>
      <c r="G1324">
        <v>1E-3</v>
      </c>
      <c r="H1324">
        <v>0.06</v>
      </c>
      <c r="I1324">
        <v>0.93700000000000006</v>
      </c>
    </row>
    <row r="1325" spans="2:9" hidden="1">
      <c r="B1325" s="6">
        <v>8050.1629999999996</v>
      </c>
      <c r="C1325">
        <v>-19.085999999999999</v>
      </c>
      <c r="D1325">
        <v>-19.68</v>
      </c>
      <c r="E1325">
        <v>0.59399999999999997</v>
      </c>
      <c r="F1325">
        <v>-27.54</v>
      </c>
      <c r="G1325">
        <v>-1E-3</v>
      </c>
      <c r="H1325">
        <v>-0.06</v>
      </c>
      <c r="I1325">
        <v>1.0569999999999999</v>
      </c>
    </row>
    <row r="1326" spans="2:9" hidden="1">
      <c r="B1326" s="6">
        <v>8060.1629999999996</v>
      </c>
      <c r="C1326">
        <v>-19.055</v>
      </c>
      <c r="D1326">
        <v>-19.68</v>
      </c>
      <c r="E1326">
        <v>0.625</v>
      </c>
      <c r="F1326">
        <v>-27.55</v>
      </c>
      <c r="G1326">
        <v>-1E-3</v>
      </c>
      <c r="H1326">
        <v>-0.06</v>
      </c>
      <c r="I1326">
        <v>1.0569999999999999</v>
      </c>
    </row>
    <row r="1327" spans="2:9" hidden="1">
      <c r="B1327" s="6">
        <v>8070.1639999999998</v>
      </c>
      <c r="C1327">
        <v>-19.085999999999999</v>
      </c>
      <c r="D1327">
        <v>-19.68</v>
      </c>
      <c r="E1327">
        <v>0.59399999999999997</v>
      </c>
      <c r="F1327">
        <v>-27.53</v>
      </c>
      <c r="G1327">
        <v>2E-3</v>
      </c>
      <c r="H1327">
        <v>0.12</v>
      </c>
      <c r="I1327">
        <v>0.877</v>
      </c>
    </row>
    <row r="1328" spans="2:9" hidden="1">
      <c r="B1328" s="6">
        <v>8080.1629999999996</v>
      </c>
      <c r="C1328">
        <v>-19.085999999999999</v>
      </c>
      <c r="D1328">
        <v>-19.68</v>
      </c>
      <c r="E1328">
        <v>0.59399999999999997</v>
      </c>
      <c r="F1328">
        <v>-27.54</v>
      </c>
      <c r="G1328">
        <v>-1E-3</v>
      </c>
      <c r="H1328">
        <v>-0.06</v>
      </c>
      <c r="I1328">
        <v>1.0569999999999999</v>
      </c>
    </row>
    <row r="1329" spans="2:9" hidden="1">
      <c r="B1329" s="6">
        <v>8090.1639999999998</v>
      </c>
      <c r="C1329">
        <v>-19.096</v>
      </c>
      <c r="D1329">
        <v>-19.675000000000001</v>
      </c>
      <c r="E1329">
        <v>0.57899999999999996</v>
      </c>
      <c r="F1329">
        <v>-27.53</v>
      </c>
      <c r="G1329">
        <v>1E-3</v>
      </c>
      <c r="H1329">
        <v>0.06</v>
      </c>
      <c r="I1329">
        <v>0.93700000000000006</v>
      </c>
    </row>
    <row r="1330" spans="2:9" hidden="1">
      <c r="C1330">
        <v>-19.096</v>
      </c>
      <c r="D1330">
        <v>-19.68</v>
      </c>
      <c r="G1330">
        <v>-1E-3</v>
      </c>
      <c r="H1330">
        <v>-0.06</v>
      </c>
      <c r="I1330">
        <v>1.0569999999999999</v>
      </c>
    </row>
    <row r="1331" spans="2:9" hidden="1">
      <c r="B1331" s="6">
        <v>8110.1639999999998</v>
      </c>
      <c r="C1331">
        <v>-19.085999999999999</v>
      </c>
      <c r="D1331">
        <v>-19.675000000000001</v>
      </c>
      <c r="E1331">
        <v>0.58899999999999997</v>
      </c>
      <c r="F1331">
        <v>-27.55</v>
      </c>
      <c r="G1331">
        <v>-1E-3</v>
      </c>
      <c r="H1331">
        <v>-0.06</v>
      </c>
      <c r="I1331">
        <v>1.0569999999999999</v>
      </c>
    </row>
    <row r="1332" spans="2:9" hidden="1">
      <c r="B1332" s="6">
        <v>8120.1629999999996</v>
      </c>
      <c r="C1332">
        <v>-19.096</v>
      </c>
      <c r="D1332">
        <v>-19.68</v>
      </c>
      <c r="E1332">
        <v>0.58399999999999996</v>
      </c>
      <c r="F1332">
        <v>-27.54</v>
      </c>
      <c r="G1332">
        <v>1E-3</v>
      </c>
      <c r="H1332">
        <v>0.06</v>
      </c>
      <c r="I1332">
        <v>0.93700000000000006</v>
      </c>
    </row>
    <row r="1333" spans="2:9" hidden="1">
      <c r="B1333" s="6">
        <v>8130.1629999999996</v>
      </c>
      <c r="C1333">
        <v>-19.085999999999999</v>
      </c>
      <c r="D1333">
        <v>-19.68</v>
      </c>
      <c r="E1333">
        <v>0.59399999999999997</v>
      </c>
      <c r="F1333">
        <v>-27.54</v>
      </c>
      <c r="G1333">
        <v>0</v>
      </c>
      <c r="H1333">
        <v>0</v>
      </c>
      <c r="I1333">
        <v>0.997</v>
      </c>
    </row>
    <row r="1334" spans="2:9" hidden="1">
      <c r="B1334" s="6">
        <v>8140.1639999999998</v>
      </c>
      <c r="C1334">
        <v>-19.085999999999999</v>
      </c>
      <c r="D1334">
        <v>-19.68</v>
      </c>
      <c r="E1334">
        <v>0.59399999999999997</v>
      </c>
      <c r="F1334">
        <v>-27.53</v>
      </c>
      <c r="G1334">
        <v>1E-3</v>
      </c>
      <c r="H1334">
        <v>0.06</v>
      </c>
      <c r="I1334">
        <v>0.93700000000000006</v>
      </c>
    </row>
    <row r="1335" spans="2:9" hidden="1">
      <c r="B1335" s="6">
        <v>8150.1629999999996</v>
      </c>
      <c r="C1335">
        <v>-19.096</v>
      </c>
      <c r="D1335">
        <v>-19.68</v>
      </c>
      <c r="E1335">
        <v>0.58399999999999996</v>
      </c>
      <c r="F1335">
        <v>-27.54</v>
      </c>
      <c r="G1335">
        <v>-1E-3</v>
      </c>
      <c r="H1335">
        <v>-0.06</v>
      </c>
      <c r="I1335">
        <v>1.0569999999999999</v>
      </c>
    </row>
    <row r="1336" spans="2:9" hidden="1">
      <c r="B1336" s="6">
        <v>8160.1639999999998</v>
      </c>
      <c r="C1336">
        <v>-19.085999999999999</v>
      </c>
      <c r="D1336">
        <v>-19.675000000000001</v>
      </c>
      <c r="E1336">
        <v>0.58899999999999997</v>
      </c>
      <c r="F1336">
        <v>-27.54</v>
      </c>
      <c r="G1336">
        <v>0</v>
      </c>
      <c r="H1336">
        <v>0</v>
      </c>
      <c r="I1336">
        <v>0.997</v>
      </c>
    </row>
    <row r="1337" spans="2:9" hidden="1">
      <c r="B1337" s="6">
        <v>8170.1629999999996</v>
      </c>
      <c r="C1337">
        <v>-19.074999999999999</v>
      </c>
      <c r="D1337">
        <v>-19.675000000000001</v>
      </c>
      <c r="E1337">
        <v>0.6</v>
      </c>
      <c r="F1337">
        <v>-27.53</v>
      </c>
      <c r="G1337">
        <v>1E-3</v>
      </c>
      <c r="H1337">
        <v>0.06</v>
      </c>
      <c r="I1337">
        <v>0.93700000000000006</v>
      </c>
    </row>
    <row r="1338" spans="2:9" hidden="1">
      <c r="B1338" s="6">
        <v>8180.1639999999998</v>
      </c>
      <c r="C1338">
        <v>-19.085999999999999</v>
      </c>
      <c r="D1338">
        <v>-19.675000000000001</v>
      </c>
      <c r="E1338">
        <v>0.58899999999999997</v>
      </c>
      <c r="F1338">
        <v>-27.54</v>
      </c>
      <c r="G1338">
        <v>-1E-3</v>
      </c>
      <c r="H1338">
        <v>-0.06</v>
      </c>
      <c r="I1338">
        <v>1.0569999999999999</v>
      </c>
    </row>
    <row r="1339" spans="2:9" hidden="1">
      <c r="B1339" s="6">
        <v>8190.1629999999996</v>
      </c>
      <c r="C1339">
        <v>-19.074999999999999</v>
      </c>
      <c r="D1339">
        <v>-19.675000000000001</v>
      </c>
      <c r="E1339">
        <v>0.6</v>
      </c>
      <c r="F1339">
        <v>-27.53</v>
      </c>
      <c r="G1339">
        <v>1E-3</v>
      </c>
      <c r="H1339">
        <v>0.06</v>
      </c>
      <c r="I1339">
        <v>0.93700000000000006</v>
      </c>
    </row>
    <row r="1340" spans="2:9" hidden="1">
      <c r="C1340">
        <v>-19.085999999999999</v>
      </c>
      <c r="D1340">
        <v>-19.675000000000001</v>
      </c>
      <c r="G1340">
        <v>0</v>
      </c>
      <c r="H1340">
        <v>0</v>
      </c>
      <c r="I1340">
        <v>0.997</v>
      </c>
    </row>
    <row r="1341" spans="2:9" hidden="1">
      <c r="B1341" s="6">
        <v>8210.1640000000007</v>
      </c>
      <c r="C1341">
        <v>-19.085999999999999</v>
      </c>
      <c r="D1341">
        <v>-19.670000000000002</v>
      </c>
      <c r="E1341">
        <v>0.58399999999999996</v>
      </c>
      <c r="F1341">
        <v>-27.53</v>
      </c>
      <c r="G1341">
        <v>0</v>
      </c>
      <c r="H1341">
        <v>0</v>
      </c>
      <c r="I1341">
        <v>0.997</v>
      </c>
    </row>
    <row r="1342" spans="2:9" hidden="1">
      <c r="B1342" s="6">
        <v>8220.1630000000005</v>
      </c>
      <c r="C1342">
        <v>-19.096</v>
      </c>
      <c r="D1342">
        <v>-19.675000000000001</v>
      </c>
      <c r="E1342">
        <v>0.57899999999999996</v>
      </c>
      <c r="F1342">
        <v>-27.54</v>
      </c>
      <c r="G1342">
        <v>-1E-3</v>
      </c>
      <c r="H1342">
        <v>-0.06</v>
      </c>
      <c r="I1342">
        <v>1.0569999999999999</v>
      </c>
    </row>
    <row r="1343" spans="2:9" hidden="1">
      <c r="B1343" s="6">
        <v>8230.1640000000007</v>
      </c>
      <c r="C1343">
        <v>-19.096</v>
      </c>
      <c r="D1343">
        <v>-19.664999999999999</v>
      </c>
      <c r="E1343">
        <v>0.56899999999999995</v>
      </c>
      <c r="F1343">
        <v>-27.53</v>
      </c>
      <c r="G1343">
        <v>1E-3</v>
      </c>
      <c r="H1343">
        <v>0.06</v>
      </c>
      <c r="I1343">
        <v>0.93700000000000006</v>
      </c>
    </row>
    <row r="1344" spans="2:9" hidden="1">
      <c r="B1344" s="6">
        <v>8240.1630000000005</v>
      </c>
      <c r="C1344">
        <v>-19.085999999999999</v>
      </c>
      <c r="D1344">
        <v>-19.664999999999999</v>
      </c>
      <c r="E1344">
        <v>0.57899999999999996</v>
      </c>
      <c r="F1344">
        <v>-27.55</v>
      </c>
      <c r="G1344">
        <v>-2E-3</v>
      </c>
      <c r="H1344">
        <v>-0.12</v>
      </c>
      <c r="I1344">
        <v>1.117</v>
      </c>
    </row>
    <row r="1345" spans="2:9" hidden="1">
      <c r="B1345" s="6">
        <v>8250.1640000000007</v>
      </c>
      <c r="C1345">
        <v>-19.085999999999999</v>
      </c>
      <c r="D1345">
        <v>-19.68</v>
      </c>
      <c r="E1345">
        <v>0.59399999999999997</v>
      </c>
      <c r="F1345">
        <v>-27.54</v>
      </c>
      <c r="G1345">
        <v>1E-3</v>
      </c>
      <c r="H1345">
        <v>0.06</v>
      </c>
      <c r="I1345">
        <v>0.93700000000000006</v>
      </c>
    </row>
    <row r="1346" spans="2:9" hidden="1">
      <c r="B1346" s="6">
        <v>8260.1630000000005</v>
      </c>
      <c r="C1346">
        <v>-19.085999999999999</v>
      </c>
      <c r="D1346">
        <v>-19.675000000000001</v>
      </c>
      <c r="E1346">
        <v>0.58899999999999997</v>
      </c>
      <c r="F1346">
        <v>-27.55</v>
      </c>
      <c r="G1346">
        <v>-1E-3</v>
      </c>
      <c r="H1346">
        <v>-0.06</v>
      </c>
      <c r="I1346">
        <v>1.0569999999999999</v>
      </c>
    </row>
    <row r="1347" spans="2:9" hidden="1">
      <c r="B1347" s="6">
        <v>8270.1630000000005</v>
      </c>
      <c r="C1347">
        <v>-19.085999999999999</v>
      </c>
      <c r="D1347">
        <v>-19.654</v>
      </c>
      <c r="E1347">
        <v>0.56899999999999995</v>
      </c>
      <c r="F1347">
        <v>-27.53</v>
      </c>
      <c r="G1347">
        <v>2E-3</v>
      </c>
      <c r="H1347">
        <v>0.12</v>
      </c>
      <c r="I1347">
        <v>0.877</v>
      </c>
    </row>
    <row r="1348" spans="2:9" hidden="1">
      <c r="B1348" s="6">
        <v>8280.1640000000007</v>
      </c>
      <c r="C1348">
        <v>-19.106000000000002</v>
      </c>
      <c r="D1348">
        <v>-19.675000000000001</v>
      </c>
      <c r="E1348">
        <v>0.56899999999999995</v>
      </c>
      <c r="F1348">
        <v>-27.54</v>
      </c>
      <c r="G1348">
        <v>-1E-3</v>
      </c>
      <c r="H1348">
        <v>-0.06</v>
      </c>
      <c r="I1348">
        <v>1.0569999999999999</v>
      </c>
    </row>
    <row r="1354" spans="2:9">
      <c r="C1354">
        <v>107.661</v>
      </c>
      <c r="D1354">
        <v>16.547000000000001</v>
      </c>
      <c r="G1354">
        <v>1530.4549999999999</v>
      </c>
      <c r="H1354">
        <v>0.875</v>
      </c>
      <c r="I1354">
        <v>659.90599999999995</v>
      </c>
    </row>
    <row r="1355" spans="2:9">
      <c r="C1355">
        <v>114.303</v>
      </c>
      <c r="D1355">
        <v>17.097000000000001</v>
      </c>
      <c r="G1355">
        <v>1244.2819999999999</v>
      </c>
      <c r="H1355">
        <v>0.999</v>
      </c>
      <c r="I1355">
        <v>407.61399999999998</v>
      </c>
    </row>
    <row r="1356" spans="2:9">
      <c r="C1356">
        <v>118.03</v>
      </c>
      <c r="D1356">
        <v>17.966999999999999</v>
      </c>
      <c r="G1356">
        <v>1440.9469999999999</v>
      </c>
      <c r="H1356">
        <v>0.97099999999999997</v>
      </c>
      <c r="I1356">
        <v>537.32299999999998</v>
      </c>
    </row>
    <row r="1357" spans="2:9">
      <c r="C1357">
        <v>125.295</v>
      </c>
      <c r="D1357">
        <v>16.84</v>
      </c>
      <c r="G1357">
        <v>1346.3969999999999</v>
      </c>
      <c r="H1357">
        <v>0.98199999999999998</v>
      </c>
      <c r="I1357">
        <v>486.80399999999997</v>
      </c>
    </row>
    <row r="1358" spans="2:9">
      <c r="C1358">
        <v>116.624</v>
      </c>
      <c r="D1358">
        <v>18.738</v>
      </c>
      <c r="G1358">
        <v>1372.8710000000001</v>
      </c>
      <c r="H1358">
        <v>0.996</v>
      </c>
      <c r="I1358">
        <v>465.31</v>
      </c>
    </row>
    <row r="1359" spans="2:9">
      <c r="C1359">
        <v>115.825</v>
      </c>
      <c r="D1359">
        <v>11.045999999999999</v>
      </c>
      <c r="G1359">
        <v>1282.1030000000001</v>
      </c>
      <c r="H1359">
        <v>0.97599999999999998</v>
      </c>
      <c r="I1359">
        <v>472.33600000000001</v>
      </c>
    </row>
    <row r="1360" spans="2:9">
      <c r="C1360">
        <v>104.669</v>
      </c>
      <c r="D1360">
        <v>13.571999999999999</v>
      </c>
      <c r="G1360">
        <v>1266.9749999999999</v>
      </c>
      <c r="H1360">
        <v>0.999</v>
      </c>
      <c r="I1360">
        <v>414.87200000000001</v>
      </c>
    </row>
    <row r="1361" spans="3:9">
      <c r="C1361">
        <v>108.587</v>
      </c>
      <c r="D1361">
        <v>17.327000000000002</v>
      </c>
      <c r="G1361">
        <v>850.95299999999997</v>
      </c>
      <c r="H1361">
        <v>1</v>
      </c>
      <c r="I1361">
        <v>277.67099999999999</v>
      </c>
    </row>
    <row r="1362" spans="3:9">
      <c r="C1362">
        <v>130.45400000000001</v>
      </c>
      <c r="D1362">
        <v>16.53</v>
      </c>
      <c r="G1362">
        <v>302.56099999999998</v>
      </c>
      <c r="H1362">
        <v>0.997</v>
      </c>
      <c r="I1362">
        <v>101.746</v>
      </c>
    </row>
    <row r="1363" spans="3:9">
      <c r="C1363">
        <v>110.32299999999999</v>
      </c>
      <c r="D1363">
        <v>8.2050000000000001</v>
      </c>
      <c r="G1363">
        <v>1304.7950000000001</v>
      </c>
      <c r="H1363">
        <v>0.97099999999999997</v>
      </c>
      <c r="I1363">
        <v>486.77</v>
      </c>
    </row>
    <row r="1364" spans="3:9">
      <c r="C1364">
        <v>114.355</v>
      </c>
      <c r="D1364">
        <v>16.664000000000001</v>
      </c>
      <c r="G1364">
        <v>1474.9849999999999</v>
      </c>
      <c r="H1364">
        <v>0.97599999999999998</v>
      </c>
      <c r="I1364">
        <v>542.16700000000003</v>
      </c>
    </row>
    <row r="1365" spans="3:9">
      <c r="C1365">
        <v>119.059</v>
      </c>
      <c r="D1365">
        <v>19.088000000000001</v>
      </c>
      <c r="G1365">
        <v>1326.2260000000001</v>
      </c>
      <c r="H1365">
        <v>0.99199999999999999</v>
      </c>
      <c r="I1365">
        <v>459.61900000000003</v>
      </c>
    </row>
    <row r="1366" spans="3:9">
      <c r="C1366">
        <v>120.298</v>
      </c>
      <c r="D1366">
        <v>16.771000000000001</v>
      </c>
      <c r="G1366">
        <v>1357.7429999999999</v>
      </c>
      <c r="H1366">
        <v>0.98599999999999999</v>
      </c>
      <c r="I1366">
        <v>484.47</v>
      </c>
    </row>
    <row r="1367" spans="3:9">
      <c r="C1367">
        <v>107.642</v>
      </c>
      <c r="D1367">
        <v>11.085000000000001</v>
      </c>
      <c r="G1367">
        <v>1361.5250000000001</v>
      </c>
      <c r="H1367">
        <v>0.999</v>
      </c>
      <c r="I1367">
        <v>450.928</v>
      </c>
    </row>
    <row r="1368" spans="3:9">
      <c r="C1368">
        <v>107.03</v>
      </c>
      <c r="D1368">
        <v>15.96</v>
      </c>
      <c r="G1368">
        <v>1232.9359999999999</v>
      </c>
      <c r="H1368">
        <v>0.995</v>
      </c>
      <c r="I1368">
        <v>419.54300000000001</v>
      </c>
    </row>
    <row r="1369" spans="3:9">
      <c r="C1369">
        <v>124.185</v>
      </c>
      <c r="D1369">
        <v>19.327999999999999</v>
      </c>
      <c r="G1369">
        <v>1331.269</v>
      </c>
      <c r="H1369">
        <v>0.999</v>
      </c>
      <c r="I1369">
        <v>438.863</v>
      </c>
    </row>
    <row r="1370" spans="3:9">
      <c r="C1370">
        <v>125.997</v>
      </c>
      <c r="D1370">
        <v>16.739999999999998</v>
      </c>
      <c r="G1370">
        <v>1316.1410000000001</v>
      </c>
      <c r="H1370">
        <v>0.99</v>
      </c>
      <c r="I1370">
        <v>438.863</v>
      </c>
    </row>
    <row r="1371" spans="3:9">
      <c r="C1371">
        <v>97.322000000000003</v>
      </c>
      <c r="D1371">
        <v>1.919</v>
      </c>
      <c r="G1371">
        <v>181.53700000000001</v>
      </c>
      <c r="H1371">
        <v>0.997</v>
      </c>
      <c r="I1371">
        <v>58.78</v>
      </c>
    </row>
    <row r="1372" spans="3:9">
      <c r="C1372">
        <v>115.19</v>
      </c>
      <c r="D1372">
        <v>14.622</v>
      </c>
      <c r="G1372">
        <v>287.43299999999999</v>
      </c>
      <c r="H1372">
        <v>1</v>
      </c>
      <c r="I1372">
        <v>94.668999999999997</v>
      </c>
    </row>
    <row r="1373" spans="3:9">
      <c r="C1373">
        <v>124.1</v>
      </c>
      <c r="D1373">
        <v>19.581</v>
      </c>
      <c r="G1373">
        <v>1516.587</v>
      </c>
      <c r="H1373">
        <v>0.88</v>
      </c>
      <c r="I1373">
        <v>650.25900000000001</v>
      </c>
    </row>
    <row r="1374" spans="3:9">
      <c r="C1374">
        <v>114.31</v>
      </c>
      <c r="D1374">
        <v>18.587</v>
      </c>
      <c r="G1374">
        <v>1342.615</v>
      </c>
      <c r="H1374">
        <v>0.99399999999999999</v>
      </c>
      <c r="I1374">
        <v>460.50099999999998</v>
      </c>
    </row>
    <row r="1375" spans="3:9">
      <c r="C1375">
        <v>126.10899999999999</v>
      </c>
      <c r="D1375">
        <v>18.084</v>
      </c>
      <c r="G1375">
        <v>1361.5250000000001</v>
      </c>
      <c r="H1375">
        <v>0.96</v>
      </c>
      <c r="I1375">
        <v>520.42100000000005</v>
      </c>
    </row>
    <row r="1376" spans="3:9">
      <c r="C1376">
        <v>112.15300000000001</v>
      </c>
      <c r="D1376">
        <v>16.416</v>
      </c>
      <c r="G1376">
        <v>1217.808</v>
      </c>
      <c r="H1376">
        <v>0.93500000000000005</v>
      </c>
      <c r="I1376">
        <v>486.62099999999998</v>
      </c>
    </row>
    <row r="1377" spans="3:9">
      <c r="C1377">
        <v>101.751</v>
      </c>
      <c r="D1377">
        <v>7.3170000000000002</v>
      </c>
      <c r="G1377">
        <v>816.91499999999996</v>
      </c>
      <c r="H1377">
        <v>1</v>
      </c>
      <c r="I1377">
        <v>263.20600000000002</v>
      </c>
    </row>
    <row r="1378" spans="3:9">
      <c r="C1378">
        <v>101.752</v>
      </c>
      <c r="D1378">
        <v>18.954000000000001</v>
      </c>
      <c r="G1378">
        <v>1365.307</v>
      </c>
      <c r="H1378">
        <v>1</v>
      </c>
      <c r="I1378">
        <v>443.71600000000001</v>
      </c>
    </row>
    <row r="1379" spans="3:9">
      <c r="C1379">
        <v>105.80500000000001</v>
      </c>
      <c r="D1379">
        <v>15.944000000000001</v>
      </c>
      <c r="G1379">
        <v>1304.7950000000001</v>
      </c>
      <c r="H1379">
        <v>1</v>
      </c>
      <c r="I1379">
        <v>419.67899999999997</v>
      </c>
    </row>
    <row r="1380" spans="3:9">
      <c r="C1380">
        <v>104.042</v>
      </c>
      <c r="D1380">
        <v>11.52</v>
      </c>
      <c r="G1380">
        <v>1418.2550000000001</v>
      </c>
      <c r="H1380">
        <v>0.97899999999999998</v>
      </c>
      <c r="I1380">
        <v>518.077</v>
      </c>
    </row>
    <row r="1381" spans="3:9">
      <c r="C1381">
        <v>109.41800000000001</v>
      </c>
      <c r="D1381">
        <v>10.752000000000001</v>
      </c>
      <c r="G1381">
        <v>1452.2929999999999</v>
      </c>
      <c r="H1381">
        <v>0.98899999999999999</v>
      </c>
      <c r="I1381">
        <v>510.928</v>
      </c>
    </row>
    <row r="1382" spans="3:9">
      <c r="C1382">
        <v>121.349</v>
      </c>
      <c r="D1382">
        <v>13.619</v>
      </c>
      <c r="G1382">
        <v>1270.7570000000001</v>
      </c>
      <c r="H1382">
        <v>1</v>
      </c>
      <c r="I1382">
        <v>405.60399999999998</v>
      </c>
    </row>
    <row r="1383" spans="3:9">
      <c r="C1383">
        <v>105.09</v>
      </c>
      <c r="D1383">
        <v>20.905000000000001</v>
      </c>
      <c r="G1383">
        <v>1115.694</v>
      </c>
      <c r="H1383">
        <v>0.997</v>
      </c>
      <c r="I1383">
        <v>373.87</v>
      </c>
    </row>
    <row r="1384" spans="3:9">
      <c r="C1384">
        <v>104.81</v>
      </c>
      <c r="D1384">
        <v>15.786</v>
      </c>
      <c r="G1384">
        <v>893.81600000000003</v>
      </c>
      <c r="H1384">
        <v>0.998</v>
      </c>
      <c r="I1384">
        <v>299.22899999999998</v>
      </c>
    </row>
    <row r="1385" spans="3:9">
      <c r="C1385">
        <v>100.417</v>
      </c>
      <c r="D1385">
        <v>9.8160000000000007</v>
      </c>
      <c r="G1385">
        <v>703.45500000000004</v>
      </c>
      <c r="H1385">
        <v>1</v>
      </c>
      <c r="I1385">
        <v>227.142</v>
      </c>
    </row>
    <row r="1386" spans="3:9">
      <c r="C1386">
        <v>114.785</v>
      </c>
      <c r="D1386">
        <v>18.158000000000001</v>
      </c>
      <c r="G1386">
        <v>1346.3969999999999</v>
      </c>
      <c r="H1386">
        <v>0.86699999999999999</v>
      </c>
      <c r="I1386">
        <v>585.23099999999999</v>
      </c>
    </row>
    <row r="1387" spans="3:9">
      <c r="C1387">
        <v>120.33199999999999</v>
      </c>
      <c r="D1387">
        <v>19.332000000000001</v>
      </c>
      <c r="G1387">
        <v>1236.7180000000001</v>
      </c>
      <c r="H1387">
        <v>1</v>
      </c>
      <c r="I1387">
        <v>398.03300000000002</v>
      </c>
    </row>
    <row r="1388" spans="3:9">
      <c r="C1388">
        <v>129.982</v>
      </c>
      <c r="D1388">
        <v>19.248999999999999</v>
      </c>
      <c r="G1388">
        <v>1077.874</v>
      </c>
      <c r="H1388">
        <v>1</v>
      </c>
      <c r="I1388">
        <v>347.49</v>
      </c>
    </row>
    <row r="1389" spans="3:9">
      <c r="C1389">
        <v>120.639</v>
      </c>
      <c r="D1389">
        <v>13.071999999999999</v>
      </c>
      <c r="G1389">
        <v>1225.3720000000001</v>
      </c>
      <c r="H1389">
        <v>0.998</v>
      </c>
      <c r="I1389">
        <v>407.56700000000001</v>
      </c>
    </row>
    <row r="1390" spans="3:9">
      <c r="C1390">
        <v>110.874</v>
      </c>
      <c r="D1390">
        <v>7.0469999999999997</v>
      </c>
      <c r="G1390">
        <v>816.91499999999996</v>
      </c>
      <c r="H1390">
        <v>1</v>
      </c>
      <c r="I1390">
        <v>263.20600000000002</v>
      </c>
    </row>
    <row r="1391" spans="3:9">
      <c r="C1391">
        <v>108.839</v>
      </c>
      <c r="D1391">
        <v>15.295</v>
      </c>
      <c r="G1391">
        <v>1089.22</v>
      </c>
      <c r="H1391">
        <v>1</v>
      </c>
      <c r="I1391">
        <v>354.697</v>
      </c>
    </row>
    <row r="1392" spans="3:9">
      <c r="C1392">
        <v>110.785</v>
      </c>
      <c r="D1392">
        <v>8.15</v>
      </c>
      <c r="G1392">
        <v>1195.116</v>
      </c>
      <c r="H1392">
        <v>0.97699999999999998</v>
      </c>
      <c r="I1392">
        <v>438.625</v>
      </c>
    </row>
    <row r="1393" spans="3:9">
      <c r="C1393">
        <v>100.965</v>
      </c>
      <c r="D1393">
        <v>20.361000000000001</v>
      </c>
      <c r="G1393">
        <v>1293.4490000000001</v>
      </c>
      <c r="H1393">
        <v>1</v>
      </c>
      <c r="I1393">
        <v>417.27499999999998</v>
      </c>
    </row>
    <row r="1394" spans="3:9">
      <c r="C1394">
        <v>110.962</v>
      </c>
      <c r="D1394">
        <v>17.175999999999998</v>
      </c>
      <c r="G1394">
        <v>1263.193</v>
      </c>
      <c r="H1394">
        <v>1</v>
      </c>
      <c r="I1394">
        <v>405.30900000000003</v>
      </c>
    </row>
    <row r="1395" spans="3:9">
      <c r="C1395">
        <v>113.97199999999999</v>
      </c>
      <c r="D1395">
        <v>18.189</v>
      </c>
      <c r="G1395">
        <v>1372.8710000000001</v>
      </c>
      <c r="H1395">
        <v>1</v>
      </c>
      <c r="I1395">
        <v>443.80900000000003</v>
      </c>
    </row>
    <row r="1396" spans="3:9">
      <c r="C1396">
        <v>116.866</v>
      </c>
      <c r="D1396">
        <v>15.535</v>
      </c>
      <c r="G1396">
        <v>1346.3969999999999</v>
      </c>
      <c r="H1396">
        <v>0.97</v>
      </c>
      <c r="I1396">
        <v>503.61</v>
      </c>
    </row>
    <row r="1397" spans="3:9">
      <c r="C1397">
        <v>121.93899999999999</v>
      </c>
      <c r="D1397">
        <v>15.413</v>
      </c>
      <c r="G1397">
        <v>798.005</v>
      </c>
      <c r="H1397">
        <v>0.999</v>
      </c>
      <c r="I1397">
        <v>263.14600000000002</v>
      </c>
    </row>
    <row r="1398" spans="3:9">
      <c r="C1398">
        <v>130.79300000000001</v>
      </c>
      <c r="D1398">
        <v>13.875</v>
      </c>
      <c r="G1398">
        <v>1231.6759999999999</v>
      </c>
      <c r="H1398">
        <v>0.998</v>
      </c>
      <c r="I1398">
        <v>412.33</v>
      </c>
    </row>
    <row r="1399" spans="3:9">
      <c r="C1399">
        <v>128.625</v>
      </c>
      <c r="D1399">
        <v>11.101000000000001</v>
      </c>
      <c r="G1399">
        <v>1376.653</v>
      </c>
      <c r="H1399">
        <v>0.997</v>
      </c>
      <c r="I1399">
        <v>462.90600000000001</v>
      </c>
    </row>
    <row r="1400" spans="3:9">
      <c r="C1400">
        <v>118.334</v>
      </c>
      <c r="D1400">
        <v>11.558</v>
      </c>
      <c r="G1400">
        <v>1245.5429999999999</v>
      </c>
      <c r="H1400">
        <v>1</v>
      </c>
      <c r="I1400">
        <v>405.21</v>
      </c>
    </row>
    <row r="1401" spans="3:9">
      <c r="C1401">
        <v>113.05</v>
      </c>
      <c r="D1401">
        <v>11.765000000000001</v>
      </c>
      <c r="G1401">
        <v>850.95299999999997</v>
      </c>
      <c r="H1401">
        <v>1</v>
      </c>
      <c r="I1401">
        <v>275.25299999999999</v>
      </c>
    </row>
    <row r="1402" spans="3:9">
      <c r="C1402">
        <v>109.014</v>
      </c>
      <c r="D1402">
        <v>10.641999999999999</v>
      </c>
      <c r="G1402">
        <v>1244.2819999999999</v>
      </c>
      <c r="H1402">
        <v>1</v>
      </c>
      <c r="I1402">
        <v>398.101</v>
      </c>
    </row>
    <row r="1403" spans="3:9">
      <c r="C1403">
        <v>106.15600000000001</v>
      </c>
      <c r="D1403">
        <v>16.225000000000001</v>
      </c>
      <c r="G1403">
        <v>1326.2260000000001</v>
      </c>
      <c r="H1403">
        <v>1</v>
      </c>
      <c r="I1403">
        <v>423.25099999999998</v>
      </c>
    </row>
    <row r="1404" spans="3:9">
      <c r="C1404">
        <v>103.252</v>
      </c>
      <c r="D1404">
        <v>25.507000000000001</v>
      </c>
      <c r="G1404">
        <v>907.68299999999999</v>
      </c>
      <c r="H1404">
        <v>1</v>
      </c>
      <c r="I1404">
        <v>292.137</v>
      </c>
    </row>
    <row r="1405" spans="3:9">
      <c r="C1405">
        <v>104.331</v>
      </c>
      <c r="D1405">
        <v>21.326000000000001</v>
      </c>
      <c r="G1405">
        <v>1389.26</v>
      </c>
      <c r="H1405">
        <v>0.999</v>
      </c>
      <c r="I1405">
        <v>454.13299999999998</v>
      </c>
    </row>
    <row r="1406" spans="3:9">
      <c r="C1406">
        <v>128.40100000000001</v>
      </c>
      <c r="D1406">
        <v>13.355</v>
      </c>
      <c r="G1406">
        <v>1240.5</v>
      </c>
      <c r="H1406">
        <v>0.95099999999999996</v>
      </c>
      <c r="I1406">
        <v>477.05200000000002</v>
      </c>
    </row>
    <row r="1407" spans="3:9">
      <c r="C1407">
        <v>120.619</v>
      </c>
      <c r="D1407">
        <v>15.913</v>
      </c>
      <c r="G1407">
        <v>1316.1410000000001</v>
      </c>
      <c r="H1407">
        <v>0.999</v>
      </c>
      <c r="I1407">
        <v>434.05500000000001</v>
      </c>
    </row>
    <row r="1408" spans="3:9">
      <c r="C1408">
        <v>115.76</v>
      </c>
      <c r="D1408">
        <v>18.699000000000002</v>
      </c>
      <c r="G1408">
        <v>1429.6010000000001</v>
      </c>
      <c r="H1408">
        <v>0.999</v>
      </c>
      <c r="I1408">
        <v>470.24900000000002</v>
      </c>
    </row>
    <row r="1409" spans="3:9">
      <c r="C1409">
        <v>132.56899999999999</v>
      </c>
      <c r="D1409">
        <v>15.32</v>
      </c>
      <c r="G1409">
        <v>968.19500000000005</v>
      </c>
      <c r="H1409">
        <v>0.94199999999999995</v>
      </c>
      <c r="I1409">
        <v>383.12900000000002</v>
      </c>
    </row>
    <row r="1410" spans="3:9">
      <c r="C1410">
        <v>109.773</v>
      </c>
      <c r="D1410">
        <v>8.6769999999999996</v>
      </c>
      <c r="G1410">
        <v>1293.4490000000001</v>
      </c>
      <c r="H1410">
        <v>0.999</v>
      </c>
      <c r="I1410">
        <v>423.685</v>
      </c>
    </row>
    <row r="1411" spans="3:9">
      <c r="C1411">
        <v>103.742</v>
      </c>
      <c r="D1411">
        <v>13.343999999999999</v>
      </c>
      <c r="G1411">
        <v>1164.8599999999999</v>
      </c>
      <c r="H1411">
        <v>0.96899999999999997</v>
      </c>
      <c r="I1411">
        <v>437.02199999999999</v>
      </c>
    </row>
    <row r="1412" spans="3:9">
      <c r="C1412">
        <v>99.876999999999995</v>
      </c>
      <c r="D1412">
        <v>19.425999999999998</v>
      </c>
      <c r="G1412">
        <v>1225.3720000000001</v>
      </c>
      <c r="H1412">
        <v>0.999</v>
      </c>
      <c r="I1412">
        <v>400.404</v>
      </c>
    </row>
    <row r="1413" spans="3:9">
      <c r="C1413">
        <v>100.86</v>
      </c>
      <c r="D1413">
        <v>15.574999999999999</v>
      </c>
      <c r="G1413">
        <v>1229.154</v>
      </c>
      <c r="H1413">
        <v>0.996</v>
      </c>
      <c r="I1413">
        <v>417.13900000000001</v>
      </c>
    </row>
    <row r="1414" spans="3:9">
      <c r="C1414">
        <v>111.928</v>
      </c>
      <c r="D1414">
        <v>17.728000000000002</v>
      </c>
      <c r="G1414">
        <v>892.55499999999995</v>
      </c>
      <c r="H1414">
        <v>0.999</v>
      </c>
      <c r="I1414">
        <v>294.48</v>
      </c>
    </row>
    <row r="1415" spans="3:9">
      <c r="C1415">
        <v>110.129</v>
      </c>
      <c r="D1415">
        <v>16.643999999999998</v>
      </c>
      <c r="G1415">
        <v>1758.636</v>
      </c>
      <c r="H1415">
        <v>0.99399999999999999</v>
      </c>
      <c r="I1415">
        <v>602.50900000000001</v>
      </c>
    </row>
    <row r="1416" spans="3:9">
      <c r="C1416">
        <v>120.02800000000001</v>
      </c>
      <c r="D1416">
        <v>18.186</v>
      </c>
      <c r="G1416">
        <v>1275.799</v>
      </c>
      <c r="H1416">
        <v>1</v>
      </c>
      <c r="I1416">
        <v>407.16399999999999</v>
      </c>
    </row>
    <row r="1417" spans="3:9">
      <c r="C1417">
        <v>117.131</v>
      </c>
      <c r="D1417">
        <v>19.719000000000001</v>
      </c>
      <c r="G1417">
        <v>1384.2170000000001</v>
      </c>
      <c r="H1417">
        <v>0.97099999999999997</v>
      </c>
      <c r="I1417">
        <v>515.67100000000005</v>
      </c>
    </row>
    <row r="1418" spans="3:9">
      <c r="C1418">
        <v>126.883</v>
      </c>
      <c r="D1418">
        <v>18.652000000000001</v>
      </c>
      <c r="G1418">
        <v>1335.0509999999999</v>
      </c>
      <c r="H1418">
        <v>1</v>
      </c>
      <c r="I1418">
        <v>430.89499999999998</v>
      </c>
    </row>
    <row r="1419" spans="3:9">
      <c r="C1419">
        <v>126.508</v>
      </c>
      <c r="D1419">
        <v>17.657</v>
      </c>
      <c r="G1419">
        <v>1214.0260000000001</v>
      </c>
      <c r="H1419">
        <v>0.999</v>
      </c>
      <c r="I1419">
        <v>398</v>
      </c>
    </row>
    <row r="1420" spans="3:9">
      <c r="C1420">
        <v>100.41800000000001</v>
      </c>
      <c r="D1420">
        <v>19.416</v>
      </c>
      <c r="G1420">
        <v>1172.424</v>
      </c>
      <c r="H1420">
        <v>1</v>
      </c>
      <c r="I1420">
        <v>374.31200000000001</v>
      </c>
    </row>
    <row r="1421" spans="3:9">
      <c r="C1421">
        <v>104.03700000000001</v>
      </c>
      <c r="D1421">
        <v>22.789000000000001</v>
      </c>
      <c r="G1421">
        <v>1114.433</v>
      </c>
      <c r="H1421">
        <v>1</v>
      </c>
      <c r="I1421">
        <v>355.83699999999999</v>
      </c>
    </row>
    <row r="1422" spans="3:9">
      <c r="C1422">
        <v>108.31</v>
      </c>
      <c r="D1422">
        <v>14.696</v>
      </c>
      <c r="G1422">
        <v>1115.694</v>
      </c>
      <c r="H1422">
        <v>1</v>
      </c>
      <c r="I1422">
        <v>361.90499999999997</v>
      </c>
    </row>
    <row r="1423" spans="3:9">
      <c r="C1423">
        <v>111.474</v>
      </c>
      <c r="D1423">
        <v>7.3470000000000004</v>
      </c>
      <c r="G1423">
        <v>1467.421</v>
      </c>
      <c r="H1423">
        <v>0.94099999999999995</v>
      </c>
      <c r="I1423">
        <v>580.54999999999995</v>
      </c>
    </row>
    <row r="1424" spans="3:9">
      <c r="C1424">
        <v>120.61499999999999</v>
      </c>
      <c r="D1424">
        <v>13.65</v>
      </c>
      <c r="G1424">
        <v>1216.548</v>
      </c>
      <c r="H1424">
        <v>0.996</v>
      </c>
      <c r="I1424">
        <v>413.93299999999999</v>
      </c>
    </row>
    <row r="1425" spans="3:9">
      <c r="C1425">
        <v>128.489</v>
      </c>
      <c r="D1425">
        <v>11</v>
      </c>
      <c r="G1425">
        <v>1058.9639999999999</v>
      </c>
      <c r="H1425">
        <v>1</v>
      </c>
      <c r="I1425">
        <v>340.28300000000002</v>
      </c>
    </row>
    <row r="1426" spans="3:9">
      <c r="C1426">
        <v>121.568</v>
      </c>
      <c r="D1426">
        <v>14.935</v>
      </c>
      <c r="G1426">
        <v>1142.1679999999999</v>
      </c>
      <c r="H1426">
        <v>0.99399999999999999</v>
      </c>
      <c r="I1426">
        <v>393.05399999999997</v>
      </c>
    </row>
    <row r="1427" spans="3:9">
      <c r="C1427">
        <v>109.70699999999999</v>
      </c>
      <c r="D1427">
        <v>9.9090000000000007</v>
      </c>
      <c r="G1427">
        <v>1179.9880000000001</v>
      </c>
      <c r="H1427">
        <v>0.995</v>
      </c>
      <c r="I1427">
        <v>402.67</v>
      </c>
    </row>
    <row r="1428" spans="3:9">
      <c r="C1428">
        <v>103.664</v>
      </c>
      <c r="D1428">
        <v>12.125</v>
      </c>
      <c r="G1428">
        <v>1601.0519999999999</v>
      </c>
      <c r="H1428">
        <v>0.999</v>
      </c>
      <c r="I1428">
        <v>524.82899999999995</v>
      </c>
    </row>
    <row r="1429" spans="3:9">
      <c r="C1429">
        <v>99.391000000000005</v>
      </c>
      <c r="D1429">
        <v>18.762</v>
      </c>
      <c r="G1429">
        <v>1338.8330000000001</v>
      </c>
      <c r="H1429">
        <v>0.996</v>
      </c>
      <c r="I1429">
        <v>453.28800000000001</v>
      </c>
    </row>
    <row r="1430" spans="3:9">
      <c r="C1430">
        <v>112.646</v>
      </c>
      <c r="D1430">
        <v>18.157</v>
      </c>
      <c r="G1430">
        <v>1403.127</v>
      </c>
      <c r="H1430">
        <v>0.871</v>
      </c>
      <c r="I1430">
        <v>606.93299999999999</v>
      </c>
    </row>
    <row r="1431" spans="3:9">
      <c r="C1431">
        <v>112.611</v>
      </c>
      <c r="D1431">
        <v>18.13</v>
      </c>
      <c r="G1431">
        <v>1043.836</v>
      </c>
      <c r="H1431">
        <v>0.998</v>
      </c>
      <c r="I1431">
        <v>347.33699999999999</v>
      </c>
    </row>
    <row r="1432" spans="3:9">
      <c r="C1432">
        <v>122.81</v>
      </c>
      <c r="D1432">
        <v>10.723000000000001</v>
      </c>
      <c r="G1432">
        <v>1105.6089999999999</v>
      </c>
      <c r="H1432">
        <v>0.999</v>
      </c>
      <c r="I1432">
        <v>364.25700000000001</v>
      </c>
    </row>
    <row r="1433" spans="3:9">
      <c r="C1433">
        <v>125.07899999999999</v>
      </c>
      <c r="D1433">
        <v>18.163</v>
      </c>
      <c r="G1433">
        <v>1244.2819999999999</v>
      </c>
      <c r="H1433">
        <v>1</v>
      </c>
      <c r="I1433">
        <v>402.82</v>
      </c>
    </row>
    <row r="1434" spans="3:9">
      <c r="C1434">
        <v>116.949</v>
      </c>
      <c r="D1434">
        <v>14.718999999999999</v>
      </c>
      <c r="G1434">
        <v>1255.6289999999999</v>
      </c>
      <c r="H1434">
        <v>0.999</v>
      </c>
      <c r="I1434">
        <v>413.97699999999998</v>
      </c>
    </row>
    <row r="1435" spans="3:9">
      <c r="C1435">
        <v>103.742</v>
      </c>
      <c r="D1435">
        <v>13.343999999999999</v>
      </c>
      <c r="G1435">
        <v>1164.8599999999999</v>
      </c>
      <c r="H1435">
        <v>0.96899999999999997</v>
      </c>
      <c r="I1435">
        <v>437.02199999999999</v>
      </c>
    </row>
    <row r="1436" spans="3:9">
      <c r="C1436">
        <v>105.001</v>
      </c>
      <c r="D1436">
        <v>20.077000000000002</v>
      </c>
      <c r="G1436">
        <v>1361.5250000000001</v>
      </c>
      <c r="H1436">
        <v>0.998</v>
      </c>
      <c r="I1436">
        <v>455.73599999999999</v>
      </c>
    </row>
    <row r="1437" spans="3:9">
      <c r="C1437">
        <v>96.433000000000007</v>
      </c>
      <c r="D1437">
        <v>18.41</v>
      </c>
      <c r="G1437">
        <v>824.47900000000004</v>
      </c>
      <c r="H1437">
        <v>1</v>
      </c>
      <c r="I1437">
        <v>265.66800000000001</v>
      </c>
    </row>
    <row r="1438" spans="3:9">
      <c r="C1438">
        <v>109.851</v>
      </c>
      <c r="D1438">
        <v>8.7609999999999992</v>
      </c>
      <c r="G1438">
        <v>1297.231</v>
      </c>
      <c r="H1438">
        <v>0.95499999999999996</v>
      </c>
      <c r="I1438">
        <v>501.14299999999997</v>
      </c>
    </row>
    <row r="1439" spans="3:9">
      <c r="C1439">
        <v>122.899</v>
      </c>
      <c r="D1439">
        <v>14.36</v>
      </c>
      <c r="G1439">
        <v>1289.6669999999999</v>
      </c>
      <c r="H1439">
        <v>0.995</v>
      </c>
      <c r="I1439">
        <v>441.18299999999999</v>
      </c>
    </row>
    <row r="1440" spans="3:9">
      <c r="C1440">
        <v>126.489</v>
      </c>
      <c r="D1440">
        <v>17.164000000000001</v>
      </c>
      <c r="G1440">
        <v>1263.193</v>
      </c>
      <c r="H1440">
        <v>0.96099999999999997</v>
      </c>
      <c r="I1440">
        <v>469.93099999999998</v>
      </c>
    </row>
    <row r="1441" spans="3:9">
      <c r="C1441">
        <v>113.65300000000001</v>
      </c>
      <c r="D1441">
        <v>17.218</v>
      </c>
      <c r="G1441">
        <v>1163.5999999999999</v>
      </c>
      <c r="H1441">
        <v>0.86599999999999999</v>
      </c>
      <c r="I1441">
        <v>400.26600000000002</v>
      </c>
    </row>
    <row r="1442" spans="3:9">
      <c r="C1442">
        <v>120.16</v>
      </c>
      <c r="D1442">
        <v>17.643999999999998</v>
      </c>
      <c r="G1442">
        <v>1278.3209999999999</v>
      </c>
      <c r="H1442">
        <v>0.999</v>
      </c>
      <c r="I1442">
        <v>422.08199999999999</v>
      </c>
    </row>
    <row r="1443" spans="3:9">
      <c r="C1443">
        <v>121.374</v>
      </c>
      <c r="D1443">
        <v>16.222999999999999</v>
      </c>
      <c r="G1443">
        <v>1486.3309999999999</v>
      </c>
      <c r="H1443">
        <v>0.94899999999999995</v>
      </c>
      <c r="I1443">
        <v>580.57600000000002</v>
      </c>
    </row>
    <row r="1444" spans="3:9">
      <c r="C1444">
        <v>108.556</v>
      </c>
      <c r="D1444">
        <v>16.149999999999999</v>
      </c>
      <c r="G1444">
        <v>1544.3219999999999</v>
      </c>
      <c r="H1444">
        <v>0.95399999999999996</v>
      </c>
      <c r="I1444">
        <v>597.44799999999998</v>
      </c>
    </row>
    <row r="1445" spans="3:9">
      <c r="C1445">
        <v>108.536</v>
      </c>
      <c r="D1445">
        <v>19.916</v>
      </c>
      <c r="G1445">
        <v>847.17100000000005</v>
      </c>
      <c r="H1445">
        <v>1</v>
      </c>
      <c r="I1445">
        <v>272.86599999999999</v>
      </c>
    </row>
    <row r="1446" spans="3:9">
      <c r="C1446">
        <v>99.965999999999994</v>
      </c>
      <c r="D1446">
        <v>9.2170000000000005</v>
      </c>
      <c r="G1446">
        <v>1134.604</v>
      </c>
      <c r="H1446">
        <v>1</v>
      </c>
      <c r="I1446">
        <v>364.34300000000002</v>
      </c>
    </row>
    <row r="1447" spans="3:9">
      <c r="C1447">
        <v>110.902</v>
      </c>
      <c r="D1447">
        <v>16.625</v>
      </c>
      <c r="G1447">
        <v>1292.1880000000001</v>
      </c>
      <c r="H1447">
        <v>0.997</v>
      </c>
      <c r="I1447">
        <v>426.08800000000002</v>
      </c>
    </row>
    <row r="1448" spans="3:9">
      <c r="C1448">
        <v>106.17700000000001</v>
      </c>
      <c r="D1448">
        <v>19.704000000000001</v>
      </c>
      <c r="G1448">
        <v>1077.874</v>
      </c>
      <c r="H1448">
        <v>0.997</v>
      </c>
      <c r="I1448">
        <v>361.80500000000001</v>
      </c>
    </row>
    <row r="1449" spans="3:9">
      <c r="C1449">
        <v>111.261</v>
      </c>
      <c r="D1449">
        <v>15.722</v>
      </c>
      <c r="G1449">
        <v>634.11800000000005</v>
      </c>
      <c r="H1449">
        <v>0.99099999999999999</v>
      </c>
      <c r="I1449">
        <v>222.03299999999999</v>
      </c>
    </row>
    <row r="1450" spans="3:9">
      <c r="C1450">
        <v>102.166</v>
      </c>
      <c r="D1450">
        <v>16.814</v>
      </c>
      <c r="G1450">
        <v>1195.116</v>
      </c>
      <c r="H1450">
        <v>0.92200000000000004</v>
      </c>
      <c r="I1450">
        <v>486.62099999999998</v>
      </c>
    </row>
    <row r="1451" spans="3:9">
      <c r="C1451">
        <v>111.479</v>
      </c>
      <c r="D1451">
        <v>5.6529999999999996</v>
      </c>
      <c r="G1451">
        <v>1198.8979999999999</v>
      </c>
      <c r="H1451">
        <v>0.999</v>
      </c>
      <c r="I1451">
        <v>395.54899999999998</v>
      </c>
    </row>
    <row r="1452" spans="3:9">
      <c r="C1452">
        <v>125.139</v>
      </c>
      <c r="D1452">
        <v>12.044</v>
      </c>
      <c r="G1452">
        <v>1301.0129999999999</v>
      </c>
      <c r="H1452">
        <v>0.999</v>
      </c>
      <c r="I1452">
        <v>426.04199999999997</v>
      </c>
    </row>
    <row r="1453" spans="3:9">
      <c r="C1453">
        <v>115.416</v>
      </c>
      <c r="D1453">
        <v>20.85</v>
      </c>
      <c r="G1453">
        <v>1304.7950000000001</v>
      </c>
      <c r="H1453">
        <v>1</v>
      </c>
      <c r="I1453">
        <v>417.35500000000002</v>
      </c>
    </row>
  </sheetData>
  <autoFilter ref="A2:J1348" xr:uid="{F5D1AAF1-3F7E-4EEF-887E-12C0377D87B2}">
    <filterColumn colId="0">
      <filters>
        <filter val="0"/>
        <filter val="10"/>
        <filter val="100"/>
        <filter val="2"/>
        <filter val="20"/>
        <filter val="40"/>
        <filter val="5"/>
        <filter val="60"/>
        <filter val="80"/>
      </filters>
    </filterColumn>
  </autoFilter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A E A A B Q S w M E F A A C A A g A a E t H U P C j b 7 C p A A A A + A A A A B I A H A B D b 2 5 m a W c v U G F j a 2 F n Z S 5 4 b W w g o h g A K K A U A A A A A A A A A A A A A A A A A A A A A A A A A A A A h Y / R C o I w G I V f R X b v N p d W y O + E u u g m I Q i i 2 z G X j n S G m + m 7 d d E j 9 Q o J Z X X X 5 T l 8 B 7 7 z u N 0 h H e r K u 6 r W 6 s Y k K M A U e c r I J t e m S F D n T v 4 S p R x 2 Q p 5 F o b w R N j Y e r E 5 Q 6 d w l J q T v e 9 z P c N M W h F E a k G O 2 3 c t S 1 c L X x j p h p E K f V f 5 / h T g c X j K c 4 Q X D U R T N c R g G Q K Y a M m 2 + C B u N M Q X y U 8 K 6 q 1 z X K q 6 M v 1 k B m S K Q 9 w v + B F B L A w Q U A A I A C A B o S 0 d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E t H U L J 7 C H Y F A Q A A L A M A A B M A H A B G b 3 J t d W x h c y 9 T Z W N 0 a W 9 u M S 5 t I K I Y A C i g F A A A A A A A A A A A A A A A A A A A A A A A A A A A A N 2 R P 2 v D M B D F d 4 O / w 6 E u N p j Q f + k S M h g T 6 F D a w S 4 d Q g b Z u c Q i k i 6 V 5 B J j / N 2 r x H Q o d p f S q V o E 7 / f u S d y z W D l B G v L h v l m E Q R j Y m h v c Q s F L i f e w B I k u D M C f n B p T o V d W p w r l L G u M Q e 3 e y B x K o k M U d + t n r n D J h k m 2 6 d c Z a e c t m 2 Q I u G J Z z f X + H N 4 e k f m k i 3 V W G K 7 t j o z K S D Z K n 6 G N h t e S r m M F G i U 0 l / C B k i r h W p a A 8 x 5 w e H J 9 A h 1 7 1 c K N x L x V J c m R n M q 9 D 3 M I J f K t / c K 6 U S W a i + E l / R F l d y n Y Y 4 2 G x C R / f H q 4 n h o j p f w a b r / 9 p Y / D Q O j J x Y x q m P + 6 h v n f 1 b B 6 t + A p j O q A q H H x v + / k E 1 B L A Q I t A B Q A A g A I A G h L R 1 D w o 2 + w q Q A A A P g A A A A S A A A A A A A A A A A A A A A A A A A A A A B D b 2 5 m a W c v U G F j a 2 F n Z S 5 4 b W x Q S w E C L Q A U A A I A C A B o S 0 d Q D 8 r p q 6 Q A A A D p A A A A E w A A A A A A A A A A A A A A A A D 1 A A A A W 0 N v b n R l b n R f V H l w Z X N d L n h t b F B L A Q I t A B Q A A g A I A G h L R 1 C y e w h 2 B Q E A A C w D A A A T A A A A A A A A A A A A A A A A A O Y B A A B G b 3 J t d W x h c y 9 T Z W N 0 a W 9 u M S 5 t U E s F B g A A A A A D A A M A w g A A A D g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J A A A A A A A A N w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A t M D I t M D d U M D k 6 M j Y 6 M T A u M D k y N z g w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G F i b G U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N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A t M D I t M D d U M D k 6 M j Y 6 M j U u N D I 5 N T Q 3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G F i b G U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N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r G x p + F J H / R 7 l v f U E s n X A m A A A A A A I A A A A A A B B m A A A A A Q A A I A A A A M A k f B L I a X a d C s 9 g a n N 6 2 m 3 C A D m 7 6 + O j L 4 + j O Q 0 / S q E a A A A A A A 6 A A A A A A g A A I A A A A G 4 6 b w c u / G 2 p K i h R A D k g Q 3 V Y h B + J 8 D D p g L E g h q 8 v O m s x U A A A A D y T z e c W 3 4 z + v D A P W j G Q m h / s 3 M j g x 6 g f i M w K k W A 5 Q 5 v W 0 z s M v A I L r a P k g D I m k B A H b f Z q Z D N Q H 8 P 4 b L V C X f L o 3 / G D 2 F 2 9 C f H R h m r t D I X c Q B 2 z Q A A A A M M U W 3 + o b z n F 2 v O z M M c 3 E T u I 8 m X l V Q o x j i v T T m P E f K S z O M m R 1 t u + X N F G 7 N 4 R j v k l O r A q r F X M 8 W S 3 Z B y n T F L + e 0 c = < / D a t a M a s h u p > 
</file>

<file path=customXml/itemProps1.xml><?xml version="1.0" encoding="utf-8"?>
<ds:datastoreItem xmlns:ds="http://schemas.openxmlformats.org/officeDocument/2006/customXml" ds:itemID="{E2A4CBDA-2718-43BC-B393-8D5D9CD32C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37</vt:i4>
      </vt:variant>
    </vt:vector>
  </HeadingPairs>
  <TitlesOfParts>
    <vt:vector size="53" baseType="lpstr">
      <vt:lpstr>Physical properties</vt:lpstr>
      <vt:lpstr>Terminal velocity</vt:lpstr>
      <vt:lpstr>Bed expansion data</vt:lpstr>
      <vt:lpstr>Summary and Models</vt:lpstr>
      <vt:lpstr>Alg Prop old</vt:lpstr>
      <vt:lpstr>OA prop old old</vt:lpstr>
      <vt:lpstr>OA Prop1 old</vt:lpstr>
      <vt:lpstr>20181003 FBB1 C3A</vt:lpstr>
      <vt:lpstr>20181106 FBB A Beads</vt:lpstr>
      <vt:lpstr>20181010 FBB2 C3A</vt:lpstr>
      <vt:lpstr>20181024 FBB C3A</vt:lpstr>
      <vt:lpstr>20181031 FBB3 C3A</vt:lpstr>
      <vt:lpstr>20181015 FBB OA</vt:lpstr>
      <vt:lpstr>20181019 FBB OA</vt:lpstr>
      <vt:lpstr>20181029 FBB OA beads123</vt:lpstr>
      <vt:lpstr>20181024 backpressure</vt:lpstr>
      <vt:lpstr>'Summary and Models'!Ar</vt:lpstr>
      <vt:lpstr>'Terminal velocity'!Ar</vt:lpstr>
      <vt:lpstr>areab</vt:lpstr>
      <vt:lpstr>D</vt:lpstr>
      <vt:lpstr>d_A</vt:lpstr>
      <vt:lpstr>d_C3A</vt:lpstr>
      <vt:lpstr>d_HL60</vt:lpstr>
      <vt:lpstr>d_OA</vt:lpstr>
      <vt:lpstr>'Summary and Models'!dp</vt:lpstr>
      <vt:lpstr>'Terminal velocity'!dp</vt:lpstr>
      <vt:lpstr>'Summary and Models'!emf</vt:lpstr>
      <vt:lpstr>fi</vt:lpstr>
      <vt:lpstr>'Summary and Models'!g</vt:lpstr>
      <vt:lpstr>gamax</vt:lpstr>
      <vt:lpstr>gamin</vt:lpstr>
      <vt:lpstr>Kexp</vt:lpstr>
      <vt:lpstr>massp</vt:lpstr>
      <vt:lpstr>'Summary and Models'!mif</vt:lpstr>
      <vt:lpstr>'Terminal velocity'!mif</vt:lpstr>
      <vt:lpstr>nexp</vt:lpstr>
      <vt:lpstr>'Summary and Models'!Rep</vt:lpstr>
      <vt:lpstr>RepAlg</vt:lpstr>
      <vt:lpstr>RepC3A</vt:lpstr>
      <vt:lpstr>RepHL60</vt:lpstr>
      <vt:lpstr>RepOA</vt:lpstr>
      <vt:lpstr>'Summary and Models'!rof</vt:lpstr>
      <vt:lpstr>'Terminal velocity'!rof</vt:lpstr>
      <vt:lpstr>'Summary and Models'!rop</vt:lpstr>
      <vt:lpstr>rop_A</vt:lpstr>
      <vt:lpstr>rop_C3a</vt:lpstr>
      <vt:lpstr>rop_HL60</vt:lpstr>
      <vt:lpstr>rop_OA</vt:lpstr>
      <vt:lpstr>umfext</vt:lpstr>
      <vt:lpstr>uTC</vt:lpstr>
      <vt:lpstr>'Summary and Models'!utexp</vt:lpstr>
      <vt:lpstr>utext</vt:lpstr>
      <vt:lpstr>'Summary and Models'!Vp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Jessica</cp:lastModifiedBy>
  <cp:lastPrinted>2020-02-19T10:10:38Z</cp:lastPrinted>
  <dcterms:created xsi:type="dcterms:W3CDTF">2018-10-04T10:34:38Z</dcterms:created>
  <dcterms:modified xsi:type="dcterms:W3CDTF">2020-03-13T15:01:09Z</dcterms:modified>
</cp:coreProperties>
</file>