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NK615\Downloads\"/>
    </mc:Choice>
  </mc:AlternateContent>
  <bookViews>
    <workbookView xWindow="0" yWindow="0" windowWidth="28800" windowHeight="11700"/>
  </bookViews>
  <sheets>
    <sheet name="interface" sheetId="5" r:id="rId1"/>
    <sheet name="README" sheetId="1" r:id="rId2"/>
    <sheet name="roof" sheetId="2" state="hidden" r:id="rId3"/>
    <sheet name="whole building" sheetId="4" state="hidden" r:id="rId4"/>
    <sheet name="Lists" sheetId="6" state="hidden" r:id="rId5"/>
  </sheets>
  <definedNames>
    <definedName name="_xlnm.Print_Area" localSheetId="0">interface!$A$1:$J$22</definedName>
  </definedNames>
  <calcPr calcId="18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21" i="5" l="1"/>
  <c r="B4" i="5"/>
  <c r="B13" i="5"/>
  <c r="B9" i="5"/>
  <c r="B18" i="5"/>
  <c r="B19" i="5"/>
  <c r="B20" i="5"/>
  <c r="B22" i="5"/>
  <c r="B16" i="5"/>
  <c r="B6" i="5"/>
  <c r="B22" i="2"/>
  <c r="D27" i="4"/>
  <c r="E27" i="4"/>
  <c r="F27" i="4"/>
  <c r="C27" i="4"/>
  <c r="B28" i="4"/>
  <c r="B29" i="4"/>
  <c r="B36" i="2"/>
  <c r="C36" i="2"/>
  <c r="C35" i="2"/>
  <c r="D28" i="4"/>
  <c r="E28" i="4"/>
  <c r="F28" i="4"/>
  <c r="B30" i="4"/>
  <c r="C29" i="4"/>
  <c r="D29" i="4"/>
  <c r="E29" i="4"/>
  <c r="F29" i="4"/>
  <c r="C28" i="4"/>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15" i="4"/>
  <c r="B18" i="2"/>
  <c r="B71" i="2"/>
  <c r="C70" i="2"/>
  <c r="D35" i="2"/>
  <c r="E35" i="2"/>
  <c r="F35" i="2"/>
  <c r="D71" i="2"/>
  <c r="E71" i="2"/>
  <c r="F71" i="2"/>
  <c r="D70" i="2"/>
  <c r="E70" i="2"/>
  <c r="F70" i="2"/>
  <c r="B31" i="4"/>
  <c r="C30" i="4"/>
  <c r="D30" i="4"/>
  <c r="E30" i="4"/>
  <c r="F30" i="4"/>
  <c r="D36" i="2"/>
  <c r="E36" i="2"/>
  <c r="F36" i="2"/>
  <c r="D37" i="2"/>
  <c r="E37" i="2"/>
  <c r="F37" i="2"/>
  <c r="C37" i="2"/>
  <c r="B72" i="2"/>
  <c r="C71" i="2"/>
  <c r="D31" i="4"/>
  <c r="E31" i="4"/>
  <c r="F31" i="4"/>
  <c r="B32" i="4"/>
  <c r="C31" i="4"/>
  <c r="D38" i="2"/>
  <c r="E38" i="2"/>
  <c r="F38" i="2"/>
  <c r="C38" i="2"/>
  <c r="B73" i="2"/>
  <c r="C72" i="2"/>
  <c r="D72" i="2"/>
  <c r="E72" i="2"/>
  <c r="F72" i="2"/>
  <c r="D32" i="4"/>
  <c r="E32" i="4"/>
  <c r="F32" i="4"/>
  <c r="C32" i="4"/>
  <c r="B33" i="4"/>
  <c r="C39" i="2"/>
  <c r="D39" i="2"/>
  <c r="E39" i="2"/>
  <c r="F39" i="2"/>
  <c r="B74" i="2"/>
  <c r="C73" i="2"/>
  <c r="D73" i="2"/>
  <c r="E73" i="2"/>
  <c r="F73" i="2"/>
  <c r="B34" i="4"/>
  <c r="C33" i="4"/>
  <c r="D33" i="4"/>
  <c r="E33" i="4"/>
  <c r="F33" i="4"/>
  <c r="D40" i="2"/>
  <c r="E40" i="2"/>
  <c r="F40" i="2"/>
  <c r="C40" i="2"/>
  <c r="B75" i="2"/>
  <c r="C74" i="2"/>
  <c r="D74" i="2"/>
  <c r="E74" i="2"/>
  <c r="F74" i="2"/>
  <c r="C34" i="4"/>
  <c r="D34" i="4"/>
  <c r="E34" i="4"/>
  <c r="F34" i="4"/>
  <c r="B35" i="4"/>
  <c r="C41" i="2"/>
  <c r="D41" i="2"/>
  <c r="E41" i="2"/>
  <c r="F41" i="2"/>
  <c r="B76" i="2"/>
  <c r="C75" i="2"/>
  <c r="D75" i="2"/>
  <c r="E75" i="2"/>
  <c r="F75" i="2"/>
  <c r="C35" i="4"/>
  <c r="B36" i="4"/>
  <c r="D35" i="4"/>
  <c r="E35" i="4"/>
  <c r="F35" i="4"/>
  <c r="C42" i="2"/>
  <c r="D42" i="2"/>
  <c r="E42" i="2"/>
  <c r="F42" i="2"/>
  <c r="B77" i="2"/>
  <c r="C76" i="2"/>
  <c r="D76" i="2"/>
  <c r="E76" i="2"/>
  <c r="F76" i="2"/>
  <c r="B37" i="4"/>
  <c r="D36" i="4"/>
  <c r="E36" i="4"/>
  <c r="F36" i="4"/>
  <c r="C36" i="4"/>
  <c r="C43" i="2"/>
  <c r="D43" i="2"/>
  <c r="E43" i="2"/>
  <c r="F43" i="2"/>
  <c r="B78" i="2"/>
  <c r="C77" i="2"/>
  <c r="D77" i="2"/>
  <c r="E77" i="2"/>
  <c r="F77" i="2"/>
  <c r="B38" i="4"/>
  <c r="C37" i="4"/>
  <c r="D37" i="4"/>
  <c r="E37" i="4"/>
  <c r="F37" i="4"/>
  <c r="D44" i="2"/>
  <c r="E44" i="2"/>
  <c r="F44" i="2"/>
  <c r="C44" i="2"/>
  <c r="B79" i="2"/>
  <c r="C78" i="2"/>
  <c r="D78" i="2"/>
  <c r="E78" i="2"/>
  <c r="F78" i="2"/>
  <c r="B39" i="4"/>
  <c r="C38" i="4"/>
  <c r="D38" i="4"/>
  <c r="E38" i="4"/>
  <c r="F38" i="4"/>
  <c r="C45" i="2"/>
  <c r="D45" i="2"/>
  <c r="E45" i="2"/>
  <c r="F45" i="2"/>
  <c r="B80" i="2"/>
  <c r="C79" i="2"/>
  <c r="D79" i="2"/>
  <c r="E79" i="2"/>
  <c r="F79" i="2"/>
  <c r="B40" i="4"/>
  <c r="C39" i="4"/>
  <c r="D39" i="4"/>
  <c r="E39" i="4"/>
  <c r="F39" i="4"/>
  <c r="C46" i="2"/>
  <c r="D46" i="2"/>
  <c r="E46" i="2"/>
  <c r="F46" i="2"/>
  <c r="B81" i="2"/>
  <c r="C80" i="2"/>
  <c r="D80" i="2"/>
  <c r="E80" i="2"/>
  <c r="F80" i="2"/>
  <c r="B41" i="4"/>
  <c r="D40" i="4"/>
  <c r="E40" i="4"/>
  <c r="F40" i="4"/>
  <c r="C40" i="4"/>
  <c r="C47" i="2"/>
  <c r="D47" i="2"/>
  <c r="E47" i="2"/>
  <c r="F47" i="2"/>
  <c r="B82" i="2"/>
  <c r="C81" i="2"/>
  <c r="D81" i="2"/>
  <c r="E81" i="2"/>
  <c r="F81" i="2"/>
  <c r="C41" i="4"/>
  <c r="D41" i="4"/>
  <c r="E41" i="4"/>
  <c r="F41" i="4"/>
  <c r="B42" i="4"/>
  <c r="C48" i="2"/>
  <c r="D48" i="2"/>
  <c r="E48" i="2"/>
  <c r="F48" i="2"/>
  <c r="B83" i="2"/>
  <c r="C82" i="2"/>
  <c r="D82" i="2"/>
  <c r="E82" i="2"/>
  <c r="F82" i="2"/>
  <c r="C42" i="4"/>
  <c r="D42" i="4"/>
  <c r="E42" i="4"/>
  <c r="F42" i="4"/>
  <c r="B43" i="4"/>
  <c r="C49" i="2"/>
  <c r="D49" i="2"/>
  <c r="E49" i="2"/>
  <c r="F49" i="2"/>
  <c r="B84" i="2"/>
  <c r="C83" i="2"/>
  <c r="D83" i="2"/>
  <c r="E83" i="2"/>
  <c r="F83" i="2"/>
  <c r="B44" i="4"/>
  <c r="C43" i="4"/>
  <c r="D43" i="4"/>
  <c r="E43" i="4"/>
  <c r="F43" i="4"/>
  <c r="C50" i="2"/>
  <c r="D50" i="2"/>
  <c r="E50" i="2"/>
  <c r="F50" i="2"/>
  <c r="B85" i="2"/>
  <c r="C84" i="2"/>
  <c r="D84" i="2"/>
  <c r="E84" i="2"/>
  <c r="F84" i="2"/>
  <c r="B45" i="4"/>
  <c r="D44" i="4"/>
  <c r="E44" i="4"/>
  <c r="F44" i="4"/>
  <c r="C44" i="4"/>
  <c r="C51" i="2"/>
  <c r="D51" i="2"/>
  <c r="E51" i="2"/>
  <c r="F51" i="2"/>
  <c r="B86" i="2"/>
  <c r="C85" i="2"/>
  <c r="D85" i="2"/>
  <c r="E85" i="2"/>
  <c r="F85" i="2"/>
  <c r="C45" i="4"/>
  <c r="D45" i="4"/>
  <c r="E45" i="4"/>
  <c r="F45" i="4"/>
  <c r="B46" i="4"/>
  <c r="C52" i="2"/>
  <c r="D52" i="2"/>
  <c r="E52" i="2"/>
  <c r="F52" i="2"/>
  <c r="B87" i="2"/>
  <c r="C86" i="2"/>
  <c r="D86" i="2"/>
  <c r="E86" i="2"/>
  <c r="F86" i="2"/>
  <c r="C46" i="4"/>
  <c r="D46" i="4"/>
  <c r="E46" i="4"/>
  <c r="F46" i="4"/>
  <c r="B47" i="4"/>
  <c r="C53" i="2"/>
  <c r="D53" i="2"/>
  <c r="E53" i="2"/>
  <c r="F53" i="2"/>
  <c r="B88" i="2"/>
  <c r="C87" i="2"/>
  <c r="D87" i="2"/>
  <c r="E87" i="2"/>
  <c r="F87" i="2"/>
  <c r="B48" i="4"/>
  <c r="C47" i="4"/>
  <c r="D47" i="4"/>
  <c r="E47" i="4"/>
  <c r="F47" i="4"/>
  <c r="C54" i="2"/>
  <c r="D54" i="2"/>
  <c r="E54" i="2"/>
  <c r="F54" i="2"/>
  <c r="B89" i="2"/>
  <c r="C88" i="2"/>
  <c r="D88" i="2"/>
  <c r="E88" i="2"/>
  <c r="F88" i="2"/>
  <c r="B49" i="4"/>
  <c r="D48" i="4"/>
  <c r="E48" i="4"/>
  <c r="F48" i="4"/>
  <c r="C48" i="4"/>
  <c r="C55" i="2"/>
  <c r="D55" i="2"/>
  <c r="E55" i="2"/>
  <c r="F55" i="2"/>
  <c r="B90" i="2"/>
  <c r="C89" i="2"/>
  <c r="D89" i="2"/>
  <c r="E89" i="2"/>
  <c r="F89" i="2"/>
  <c r="C49" i="4"/>
  <c r="D49" i="4"/>
  <c r="E49" i="4"/>
  <c r="F49" i="4"/>
  <c r="B50" i="4"/>
  <c r="C56" i="2"/>
  <c r="D56" i="2"/>
  <c r="E56" i="2"/>
  <c r="F56" i="2"/>
  <c r="B91" i="2"/>
  <c r="C90" i="2"/>
  <c r="D90" i="2"/>
  <c r="E90" i="2"/>
  <c r="F90" i="2"/>
  <c r="D50" i="4"/>
  <c r="E50" i="4"/>
  <c r="F50" i="4"/>
  <c r="B51" i="4"/>
  <c r="C50" i="4"/>
  <c r="C57" i="2"/>
  <c r="D57" i="2"/>
  <c r="E57" i="2"/>
  <c r="F57" i="2"/>
  <c r="B92" i="2"/>
  <c r="C91" i="2"/>
  <c r="D91" i="2"/>
  <c r="E91" i="2"/>
  <c r="F91" i="2"/>
  <c r="D51" i="4"/>
  <c r="E51" i="4"/>
  <c r="F51" i="4"/>
  <c r="C51" i="4"/>
  <c r="B52" i="4"/>
  <c r="C58" i="2"/>
  <c r="D58" i="2"/>
  <c r="E58" i="2"/>
  <c r="F58" i="2"/>
  <c r="B93" i="2"/>
  <c r="C92" i="2"/>
  <c r="D92" i="2"/>
  <c r="E92" i="2"/>
  <c r="F92" i="2"/>
  <c r="B53" i="4"/>
  <c r="D52" i="4"/>
  <c r="E52" i="4"/>
  <c r="F52" i="4"/>
  <c r="C52" i="4"/>
  <c r="C59" i="2"/>
  <c r="D59" i="2"/>
  <c r="E59" i="2"/>
  <c r="F59" i="2"/>
  <c r="B94" i="2"/>
  <c r="C93" i="2"/>
  <c r="D93" i="2"/>
  <c r="E93" i="2"/>
  <c r="F93" i="2"/>
  <c r="B54" i="4"/>
  <c r="C53" i="4"/>
  <c r="D53" i="4"/>
  <c r="E53" i="4"/>
  <c r="F53" i="4"/>
  <c r="C60" i="2"/>
  <c r="D60" i="2"/>
  <c r="E60" i="2"/>
  <c r="F60" i="2"/>
  <c r="B95" i="2"/>
  <c r="C94" i="2"/>
  <c r="D94" i="2"/>
  <c r="E94" i="2"/>
  <c r="F94" i="2"/>
  <c r="B55" i="4"/>
  <c r="C54" i="4"/>
  <c r="D54" i="4"/>
  <c r="E54" i="4"/>
  <c r="F54" i="4"/>
  <c r="C61" i="2"/>
  <c r="D61" i="2"/>
  <c r="E61" i="2"/>
  <c r="F61" i="2"/>
  <c r="B96" i="2"/>
  <c r="C95" i="2"/>
  <c r="D95" i="2"/>
  <c r="E95" i="2"/>
  <c r="F95" i="2"/>
  <c r="B56" i="4"/>
  <c r="D55" i="4"/>
  <c r="E55" i="4"/>
  <c r="F55" i="4"/>
  <c r="C55" i="4"/>
  <c r="C62" i="2"/>
  <c r="D62" i="2"/>
  <c r="E62" i="2"/>
  <c r="F62" i="2"/>
  <c r="B97" i="2"/>
  <c r="C96" i="2"/>
  <c r="D96" i="2"/>
  <c r="E96" i="2"/>
  <c r="F96" i="2"/>
  <c r="B57" i="4"/>
  <c r="D56" i="4"/>
  <c r="E56" i="4"/>
  <c r="F56" i="4"/>
  <c r="C56" i="4"/>
  <c r="C63" i="2"/>
  <c r="D63" i="2"/>
  <c r="E63" i="2"/>
  <c r="F63" i="2"/>
  <c r="B98" i="2"/>
  <c r="C97" i="2"/>
  <c r="D97" i="2"/>
  <c r="E97" i="2"/>
  <c r="F97" i="2"/>
  <c r="C57" i="4"/>
  <c r="D57" i="4"/>
  <c r="E57" i="4"/>
  <c r="F57" i="4"/>
  <c r="B58" i="4"/>
  <c r="C64" i="2"/>
  <c r="D64" i="2"/>
  <c r="E64" i="2"/>
  <c r="F64" i="2"/>
  <c r="B99" i="2"/>
  <c r="C98" i="2"/>
  <c r="D98" i="2"/>
  <c r="E98" i="2"/>
  <c r="F98" i="2"/>
  <c r="C58" i="4"/>
  <c r="D58" i="4"/>
  <c r="E58" i="4"/>
  <c r="F58" i="4"/>
  <c r="B59" i="4"/>
  <c r="C65" i="2"/>
  <c r="D65" i="2"/>
  <c r="E65" i="2"/>
  <c r="F65" i="2"/>
  <c r="B100" i="2"/>
  <c r="C99" i="2"/>
  <c r="D99" i="2"/>
  <c r="E99" i="2"/>
  <c r="F99" i="2"/>
  <c r="D59" i="4"/>
  <c r="E59" i="4"/>
  <c r="F59" i="4"/>
  <c r="B60" i="4"/>
  <c r="C59" i="4"/>
  <c r="C66" i="2"/>
  <c r="D66" i="2"/>
  <c r="E66" i="2"/>
  <c r="F66" i="2"/>
  <c r="B101" i="2"/>
  <c r="C100" i="2"/>
  <c r="D100" i="2"/>
  <c r="E100" i="2"/>
  <c r="F100" i="2"/>
  <c r="C60" i="4"/>
  <c r="B61" i="4"/>
  <c r="D60" i="4"/>
  <c r="E60" i="4"/>
  <c r="F60" i="4"/>
  <c r="C67" i="2"/>
  <c r="D67" i="2"/>
  <c r="E67" i="2"/>
  <c r="F67" i="2"/>
  <c r="B102" i="2"/>
  <c r="C101" i="2"/>
  <c r="D101" i="2"/>
  <c r="E101" i="2"/>
  <c r="F101" i="2"/>
  <c r="C61" i="4"/>
  <c r="D61" i="4"/>
  <c r="E61" i="4"/>
  <c r="F61" i="4"/>
  <c r="B62" i="4"/>
  <c r="C68" i="2"/>
  <c r="D68" i="2"/>
  <c r="E68" i="2"/>
  <c r="F68" i="2"/>
  <c r="B103" i="2"/>
  <c r="C102" i="2"/>
  <c r="D102" i="2"/>
  <c r="E102" i="2"/>
  <c r="F102" i="2"/>
  <c r="C62" i="4"/>
  <c r="D62" i="4"/>
  <c r="E62" i="4"/>
  <c r="F62" i="4"/>
  <c r="B63" i="4"/>
  <c r="C69" i="2"/>
  <c r="D69" i="2"/>
  <c r="E69" i="2"/>
  <c r="F69" i="2"/>
  <c r="B104" i="2"/>
  <c r="C103" i="2"/>
  <c r="D103" i="2"/>
  <c r="E103" i="2"/>
  <c r="F103" i="2"/>
  <c r="B64" i="4"/>
  <c r="C63" i="4"/>
  <c r="D63" i="4"/>
  <c r="E63" i="4"/>
  <c r="F63" i="4"/>
  <c r="B105" i="2"/>
  <c r="C104" i="2"/>
  <c r="D104" i="2"/>
  <c r="E104" i="2"/>
  <c r="F104" i="2"/>
  <c r="B65" i="4"/>
  <c r="D64" i="4"/>
  <c r="E64" i="4"/>
  <c r="F64" i="4"/>
  <c r="C64" i="4"/>
  <c r="B106" i="2"/>
  <c r="C105" i="2"/>
  <c r="D105" i="2"/>
  <c r="E105" i="2"/>
  <c r="F105" i="2"/>
  <c r="D65" i="4"/>
  <c r="E65" i="4"/>
  <c r="F65" i="4"/>
  <c r="C65" i="4"/>
  <c r="B66" i="4"/>
  <c r="B107" i="2"/>
  <c r="C106" i="2"/>
  <c r="D106" i="2"/>
  <c r="E106" i="2"/>
  <c r="F106" i="2"/>
  <c r="D66" i="4"/>
  <c r="E66" i="4"/>
  <c r="F66" i="4"/>
  <c r="B67" i="4"/>
  <c r="C66" i="4"/>
  <c r="B108" i="2"/>
  <c r="C107" i="2"/>
  <c r="D107" i="2"/>
  <c r="E107" i="2"/>
  <c r="F107" i="2"/>
  <c r="D67" i="4"/>
  <c r="E67" i="4"/>
  <c r="F67" i="4"/>
  <c r="C67" i="4"/>
  <c r="B68" i="4"/>
  <c r="B109" i="2"/>
  <c r="C108" i="2"/>
  <c r="D108" i="2"/>
  <c r="E108" i="2"/>
  <c r="F108" i="2"/>
  <c r="C68" i="4"/>
  <c r="B69" i="4"/>
  <c r="D68" i="4"/>
  <c r="E68" i="4"/>
  <c r="F68" i="4"/>
  <c r="B110" i="2"/>
  <c r="C109" i="2"/>
  <c r="D109" i="2"/>
  <c r="E109" i="2"/>
  <c r="F109" i="2"/>
  <c r="B70" i="4"/>
  <c r="C69" i="4"/>
  <c r="D69" i="4"/>
  <c r="E69" i="4"/>
  <c r="F69" i="4"/>
  <c r="B111" i="2"/>
  <c r="C110" i="2"/>
  <c r="D110" i="2"/>
  <c r="E110" i="2"/>
  <c r="F110" i="2"/>
  <c r="D70" i="4"/>
  <c r="E70" i="4"/>
  <c r="F70" i="4"/>
  <c r="B71" i="4"/>
  <c r="C70" i="4"/>
  <c r="B112" i="2"/>
  <c r="C111" i="2"/>
  <c r="D111" i="2"/>
  <c r="E111" i="2"/>
  <c r="F111" i="2"/>
  <c r="B72" i="4"/>
  <c r="C71" i="4"/>
  <c r="D71" i="4"/>
  <c r="E71" i="4"/>
  <c r="F71" i="4"/>
  <c r="B113" i="2"/>
  <c r="C112" i="2"/>
  <c r="D112" i="2"/>
  <c r="E112" i="2"/>
  <c r="F112" i="2"/>
  <c r="B73" i="4"/>
  <c r="D72" i="4"/>
  <c r="E72" i="4"/>
  <c r="F72" i="4"/>
  <c r="C72" i="4"/>
  <c r="B114" i="2"/>
  <c r="C113" i="2"/>
  <c r="D113" i="2"/>
  <c r="E113" i="2"/>
  <c r="F113" i="2"/>
  <c r="C73" i="4"/>
  <c r="D73" i="4"/>
  <c r="E73" i="4"/>
  <c r="F73" i="4"/>
  <c r="B74" i="4"/>
  <c r="B115" i="2"/>
  <c r="C114" i="2"/>
  <c r="D114" i="2"/>
  <c r="E114" i="2"/>
  <c r="F114" i="2"/>
  <c r="C74" i="4"/>
  <c r="D74" i="4"/>
  <c r="E74" i="4"/>
  <c r="F74" i="4"/>
  <c r="B75" i="4"/>
  <c r="B116" i="2"/>
  <c r="C115" i="2"/>
  <c r="D115" i="2"/>
  <c r="E115" i="2"/>
  <c r="F115" i="2"/>
  <c r="B76" i="4"/>
  <c r="C75" i="4"/>
  <c r="D75" i="4"/>
  <c r="E75" i="4"/>
  <c r="F75" i="4"/>
  <c r="B117" i="2"/>
  <c r="C116" i="2"/>
  <c r="D116" i="2"/>
  <c r="E116" i="2"/>
  <c r="F116" i="2"/>
  <c r="C76" i="4"/>
  <c r="B77" i="4"/>
  <c r="D76" i="4"/>
  <c r="E76" i="4"/>
  <c r="F76" i="4"/>
  <c r="B118" i="2"/>
  <c r="C117" i="2"/>
  <c r="D117" i="2"/>
  <c r="E117" i="2"/>
  <c r="F117" i="2"/>
  <c r="C77" i="4"/>
  <c r="D77" i="4"/>
  <c r="E77" i="4"/>
  <c r="F77" i="4"/>
  <c r="B78" i="4"/>
  <c r="B119" i="2"/>
  <c r="C118" i="2"/>
  <c r="D118" i="2"/>
  <c r="E118" i="2"/>
  <c r="F118" i="2"/>
  <c r="C78" i="4"/>
  <c r="D78" i="4"/>
  <c r="E78" i="4"/>
  <c r="F78" i="4"/>
  <c r="B79" i="4"/>
  <c r="B120" i="2"/>
  <c r="C119" i="2"/>
  <c r="D119" i="2"/>
  <c r="E119" i="2"/>
  <c r="F119" i="2"/>
  <c r="B80" i="4"/>
  <c r="C79" i="4"/>
  <c r="D79" i="4"/>
  <c r="E79" i="4"/>
  <c r="F79" i="4"/>
  <c r="B121" i="2"/>
  <c r="C120" i="2"/>
  <c r="D120" i="2"/>
  <c r="E120" i="2"/>
  <c r="F120" i="2"/>
  <c r="B81" i="4"/>
  <c r="D80" i="4"/>
  <c r="E80" i="4"/>
  <c r="F80" i="4"/>
  <c r="C80" i="4"/>
  <c r="B122" i="2"/>
  <c r="C121" i="2"/>
  <c r="D121" i="2"/>
  <c r="E121" i="2"/>
  <c r="F121" i="2"/>
  <c r="D81" i="4"/>
  <c r="E81" i="4"/>
  <c r="F81" i="4"/>
  <c r="B82" i="4"/>
  <c r="C81" i="4"/>
  <c r="B123" i="2"/>
  <c r="C122" i="2"/>
  <c r="D122" i="2"/>
  <c r="E122" i="2"/>
  <c r="F122" i="2"/>
  <c r="D82" i="4"/>
  <c r="E82" i="4"/>
  <c r="F82" i="4"/>
  <c r="C82" i="4"/>
  <c r="B83" i="4"/>
  <c r="B124" i="2"/>
  <c r="C123" i="2"/>
  <c r="D123" i="2"/>
  <c r="E123" i="2"/>
  <c r="F123" i="2"/>
  <c r="C83" i="4"/>
  <c r="D83" i="4"/>
  <c r="E83" i="4"/>
  <c r="F83" i="4"/>
  <c r="B84" i="4"/>
  <c r="B125" i="2"/>
  <c r="C124" i="2"/>
  <c r="D124" i="2"/>
  <c r="E124" i="2"/>
  <c r="F124" i="2"/>
  <c r="B85" i="4"/>
  <c r="C84" i="4"/>
  <c r="D84" i="4"/>
  <c r="E84" i="4"/>
  <c r="F84" i="4"/>
  <c r="B126" i="2"/>
  <c r="C125" i="2"/>
  <c r="D125" i="2"/>
  <c r="E125" i="2"/>
  <c r="F125" i="2"/>
  <c r="B86" i="4"/>
  <c r="C85" i="4"/>
  <c r="D85" i="4"/>
  <c r="E85" i="4"/>
  <c r="F85" i="4"/>
  <c r="B127" i="2"/>
  <c r="C126" i="2"/>
  <c r="D126" i="2"/>
  <c r="E126" i="2"/>
  <c r="F126" i="2"/>
  <c r="D86" i="4"/>
  <c r="E86" i="4"/>
  <c r="F86" i="4"/>
  <c r="B87" i="4"/>
  <c r="C86" i="4"/>
  <c r="B128" i="2"/>
  <c r="C127" i="2"/>
  <c r="D127" i="2"/>
  <c r="E127" i="2"/>
  <c r="F127" i="2"/>
  <c r="D87" i="4"/>
  <c r="E87" i="4"/>
  <c r="F87" i="4"/>
  <c r="B88" i="4"/>
  <c r="C87" i="4"/>
  <c r="B129" i="2"/>
  <c r="C128" i="2"/>
  <c r="D128" i="2"/>
  <c r="E128" i="2"/>
  <c r="F128" i="2"/>
  <c r="C88" i="4"/>
  <c r="B89" i="4"/>
  <c r="D88" i="4"/>
  <c r="E88" i="4"/>
  <c r="F88" i="4"/>
  <c r="B130" i="2"/>
  <c r="C129" i="2"/>
  <c r="D129" i="2"/>
  <c r="E129" i="2"/>
  <c r="F129" i="2"/>
  <c r="B90" i="4"/>
  <c r="C89" i="4"/>
  <c r="D89" i="4"/>
  <c r="E89" i="4"/>
  <c r="F89" i="4"/>
  <c r="B131" i="2"/>
  <c r="C130" i="2"/>
  <c r="D130" i="2"/>
  <c r="E130" i="2"/>
  <c r="F130" i="2"/>
  <c r="B91" i="4"/>
  <c r="C90" i="4"/>
  <c r="D90" i="4"/>
  <c r="E90" i="4"/>
  <c r="F90" i="4"/>
  <c r="B132" i="2"/>
  <c r="C131" i="2"/>
  <c r="D131" i="2"/>
  <c r="E131" i="2"/>
  <c r="F131" i="2"/>
  <c r="D91" i="4"/>
  <c r="E91" i="4"/>
  <c r="F91" i="4"/>
  <c r="B92" i="4"/>
  <c r="C91" i="4"/>
  <c r="B133" i="2"/>
  <c r="C132" i="2"/>
  <c r="D132" i="2"/>
  <c r="E132" i="2"/>
  <c r="F132" i="2"/>
  <c r="C92" i="4"/>
  <c r="B93" i="4"/>
  <c r="D92" i="4"/>
  <c r="E92" i="4"/>
  <c r="F92" i="4"/>
  <c r="B134" i="2"/>
  <c r="C133" i="2"/>
  <c r="D133" i="2"/>
  <c r="E133" i="2"/>
  <c r="F133" i="2"/>
  <c r="C93" i="4"/>
  <c r="D93" i="4"/>
  <c r="E93" i="4"/>
  <c r="F93" i="4"/>
  <c r="B94" i="4"/>
  <c r="C134" i="2"/>
  <c r="D134" i="2"/>
  <c r="E134" i="2"/>
  <c r="F134" i="2"/>
  <c r="C94" i="4"/>
  <c r="B95" i="4"/>
  <c r="D94" i="4"/>
  <c r="E94" i="4"/>
  <c r="F94" i="4"/>
  <c r="D95" i="4"/>
  <c r="E95" i="4"/>
  <c r="F95" i="4"/>
  <c r="C95" i="4"/>
  <c r="B96" i="4"/>
  <c r="C96" i="4"/>
  <c r="B97" i="4"/>
  <c r="D96" i="4"/>
  <c r="E96" i="4"/>
  <c r="F96" i="4"/>
  <c r="D97" i="4"/>
  <c r="E97" i="4"/>
  <c r="F97" i="4"/>
  <c r="B98" i="4"/>
  <c r="C97" i="4"/>
  <c r="C98" i="4"/>
  <c r="B99" i="4"/>
  <c r="D98" i="4"/>
  <c r="E98" i="4"/>
  <c r="F98" i="4"/>
  <c r="B100" i="4"/>
  <c r="D99" i="4"/>
  <c r="E99" i="4"/>
  <c r="F99" i="4"/>
  <c r="C99" i="4"/>
  <c r="B101" i="4"/>
  <c r="C100" i="4"/>
  <c r="D100" i="4"/>
  <c r="E100" i="4"/>
  <c r="F100" i="4"/>
  <c r="D101" i="4"/>
  <c r="E101" i="4"/>
  <c r="F101" i="4"/>
  <c r="B102" i="4"/>
  <c r="C101" i="4"/>
  <c r="C102" i="4"/>
  <c r="B103" i="4"/>
  <c r="D102" i="4"/>
  <c r="E102" i="4"/>
  <c r="F102" i="4"/>
  <c r="B104" i="4"/>
  <c r="C103" i="4"/>
  <c r="D103" i="4"/>
  <c r="E103" i="4"/>
  <c r="F103" i="4"/>
  <c r="B105" i="4"/>
  <c r="C104" i="4"/>
  <c r="D104" i="4"/>
  <c r="E104" i="4"/>
  <c r="F104" i="4"/>
  <c r="D105" i="4"/>
  <c r="E105" i="4"/>
  <c r="F105" i="4"/>
  <c r="B106" i="4"/>
  <c r="C105" i="4"/>
  <c r="C106" i="4"/>
  <c r="B107" i="4"/>
  <c r="D106" i="4"/>
  <c r="E106" i="4"/>
  <c r="F106" i="4"/>
  <c r="C107" i="4"/>
  <c r="D107" i="4"/>
  <c r="E107" i="4"/>
  <c r="F107" i="4"/>
  <c r="B108" i="4"/>
  <c r="C108" i="4"/>
  <c r="B109" i="4"/>
  <c r="D108" i="4"/>
  <c r="E108" i="4"/>
  <c r="F108" i="4"/>
  <c r="C109" i="4"/>
  <c r="B110" i="4"/>
  <c r="D109" i="4"/>
  <c r="E109" i="4"/>
  <c r="F109" i="4"/>
  <c r="B111" i="4"/>
  <c r="D110" i="4"/>
  <c r="E110" i="4"/>
  <c r="F110" i="4"/>
  <c r="C110" i="4"/>
  <c r="C111" i="4"/>
  <c r="B112" i="4"/>
  <c r="D111" i="4"/>
  <c r="E111" i="4"/>
  <c r="F111" i="4"/>
  <c r="D112" i="4"/>
  <c r="E112" i="4"/>
  <c r="F112" i="4"/>
  <c r="C112" i="4"/>
  <c r="B113" i="4"/>
  <c r="D113" i="4"/>
  <c r="E113" i="4"/>
  <c r="F113" i="4"/>
  <c r="C113" i="4"/>
  <c r="B114" i="4"/>
  <c r="B115" i="4"/>
  <c r="D114" i="4"/>
  <c r="E114" i="4"/>
  <c r="F114" i="4"/>
  <c r="C114" i="4"/>
  <c r="D115" i="4"/>
  <c r="E115" i="4"/>
  <c r="F115" i="4"/>
  <c r="C115" i="4"/>
  <c r="B116" i="4"/>
  <c r="D116" i="4"/>
  <c r="E116" i="4"/>
  <c r="F116" i="4"/>
  <c r="C116" i="4"/>
  <c r="B117" i="4"/>
  <c r="B118" i="4"/>
  <c r="C117" i="4"/>
  <c r="D117" i="4"/>
  <c r="E117" i="4"/>
  <c r="F117" i="4"/>
  <c r="B119" i="4"/>
  <c r="D118" i="4"/>
  <c r="E118" i="4"/>
  <c r="F118" i="4"/>
  <c r="C118" i="4"/>
  <c r="B120" i="4"/>
  <c r="D119" i="4"/>
  <c r="E119" i="4"/>
  <c r="F119" i="4"/>
  <c r="C119" i="4"/>
  <c r="B121" i="4"/>
  <c r="C120" i="4"/>
  <c r="D120" i="4"/>
  <c r="E120" i="4"/>
  <c r="F120" i="4"/>
  <c r="C121" i="4"/>
  <c r="D121" i="4"/>
  <c r="E121" i="4"/>
  <c r="F121" i="4"/>
  <c r="B122" i="4"/>
  <c r="C122" i="4"/>
  <c r="D122" i="4"/>
  <c r="E122" i="4"/>
  <c r="F122" i="4"/>
  <c r="B123" i="4"/>
  <c r="D123" i="4"/>
  <c r="E123" i="4"/>
  <c r="F123" i="4"/>
  <c r="B124" i="4"/>
  <c r="C123" i="4"/>
  <c r="C124" i="4"/>
  <c r="D124" i="4"/>
  <c r="E124" i="4"/>
  <c r="F124" i="4"/>
  <c r="B125" i="4"/>
  <c r="B126" i="4"/>
  <c r="D125" i="4"/>
  <c r="E125" i="4"/>
  <c r="F125" i="4"/>
  <c r="C125" i="4"/>
  <c r="C126" i="4"/>
  <c r="D126" i="4"/>
  <c r="E126" i="4"/>
  <c r="F126" i="4"/>
</calcChain>
</file>

<file path=xl/sharedStrings.xml><?xml version="1.0" encoding="utf-8"?>
<sst xmlns="http://schemas.openxmlformats.org/spreadsheetml/2006/main" count="134" uniqueCount="118">
  <si>
    <t>Wind loading for the design of upgraded emergency shelters,</t>
  </si>
  <si>
    <t>mid-term shelters and community structures (V1.0 24/8/18)</t>
  </si>
  <si>
    <t>The Arup report presents a method for making simple estimates of the wind load on a building.</t>
  </si>
  <si>
    <t>This tool takes the equation that lies at the heart of the Arup report, expands it to cover any windspeed, then</t>
  </si>
  <si>
    <t>However, it does give an idea of the kind of loads that might happen at various windspeeds</t>
  </si>
  <si>
    <t>To use the tool, complete the yellow cells</t>
  </si>
  <si>
    <t>If the hill is H high (measured from the base of the slope), then if the shelter is less than H/2 up the slope, set the coefficient to 1; if it is above this point, set it to 1.5.</t>
  </si>
  <si>
    <t>The pressure coefficient accounts for different parts of the building being pushed and pulled more of less by the wind.</t>
  </si>
  <si>
    <t>For example, the overhangs will feel the wind more strongly than the main section of the roof.</t>
  </si>
  <si>
    <t>It only calculates the load on the roof.</t>
  </si>
  <si>
    <t>The Arup document suggests that one pitch of the roof might be sucked and the other pitch pushed down, or both pitches being sucked.</t>
  </si>
  <si>
    <t>As we are interested in the maximum pull force on the columns, we will just consider the latter.</t>
  </si>
  <si>
    <t>0 to 0.5</t>
  </si>
  <si>
    <t>Depth of overhang; O (m)</t>
  </si>
  <si>
    <t>Depth of roof including overhang; R (m)</t>
  </si>
  <si>
    <t>Length of roof; L (m) =</t>
  </si>
  <si>
    <t>The total force will depend on the area of the roof. As we are looking at the roof suction we will ignore whether the roof is hip or ridge</t>
  </si>
  <si>
    <t>Area of roof; A (m2)</t>
  </si>
  <si>
    <t>The force for other wind speeds is given on the next tab.</t>
  </si>
  <si>
    <t>Number of columns in the building</t>
  </si>
  <si>
    <t>the force will be shared equally over these</t>
  </si>
  <si>
    <t>if greater than 0.5, set to 0.5</t>
  </si>
  <si>
    <t>Force on roof (kN)</t>
  </si>
  <si>
    <t>this effect, or you don't know the weight of the roof, set this to zero.</t>
  </si>
  <si>
    <t xml:space="preserve">Weight of roof (kg) = </t>
  </si>
  <si>
    <t>Force per column (kN) not accounting for roof weight</t>
  </si>
  <si>
    <t>Answers are given in green</t>
  </si>
  <si>
    <t>The orography coefficient accounts for the wind speed being higher at the top of a hill than  the predicted wind speed for the overall site</t>
  </si>
  <si>
    <t>The first 0.5m from the edge of the roof will be exposed to more pressure than the rest of the roof. Overhangs will be exposed to even more, we therefore have to find the mean pressure coefficient</t>
  </si>
  <si>
    <t>Mean pressure coefficient</t>
  </si>
  <si>
    <t>Arup suggest looking at two wind speeds, that given in the Bangladesh building code for permanent buildings (91m/s), which occurs on average every 50 years, and</t>
  </si>
  <si>
    <t>52m/s, which occurs every 20 years. The latter being possibly relevant for temporary and mi-term shelters. We therefore complete the calculation for these two wind speeds below</t>
  </si>
  <si>
    <t xml:space="preserve">applies the load as an uplift to each of the columns in order to give an idea of the pull strength required of the foundations. </t>
  </si>
  <si>
    <t>This tool is based on a report by Arup called technical guidance note 1:</t>
  </si>
  <si>
    <t>The key equation is, load = (1/2) x density of air x predicted wind speed ^2 x orography coefficient x pressure coefficient x area of object</t>
  </si>
  <si>
    <t>Orography coefficient =</t>
  </si>
  <si>
    <t>Notes are in orange</t>
  </si>
  <si>
    <t>It is somewhat speculative in that it assumes the load can be distributed across several of the columns and ignores the fact that the roof fixings might fail first.</t>
  </si>
  <si>
    <t>The wind load on the building as a whole depends of the area of the face looking into the wind</t>
  </si>
  <si>
    <t>This is the projected area. i.e. that which might be obtained from a photo of the building.</t>
  </si>
  <si>
    <t>Length of building (m) =</t>
  </si>
  <si>
    <t>Height of walls (m)</t>
  </si>
  <si>
    <t>this is the length of the wall</t>
  </si>
  <si>
    <t>Height of the roof (m)</t>
  </si>
  <si>
    <t>Area (m2) =</t>
  </si>
  <si>
    <t>This part of the tool looks at the force acting on the whole building and which is trying to push it over.</t>
  </si>
  <si>
    <t>When doing a whole building calculation, Arup suggest using a pressure coefficient of 1.3</t>
  </si>
  <si>
    <t>Pressure coefficient</t>
  </si>
  <si>
    <t>Force on building (kN)</t>
  </si>
  <si>
    <t>wind speed (m/s)</t>
  </si>
  <si>
    <t>wind speed (km/h)</t>
  </si>
  <si>
    <t>Overhangs are ignored to make the geometry a little easier and a ridge roof is assumed as this gives a greater loading.</t>
  </si>
  <si>
    <t>For a hip roof the load will be slightly less.</t>
  </si>
  <si>
    <t>this is the vertical distance from the top of the wall to the top of the ridge</t>
  </si>
  <si>
    <t>The force on the building will be shared between the columns and this sharing will depend on the success of the bracing.</t>
  </si>
  <si>
    <t>As this is unknown, we do not attempt to resolve forces using vectors, but simply divide the force equally between the columns.</t>
  </si>
  <si>
    <t>It is therefore critical that the bracing is successful, or the front face of the building will be pushed over.</t>
  </si>
  <si>
    <t>For the definition of some terms, please see the previous sheet "roof"</t>
  </si>
  <si>
    <t>Several variables are defined on the roof sheet, for example the number of columns, so please complete the yellow boxes on that sheet first or the results here will be meaningless</t>
  </si>
  <si>
    <t>Force per column in kg equivalent (accounting for roof weight). This is pull resistance required</t>
  </si>
  <si>
    <t>a negitive result just means the building weighs more than wind force on the building</t>
  </si>
  <si>
    <t>Weight of building including roof (kg)</t>
  </si>
  <si>
    <t>Based on ARUP 20 years return period</t>
  </si>
  <si>
    <t>this is the distance from the outer point of the overhang to the ridge measured along the roof surface  (i.e. it is the hypotenuse of the triangle forming the roof)</t>
  </si>
  <si>
    <t>including any overhangs</t>
  </si>
  <si>
    <t>Version</t>
  </si>
  <si>
    <t>It is important to understand that the total loading on the whole building could might not be evenly distributed across the columns. And the whole method is extremely approximate</t>
  </si>
  <si>
    <t>Wind speed (km/h)</t>
  </si>
  <si>
    <t>Wind speed (m/s)</t>
  </si>
  <si>
    <t>Remarks</t>
  </si>
  <si>
    <r>
      <t>Force per column (kN) (</t>
    </r>
    <r>
      <rPr>
        <i/>
        <sz val="11"/>
        <color theme="1"/>
        <rFont val="Calibri"/>
        <family val="2"/>
        <scheme val="minor"/>
      </rPr>
      <t>not accounting for building weight</t>
    </r>
    <r>
      <rPr>
        <b/>
        <sz val="11"/>
        <color theme="1"/>
        <rFont val="Calibri"/>
        <family val="2"/>
        <scheme val="minor"/>
      </rPr>
      <t>)</t>
    </r>
  </si>
  <si>
    <r>
      <t xml:space="preserve">Force per column in </t>
    </r>
    <r>
      <rPr>
        <b/>
        <u/>
        <sz val="11"/>
        <color theme="1"/>
        <rFont val="Calibri"/>
        <family val="2"/>
        <scheme val="minor"/>
      </rPr>
      <t xml:space="preserve">kg </t>
    </r>
    <r>
      <rPr>
        <b/>
        <sz val="11"/>
        <color theme="1"/>
        <rFont val="Calibri"/>
        <family val="2"/>
        <scheme val="minor"/>
      </rPr>
      <t>equivalent (</t>
    </r>
    <r>
      <rPr>
        <sz val="11"/>
        <color theme="1"/>
        <rFont val="Calibri"/>
        <family val="2"/>
        <scheme val="minor"/>
      </rPr>
      <t>accounting for building weight</t>
    </r>
    <r>
      <rPr>
        <b/>
        <sz val="11"/>
        <color theme="1"/>
        <rFont val="Calibri"/>
        <family val="2"/>
        <scheme val="minor"/>
      </rPr>
      <t xml:space="preserve">). </t>
    </r>
    <r>
      <rPr>
        <sz val="11"/>
        <color theme="1"/>
        <rFont val="Calibri"/>
        <family val="2"/>
        <scheme val="minor"/>
      </rPr>
      <t>This is pull resistance required</t>
    </r>
  </si>
  <si>
    <t>The weight of the roof does not change the force on the roof, but does in theory reduce the pull resistance required by each column. If you don't want to include</t>
  </si>
  <si>
    <t>Unit</t>
  </si>
  <si>
    <t>m</t>
  </si>
  <si>
    <t>kg</t>
  </si>
  <si>
    <t>No</t>
  </si>
  <si>
    <t xml:space="preserve">Weight of roof </t>
  </si>
  <si>
    <t>Area of roof</t>
  </si>
  <si>
    <t>kN</t>
  </si>
  <si>
    <t>Force on building</t>
  </si>
  <si>
    <t>Kn</t>
  </si>
  <si>
    <t>km/hr</t>
  </si>
  <si>
    <t xml:space="preserve">Input data </t>
  </si>
  <si>
    <t>Height of roof</t>
  </si>
  <si>
    <t>Length of shelter (m)</t>
  </si>
  <si>
    <t>Depth of shelter (m)</t>
  </si>
  <si>
    <t>Depth of roof  (m)</t>
  </si>
  <si>
    <t>Measurement</t>
  </si>
  <si>
    <t>Orography coefficient</t>
  </si>
  <si>
    <t>Number of columns in shelter</t>
  </si>
  <si>
    <t>m/s</t>
  </si>
  <si>
    <t>Force per column not accounting for building weight</t>
  </si>
  <si>
    <t>Force on Roof</t>
  </si>
  <si>
    <t xml:space="preserve">Wind speed </t>
  </si>
  <si>
    <t>Wind speed</t>
  </si>
  <si>
    <t>Grey</t>
  </si>
  <si>
    <t>Green</t>
  </si>
  <si>
    <t>Don’t touch</t>
  </si>
  <si>
    <t>Results</t>
  </si>
  <si>
    <t>White</t>
  </si>
  <si>
    <t>Provide input</t>
  </si>
  <si>
    <t>The weight of the roof does not change the force on the roof, but does in theory reduce the pull resistance required by each column. If you don't wish to include this effect, or you don't know the weight of the roof, set this to zero.</t>
  </si>
  <si>
    <r>
      <t>m</t>
    </r>
    <r>
      <rPr>
        <vertAlign val="superscript"/>
        <sz val="13"/>
        <color theme="1"/>
        <rFont val="Times New Roman"/>
        <family val="1"/>
      </rPr>
      <t>2</t>
    </r>
  </si>
  <si>
    <t>Depth of overhang; A</t>
  </si>
  <si>
    <t>Length of roof; w</t>
  </si>
  <si>
    <t>*</t>
  </si>
  <si>
    <t>Negative result just means the building weighs more than wind force on the building</t>
  </si>
  <si>
    <t>1-1.5 (The orography coefficient accounts for the wind speed being higher at the top of a hill than  the predicted wind speed for the overall site)</t>
  </si>
  <si>
    <t>usually between 0-0.5m</t>
  </si>
  <si>
    <t>The vertical distance from the top of the wall to the top of the ridge</t>
  </si>
  <si>
    <t>The distance from the outer point of the overhang to the ridge measured along the roof surface  (i.e. it is the hypotenuse of the triangle forming the roof)</t>
  </si>
  <si>
    <t>Force per column NOT accounting for roof weight</t>
  </si>
  <si>
    <t>unit less</t>
  </si>
  <si>
    <t>Force per column in kg equivalent accounting for building weight</t>
  </si>
  <si>
    <t>Wind Load Calculation for Shelters</t>
  </si>
  <si>
    <t>Instructions</t>
  </si>
  <si>
    <t xml:space="preserve">Pressure coefficient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</si>
</sst>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4"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b/>
      <sz val="11"/>
      <color rgb="FF3F3F3F"/>
      <name val="Calibri"/>
      <family val="2"/>
      <scheme val="minor"/>
    </font>
    <font>
      <b/>
      <sz val="13"/>
      <color theme="1"/>
      <name val="Times New Roman"/>
      <family val="1"/>
    </font>
    <font>
      <sz val="13"/>
      <color theme="1"/>
      <name val="Times New Roman"/>
      <family val="1"/>
    </font>
    <font>
      <sz val="11"/>
      <color theme="1"/>
      <name val="Times New Roman"/>
      <family val="1"/>
    </font>
    <font>
      <sz val="12"/>
      <color theme="1"/>
      <name val="Times New Roman"/>
      <family val="1"/>
    </font>
    <font>
      <vertAlign val="superscript"/>
      <sz val="13"/>
      <color theme="1"/>
      <name val="Times New Roman"/>
      <family val="1"/>
    </font>
    <font>
      <sz val="18"/>
      <color theme="1"/>
      <name val="Times New Roman"/>
      <family val="1"/>
    </font>
    <font>
      <b/>
      <sz val="16"/>
      <color theme="0"/>
      <name val="Times New Roman"/>
      <family val="1"/>
    </font>
    <font>
      <b/>
      <sz val="13"/>
      <color theme="0"/>
      <name val="Times New Roman"/>
      <family val="1"/>
    </font>
    <font>
      <sz val="12"/>
      <color theme="0"/>
      <name val="Times New Roman"/>
      <family val="1"/>
    </font>
  </fonts>
  <fills count="1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F2F2F2"/>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bgColor indexed="64"/>
      </patternFill>
    </fill>
    <fill>
      <patternFill patternType="solid">
        <fgColor rgb="FF92D050"/>
        <bgColor indexed="64"/>
      </patternFill>
    </fill>
    <fill>
      <patternFill patternType="solid">
        <fgColor theme="0" tint="-0.49998474074526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3F3F3F"/>
      </right>
      <top style="thin">
        <color rgb="FF3F3F3F"/>
      </top>
      <bottom style="thin">
        <color rgb="FF3F3F3F"/>
      </bottom>
      <diagonal/>
    </border>
    <border>
      <left style="thin">
        <color indexed="64"/>
      </left>
      <right style="medium">
        <color indexed="64"/>
      </right>
      <top style="thin">
        <color indexed="64"/>
      </top>
      <bottom style="thin">
        <color indexed="64"/>
      </bottom>
      <diagonal/>
    </border>
    <border>
      <left style="medium">
        <color indexed="64"/>
      </left>
      <right style="thin">
        <color rgb="FF3F3F3F"/>
      </right>
      <top style="thin">
        <color rgb="FF3F3F3F"/>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8" borderId="4" applyNumberFormat="0" applyAlignment="0" applyProtection="0"/>
  </cellStyleXfs>
  <cellXfs count="62">
    <xf numFmtId="0" fontId="0" fillId="0" borderId="0" xfId="0"/>
    <xf numFmtId="0" fontId="0" fillId="2" borderId="0" xfId="0" applyFill="1"/>
    <xf numFmtId="0" fontId="0" fillId="0" borderId="0" xfId="0" applyFill="1"/>
    <xf numFmtId="0" fontId="0" fillId="3" borderId="0" xfId="0" applyFill="1"/>
    <xf numFmtId="0" fontId="0" fillId="4" borderId="0" xfId="0" applyFill="1"/>
    <xf numFmtId="0" fontId="0" fillId="0" borderId="0" xfId="0" applyAlignment="1">
      <alignment wrapText="1"/>
    </xf>
    <xf numFmtId="0" fontId="0" fillId="5" borderId="0" xfId="0" applyFill="1"/>
    <xf numFmtId="0" fontId="0" fillId="5" borderId="0" xfId="0" applyFill="1" applyAlignment="1">
      <alignment wrapText="1"/>
    </xf>
    <xf numFmtId="0" fontId="0" fillId="0" borderId="0" xfId="0" applyFill="1" applyAlignment="1">
      <alignment wrapText="1"/>
    </xf>
    <xf numFmtId="0" fontId="0" fillId="4" borderId="0" xfId="0" applyFill="1" applyAlignment="1">
      <alignment wrapText="1"/>
    </xf>
    <xf numFmtId="0" fontId="0" fillId="6" borderId="0" xfId="0" applyFill="1"/>
    <xf numFmtId="0" fontId="0" fillId="7" borderId="0" xfId="0" applyFill="1"/>
    <xf numFmtId="15" fontId="0" fillId="0" borderId="0" xfId="0" applyNumberFormat="1"/>
    <xf numFmtId="164" fontId="0" fillId="5" borderId="0" xfId="0" applyNumberFormat="1" applyFill="1"/>
    <xf numFmtId="164" fontId="0" fillId="7" borderId="0" xfId="0" applyNumberFormat="1" applyFill="1"/>
    <xf numFmtId="0" fontId="0" fillId="0" borderId="0" xfId="0" applyAlignment="1">
      <alignment vertical="center"/>
    </xf>
    <xf numFmtId="0" fontId="0" fillId="0" borderId="0" xfId="0" applyFill="1" applyAlignment="1">
      <alignment vertical="center"/>
    </xf>
    <xf numFmtId="164" fontId="0" fillId="5" borderId="0" xfId="0" applyNumberFormat="1" applyFill="1" applyAlignment="1">
      <alignment vertical="center"/>
    </xf>
    <xf numFmtId="0" fontId="1" fillId="0" borderId="2" xfId="0" applyFont="1" applyFill="1" applyBorder="1" applyAlignment="1">
      <alignment vertical="center" wrapText="1"/>
    </xf>
    <xf numFmtId="0" fontId="1" fillId="0" borderId="1" xfId="0" applyFont="1" applyFill="1" applyBorder="1" applyAlignment="1">
      <alignment vertical="center" wrapText="1"/>
    </xf>
    <xf numFmtId="0" fontId="1" fillId="5" borderId="1" xfId="0" applyFont="1" applyFill="1" applyBorder="1" applyAlignment="1">
      <alignment vertical="center" wrapText="1"/>
    </xf>
    <xf numFmtId="0" fontId="1" fillId="5" borderId="3" xfId="0" applyFont="1" applyFill="1" applyBorder="1" applyAlignment="1">
      <alignment vertical="center" wrapText="1"/>
    </xf>
    <xf numFmtId="0" fontId="5" fillId="9" borderId="5" xfId="0" applyFont="1" applyFill="1" applyBorder="1" applyAlignment="1">
      <alignment vertical="center"/>
    </xf>
    <xf numFmtId="0" fontId="6" fillId="9" borderId="5" xfId="0" applyFont="1" applyFill="1" applyBorder="1" applyAlignment="1">
      <alignment horizontal="center" vertical="center"/>
    </xf>
    <xf numFmtId="0" fontId="7" fillId="0" borderId="0" xfId="0" applyFont="1"/>
    <xf numFmtId="0" fontId="7" fillId="0" borderId="5" xfId="0" applyFont="1" applyBorder="1"/>
    <xf numFmtId="0" fontId="8" fillId="0" borderId="5" xfId="0" applyFont="1" applyBorder="1"/>
    <xf numFmtId="0" fontId="7" fillId="12" borderId="5" xfId="0" applyFont="1" applyFill="1" applyBorder="1" applyAlignment="1">
      <alignment vertical="center"/>
    </xf>
    <xf numFmtId="0" fontId="6" fillId="0" borderId="5" xfId="0" applyFont="1" applyBorder="1" applyAlignment="1">
      <alignment horizontal="left" vertical="center"/>
    </xf>
    <xf numFmtId="0" fontId="6" fillId="9" borderId="5" xfId="0" applyFont="1" applyFill="1" applyBorder="1" applyAlignment="1">
      <alignment horizontal="left" vertical="center"/>
    </xf>
    <xf numFmtId="0" fontId="6" fillId="10" borderId="5" xfId="0" applyFont="1" applyFill="1" applyBorder="1" applyAlignment="1">
      <alignment horizontal="left" vertical="center"/>
    </xf>
    <xf numFmtId="0" fontId="6" fillId="12" borderId="5" xfId="0" applyFont="1" applyFill="1" applyBorder="1" applyAlignment="1">
      <alignment horizontal="left" vertical="center"/>
    </xf>
    <xf numFmtId="2" fontId="6" fillId="9" borderId="5" xfId="0" applyNumberFormat="1" applyFont="1" applyFill="1" applyBorder="1" applyAlignment="1">
      <alignment horizontal="left" vertical="center"/>
    </xf>
    <xf numFmtId="164" fontId="8" fillId="13" borderId="5" xfId="0" applyNumberFormat="1" applyFont="1" applyFill="1" applyBorder="1" applyAlignment="1">
      <alignment vertical="center"/>
    </xf>
    <xf numFmtId="0" fontId="5" fillId="9" borderId="11" xfId="0" applyFont="1" applyFill="1" applyBorder="1" applyAlignment="1">
      <alignment vertical="center"/>
    </xf>
    <xf numFmtId="0" fontId="7" fillId="9" borderId="11" xfId="0" applyFont="1" applyFill="1" applyBorder="1" applyAlignment="1">
      <alignment vertical="center"/>
    </xf>
    <xf numFmtId="0" fontId="7" fillId="9" borderId="11" xfId="0" applyFont="1" applyFill="1" applyBorder="1" applyAlignment="1">
      <alignment vertical="center" wrapText="1"/>
    </xf>
    <xf numFmtId="0" fontId="7" fillId="9" borderId="11" xfId="0" applyFont="1" applyFill="1" applyBorder="1"/>
    <xf numFmtId="0" fontId="7" fillId="9" borderId="11" xfId="0" applyFont="1" applyFill="1" applyBorder="1" applyAlignment="1">
      <alignment wrapText="1"/>
    </xf>
    <xf numFmtId="0" fontId="7" fillId="9" borderId="16" xfId="0" applyFont="1" applyFill="1" applyBorder="1" applyAlignment="1">
      <alignment wrapText="1"/>
    </xf>
    <xf numFmtId="0" fontId="6" fillId="9" borderId="18" xfId="0" applyFont="1" applyFill="1" applyBorder="1" applyAlignment="1">
      <alignment horizontal="center" vertical="center"/>
    </xf>
    <xf numFmtId="0" fontId="7" fillId="9" borderId="19" xfId="0" applyFont="1" applyFill="1" applyBorder="1"/>
    <xf numFmtId="164" fontId="5" fillId="13" borderId="5" xfId="0" applyNumberFormat="1" applyFont="1" applyFill="1" applyBorder="1" applyAlignment="1">
      <alignment horizontal="left" vertical="center"/>
    </xf>
    <xf numFmtId="164" fontId="5" fillId="13" borderId="18" xfId="0" applyNumberFormat="1" applyFont="1" applyFill="1" applyBorder="1" applyAlignment="1">
      <alignment horizontal="left" vertical="center"/>
    </xf>
    <xf numFmtId="0" fontId="5" fillId="9" borderId="5" xfId="0" applyFont="1" applyFill="1" applyBorder="1" applyAlignment="1">
      <alignment horizontal="center" vertical="center"/>
    </xf>
    <xf numFmtId="0" fontId="7" fillId="0" borderId="0" xfId="0" applyFont="1" applyBorder="1"/>
    <xf numFmtId="0" fontId="7" fillId="0" borderId="20" xfId="0" applyFont="1" applyBorder="1"/>
    <xf numFmtId="0" fontId="7" fillId="0" borderId="21" xfId="0" applyFont="1" applyBorder="1"/>
    <xf numFmtId="0" fontId="7" fillId="0" borderId="22" xfId="0" applyFont="1" applyBorder="1"/>
    <xf numFmtId="0" fontId="12" fillId="11" borderId="10" xfId="1" applyFont="1" applyFill="1" applyBorder="1" applyAlignment="1">
      <alignment vertical="center"/>
    </xf>
    <xf numFmtId="0" fontId="12" fillId="11" borderId="10" xfId="1" applyFont="1" applyFill="1" applyBorder="1" applyAlignment="1">
      <alignment vertical="center" wrapText="1"/>
    </xf>
    <xf numFmtId="0" fontId="12" fillId="11" borderId="12" xfId="1" applyFont="1" applyFill="1" applyBorder="1" applyAlignment="1">
      <alignment vertical="center" wrapText="1"/>
    </xf>
    <xf numFmtId="0" fontId="12" fillId="11" borderId="13" xfId="1" applyFont="1" applyFill="1" applyBorder="1" applyAlignment="1">
      <alignment vertical="center" wrapText="1"/>
    </xf>
    <xf numFmtId="0" fontId="12" fillId="11" borderId="17" xfId="1" applyFont="1" applyFill="1" applyBorder="1" applyAlignment="1">
      <alignment vertical="center" wrapText="1"/>
    </xf>
    <xf numFmtId="0" fontId="13" fillId="11" borderId="5" xfId="0" applyFont="1" applyFill="1" applyBorder="1" applyAlignment="1">
      <alignment vertical="center"/>
    </xf>
    <xf numFmtId="0" fontId="11" fillId="11" borderId="14" xfId="1" applyFont="1" applyFill="1" applyBorder="1" applyAlignment="1">
      <alignment horizontal="center" vertical="center" wrapText="1"/>
    </xf>
    <xf numFmtId="0" fontId="11" fillId="11" borderId="6" xfId="1" applyFont="1" applyFill="1" applyBorder="1" applyAlignment="1">
      <alignment horizontal="center" vertical="center" wrapText="1"/>
    </xf>
    <xf numFmtId="0" fontId="11" fillId="11" borderId="15" xfId="1" applyFont="1" applyFill="1" applyBorder="1" applyAlignment="1">
      <alignment horizontal="center" vertical="center" wrapText="1"/>
    </xf>
    <xf numFmtId="0" fontId="11" fillId="14" borderId="7" xfId="1" applyFont="1" applyFill="1" applyBorder="1" applyAlignment="1">
      <alignment horizontal="center" vertical="center"/>
    </xf>
    <xf numFmtId="0" fontId="11" fillId="14" borderId="8" xfId="1" applyFont="1" applyFill="1" applyBorder="1" applyAlignment="1">
      <alignment horizontal="center" vertical="center"/>
    </xf>
    <xf numFmtId="0" fontId="11" fillId="14" borderId="9" xfId="1" applyFont="1" applyFill="1" applyBorder="1" applyAlignment="1">
      <alignment horizontal="center" vertical="center"/>
    </xf>
    <xf numFmtId="0" fontId="10" fillId="0" borderId="0" xfId="0" applyFont="1" applyBorder="1" applyAlignment="1">
      <alignment horizontal="center" vertical="center"/>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115767</xdr:colOff>
      <xdr:row>4</xdr:row>
      <xdr:rowOff>123265</xdr:rowOff>
    </xdr:from>
    <xdr:to>
      <xdr:col>9</xdr:col>
      <xdr:colOff>0</xdr:colOff>
      <xdr:row>11</xdr:row>
      <xdr:rowOff>179149</xdr:rowOff>
    </xdr:to>
    <xdr:pic>
      <xdr:nvPicPr>
        <xdr:cNvPr id="2" name="image27.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8352091" y="1456765"/>
          <a:ext cx="3212380" cy="2622031"/>
        </a:xfrm>
        <a:prstGeom prst="rect">
          <a:avLst/>
        </a:prstGeom>
        <a:ln/>
      </xdr:spPr>
    </xdr:pic>
    <xdr:clientData/>
  </xdr:twoCellAnchor>
  <xdr:twoCellAnchor editAs="oneCell">
    <xdr:from>
      <xdr:col>4</xdr:col>
      <xdr:colOff>382626</xdr:colOff>
      <xdr:row>10</xdr:row>
      <xdr:rowOff>347677</xdr:rowOff>
    </xdr:from>
    <xdr:to>
      <xdr:col>7</xdr:col>
      <xdr:colOff>515471</xdr:colOff>
      <xdr:row>16</xdr:row>
      <xdr:rowOff>352696</xdr:rowOff>
    </xdr:to>
    <xdr:pic>
      <xdr:nvPicPr>
        <xdr:cNvPr id="3" name="image2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8618950" y="3765471"/>
          <a:ext cx="2250756" cy="2292621"/>
        </a:xfrm>
        <a:prstGeom prst="rect">
          <a:avLst/>
        </a:prstGeom>
        <a:ln/>
      </xdr:spPr>
    </xdr:pic>
    <xdr:clientData/>
  </xdr:twoCellAnchor>
  <xdr:twoCellAnchor editAs="oneCell">
    <xdr:from>
      <xdr:col>3</xdr:col>
      <xdr:colOff>4457105</xdr:colOff>
      <xdr:row>18</xdr:row>
      <xdr:rowOff>10900</xdr:rowOff>
    </xdr:from>
    <xdr:to>
      <xdr:col>9</xdr:col>
      <xdr:colOff>569062</xdr:colOff>
      <xdr:row>21</xdr:row>
      <xdr:rowOff>423348</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22281" y="6297400"/>
          <a:ext cx="3911252" cy="18804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33</xdr:row>
      <xdr:rowOff>0</xdr:rowOff>
    </xdr:from>
    <xdr:to>
      <xdr:col>4</xdr:col>
      <xdr:colOff>304800</xdr:colOff>
      <xdr:row>33</xdr:row>
      <xdr:rowOff>304800</xdr:rowOff>
    </xdr:to>
    <xdr:sp macro="" textlink="">
      <xdr:nvSpPr>
        <xdr:cNvPr id="2049" name="AutoShape 1" descr="Image">
          <a:extLst>
            <a:ext uri="{FF2B5EF4-FFF2-40B4-BE49-F238E27FC236}">
              <a16:creationId xmlns:a16="http://schemas.microsoft.com/office/drawing/2014/main" id="{F6C03B46-2321-47BB-9C7A-153EACBB5DE5}"/>
            </a:ext>
          </a:extLst>
        </xdr:cNvPr>
        <xdr:cNvSpPr>
          <a:spLocks noChangeAspect="1" noChangeArrowheads="1"/>
        </xdr:cNvSpPr>
      </xdr:nvSpPr>
      <xdr:spPr bwMode="auto">
        <a:xfrm>
          <a:off x="5848350" y="62865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25</xdr:row>
      <xdr:rowOff>0</xdr:rowOff>
    </xdr:from>
    <xdr:to>
      <xdr:col>4</xdr:col>
      <xdr:colOff>304800</xdr:colOff>
      <xdr:row>33</xdr:row>
      <xdr:rowOff>66675</xdr:rowOff>
    </xdr:to>
    <xdr:sp macro="" textlink="">
      <xdr:nvSpPr>
        <xdr:cNvPr id="2" name="AutoShape 1" descr="Image">
          <a:extLst>
            <a:ext uri="{FF2B5EF4-FFF2-40B4-BE49-F238E27FC236}">
              <a16:creationId xmlns:a16="http://schemas.microsoft.com/office/drawing/2014/main" id="{61B0CEF9-A409-426C-A2E8-9A4FD6396150}"/>
            </a:ext>
          </a:extLst>
        </xdr:cNvPr>
        <xdr:cNvSpPr>
          <a:spLocks noChangeAspect="1" noChangeArrowheads="1"/>
        </xdr:cNvSpPr>
      </xdr:nvSpPr>
      <xdr:spPr bwMode="auto">
        <a:xfrm>
          <a:off x="6362700" y="62674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tabSelected="1" zoomScale="70" zoomScaleNormal="70" zoomScaleSheetLayoutView="85" workbookViewId="0">
      <selection activeCell="L2" sqref="L2"/>
    </sheetView>
  </sheetViews>
  <sheetFormatPr defaultRowHeight="15" x14ac:dyDescent="0.25"/>
  <cols>
    <col min="1" max="1" width="29.7109375" style="24" customWidth="1"/>
    <col min="2" max="2" width="17.7109375" style="24" customWidth="1"/>
    <col min="3" max="3" width="9.140625" style="24"/>
    <col min="4" max="4" width="67" style="24" customWidth="1"/>
    <col min="5" max="6" width="9.140625" style="24"/>
    <col min="7" max="7" width="13.5703125" style="24" customWidth="1"/>
    <col min="8" max="16384" width="9.140625" style="24"/>
  </cols>
  <sheetData>
    <row r="1" spans="1:10" ht="28.5" customHeight="1" x14ac:dyDescent="0.25">
      <c r="A1" s="58" t="s">
        <v>115</v>
      </c>
      <c r="B1" s="59"/>
      <c r="C1" s="59"/>
      <c r="D1" s="60"/>
      <c r="E1" s="45"/>
      <c r="F1" s="61" t="s">
        <v>116</v>
      </c>
      <c r="G1" s="61"/>
      <c r="H1" s="45"/>
      <c r="I1" s="45"/>
      <c r="J1" s="46"/>
    </row>
    <row r="2" spans="1:10" ht="20.25" customHeight="1" x14ac:dyDescent="0.25">
      <c r="A2" s="49" t="s">
        <v>83</v>
      </c>
      <c r="B2" s="22" t="s">
        <v>88</v>
      </c>
      <c r="C2" s="44" t="s">
        <v>73</v>
      </c>
      <c r="D2" s="34" t="s">
        <v>69</v>
      </c>
      <c r="E2" s="45"/>
      <c r="F2" s="54" t="s">
        <v>96</v>
      </c>
      <c r="G2" s="27" t="s">
        <v>98</v>
      </c>
      <c r="H2" s="45"/>
      <c r="I2" s="45"/>
      <c r="J2" s="46"/>
    </row>
    <row r="3" spans="1:10" ht="20.25" customHeight="1" x14ac:dyDescent="0.25">
      <c r="A3" s="50" t="s">
        <v>104</v>
      </c>
      <c r="B3" s="28">
        <v>0.3</v>
      </c>
      <c r="C3" s="23" t="s">
        <v>74</v>
      </c>
      <c r="D3" s="35" t="s">
        <v>109</v>
      </c>
      <c r="E3" s="45"/>
      <c r="F3" s="33" t="s">
        <v>97</v>
      </c>
      <c r="G3" s="25" t="s">
        <v>99</v>
      </c>
      <c r="H3" s="45"/>
      <c r="I3" s="45"/>
      <c r="J3" s="46"/>
    </row>
    <row r="4" spans="1:10" ht="20.25" customHeight="1" x14ac:dyDescent="0.25">
      <c r="A4" s="50" t="s">
        <v>105</v>
      </c>
      <c r="B4" s="29">
        <f>B8+B3</f>
        <v>6.3</v>
      </c>
      <c r="C4" s="23" t="s">
        <v>74</v>
      </c>
      <c r="D4" s="35"/>
      <c r="E4" s="45"/>
      <c r="F4" s="26" t="s">
        <v>100</v>
      </c>
      <c r="G4" s="25" t="s">
        <v>101</v>
      </c>
      <c r="H4" s="45"/>
      <c r="I4" s="45"/>
      <c r="J4" s="46"/>
    </row>
    <row r="5" spans="1:10" ht="20.25" customHeight="1" x14ac:dyDescent="0.25">
      <c r="A5" s="49" t="s">
        <v>84</v>
      </c>
      <c r="B5" s="28">
        <v>1.5</v>
      </c>
      <c r="C5" s="23" t="s">
        <v>74</v>
      </c>
      <c r="D5" s="35" t="s">
        <v>110</v>
      </c>
      <c r="E5" s="45"/>
      <c r="F5" s="45"/>
      <c r="G5" s="45"/>
      <c r="H5" s="45"/>
      <c r="I5" s="45"/>
      <c r="J5" s="46"/>
    </row>
    <row r="6" spans="1:10" ht="45" x14ac:dyDescent="0.25">
      <c r="A6" s="49" t="s">
        <v>87</v>
      </c>
      <c r="B6" s="30">
        <f>SQRT((B7/2)^2+(B5^2))</f>
        <v>2.5</v>
      </c>
      <c r="C6" s="23" t="s">
        <v>74</v>
      </c>
      <c r="D6" s="36" t="s">
        <v>111</v>
      </c>
      <c r="E6" s="45"/>
      <c r="F6" s="45"/>
      <c r="G6" s="45"/>
      <c r="H6" s="45"/>
      <c r="I6" s="45"/>
      <c r="J6" s="46"/>
    </row>
    <row r="7" spans="1:10" ht="20.25" customHeight="1" x14ac:dyDescent="0.25">
      <c r="A7" s="50" t="s">
        <v>86</v>
      </c>
      <c r="B7" s="28">
        <v>4</v>
      </c>
      <c r="C7" s="23" t="s">
        <v>74</v>
      </c>
      <c r="D7" s="35"/>
      <c r="E7" s="45"/>
      <c r="F7" s="45"/>
      <c r="G7" s="45"/>
      <c r="H7" s="45"/>
      <c r="I7" s="45"/>
      <c r="J7" s="46"/>
    </row>
    <row r="8" spans="1:10" ht="20.25" customHeight="1" x14ac:dyDescent="0.25">
      <c r="A8" s="49" t="s">
        <v>85</v>
      </c>
      <c r="B8" s="28">
        <v>6</v>
      </c>
      <c r="C8" s="23" t="s">
        <v>74</v>
      </c>
      <c r="D8" s="35"/>
      <c r="E8" s="45"/>
      <c r="F8" s="45"/>
      <c r="G8" s="45"/>
      <c r="H8" s="45"/>
      <c r="I8" s="45"/>
      <c r="J8" s="46"/>
    </row>
    <row r="9" spans="1:10" ht="20.25" customHeight="1" x14ac:dyDescent="0.25">
      <c r="A9" s="49" t="s">
        <v>78</v>
      </c>
      <c r="B9" s="29">
        <f>B7*B8</f>
        <v>24</v>
      </c>
      <c r="C9" s="23" t="s">
        <v>103</v>
      </c>
      <c r="D9" s="35"/>
      <c r="E9" s="45"/>
      <c r="F9" s="45"/>
      <c r="G9" s="45"/>
      <c r="H9" s="45"/>
      <c r="I9" s="45"/>
      <c r="J9" s="46"/>
    </row>
    <row r="10" spans="1:10" ht="38.25" customHeight="1" x14ac:dyDescent="0.25">
      <c r="A10" s="49" t="s">
        <v>89</v>
      </c>
      <c r="B10" s="31">
        <v>1.3</v>
      </c>
      <c r="C10" s="23" t="s">
        <v>113</v>
      </c>
      <c r="D10" s="36" t="s">
        <v>108</v>
      </c>
      <c r="E10" s="45"/>
      <c r="F10" s="45"/>
      <c r="G10" s="45"/>
      <c r="H10" s="45"/>
      <c r="I10" s="45"/>
      <c r="J10" s="46"/>
    </row>
    <row r="11" spans="1:10" ht="37.5" customHeight="1" x14ac:dyDescent="0.25">
      <c r="A11" s="50" t="s">
        <v>90</v>
      </c>
      <c r="B11" s="28">
        <v>12</v>
      </c>
      <c r="C11" s="23" t="s">
        <v>76</v>
      </c>
      <c r="D11" s="35"/>
      <c r="E11" s="45"/>
      <c r="F11" s="45"/>
      <c r="G11" s="45"/>
      <c r="H11" s="45"/>
      <c r="I11" s="45"/>
      <c r="J11" s="46"/>
    </row>
    <row r="12" spans="1:10" ht="57.75" customHeight="1" x14ac:dyDescent="0.25">
      <c r="A12" s="51" t="s">
        <v>77</v>
      </c>
      <c r="B12" s="28">
        <v>300</v>
      </c>
      <c r="C12" s="23" t="s">
        <v>75</v>
      </c>
      <c r="D12" s="36" t="s">
        <v>102</v>
      </c>
      <c r="E12" s="45"/>
      <c r="F12" s="45"/>
      <c r="G12" s="45"/>
      <c r="H12" s="45"/>
      <c r="I12" s="45"/>
      <c r="J12" s="46"/>
    </row>
    <row r="13" spans="1:10" ht="20.25" customHeight="1" x14ac:dyDescent="0.25">
      <c r="A13" s="52" t="s">
        <v>29</v>
      </c>
      <c r="B13" s="32">
        <f>IF((B4&gt;0),(B3*2.2+(0.5-B3)*1.2+(B4-0.5)*0.7)/B4,0)</f>
        <v>0.78730158730158728</v>
      </c>
      <c r="C13" s="23" t="s">
        <v>113</v>
      </c>
      <c r="D13" s="35"/>
      <c r="E13" s="45"/>
      <c r="F13" s="45"/>
      <c r="G13" s="45"/>
      <c r="H13" s="45"/>
      <c r="I13" s="45"/>
      <c r="J13" s="46"/>
    </row>
    <row r="14" spans="1:10" ht="30" x14ac:dyDescent="0.25">
      <c r="A14" s="52" t="s">
        <v>117</v>
      </c>
      <c r="B14" s="32">
        <v>1.3</v>
      </c>
      <c r="C14" s="23" t="s">
        <v>113</v>
      </c>
      <c r="D14" s="36" t="s">
        <v>46</v>
      </c>
      <c r="E14" s="45"/>
      <c r="F14" s="45"/>
      <c r="G14" s="45"/>
      <c r="H14" s="45"/>
      <c r="I14" s="45"/>
      <c r="J14" s="46"/>
    </row>
    <row r="15" spans="1:10" ht="16.5" x14ac:dyDescent="0.25">
      <c r="A15" s="52" t="s">
        <v>95</v>
      </c>
      <c r="B15" s="28">
        <v>30</v>
      </c>
      <c r="C15" s="23" t="s">
        <v>91</v>
      </c>
      <c r="D15" s="37"/>
      <c r="E15" s="45"/>
      <c r="F15" s="45"/>
      <c r="G15" s="45"/>
      <c r="H15" s="45"/>
      <c r="I15" s="45"/>
      <c r="J15" s="46"/>
    </row>
    <row r="16" spans="1:10" ht="16.5" x14ac:dyDescent="0.25">
      <c r="A16" s="52" t="s">
        <v>94</v>
      </c>
      <c r="B16" s="29">
        <f>60*60*B15/1000</f>
        <v>108</v>
      </c>
      <c r="C16" s="23" t="s">
        <v>82</v>
      </c>
      <c r="D16" s="37"/>
      <c r="E16" s="45"/>
      <c r="F16" s="45"/>
      <c r="G16" s="45"/>
      <c r="H16" s="45"/>
      <c r="I16" s="45"/>
      <c r="J16" s="46"/>
    </row>
    <row r="17" spans="1:10" ht="31.5" customHeight="1" x14ac:dyDescent="0.25">
      <c r="A17" s="55" t="s">
        <v>99</v>
      </c>
      <c r="B17" s="56"/>
      <c r="C17" s="56"/>
      <c r="D17" s="57"/>
      <c r="E17" s="45"/>
      <c r="F17" s="45"/>
      <c r="G17" s="45"/>
      <c r="H17" s="45"/>
      <c r="I17" s="45"/>
      <c r="J17" s="46"/>
    </row>
    <row r="18" spans="1:10" ht="26.25" customHeight="1" x14ac:dyDescent="0.25">
      <c r="A18" s="52" t="s">
        <v>93</v>
      </c>
      <c r="B18" s="42">
        <f>0.5*1.1*B15^2*B10*B13*B9/1000</f>
        <v>12.159085714285716</v>
      </c>
      <c r="C18" s="23" t="s">
        <v>79</v>
      </c>
      <c r="D18" s="38"/>
      <c r="E18" s="45"/>
      <c r="F18" s="45"/>
      <c r="G18" s="45"/>
      <c r="H18" s="45"/>
      <c r="I18" s="45"/>
      <c r="J18" s="46"/>
    </row>
    <row r="19" spans="1:10" ht="49.5" x14ac:dyDescent="0.25">
      <c r="A19" s="52" t="s">
        <v>112</v>
      </c>
      <c r="B19" s="42">
        <f>IF((B11&gt;0),B18/B11,0)</f>
        <v>1.0132571428571431</v>
      </c>
      <c r="C19" s="23" t="s">
        <v>79</v>
      </c>
      <c r="D19" s="39"/>
      <c r="E19" s="45"/>
      <c r="F19" s="45"/>
      <c r="G19" s="45"/>
      <c r="H19" s="45"/>
      <c r="I19" s="45"/>
      <c r="J19" s="46"/>
    </row>
    <row r="20" spans="1:10" ht="49.5" x14ac:dyDescent="0.25">
      <c r="A20" s="52" t="s">
        <v>114</v>
      </c>
      <c r="B20" s="42">
        <f>B19*1000/9.81-B12/B11</f>
        <v>78.288189893694494</v>
      </c>
      <c r="C20" s="23" t="s">
        <v>75</v>
      </c>
      <c r="D20" s="36" t="s">
        <v>107</v>
      </c>
      <c r="E20" s="45"/>
      <c r="F20" s="45"/>
      <c r="G20" s="45"/>
      <c r="H20" s="45"/>
      <c r="I20" s="45"/>
      <c r="J20" s="46"/>
    </row>
    <row r="21" spans="1:10" ht="16.5" x14ac:dyDescent="0.25">
      <c r="A21" s="52" t="s">
        <v>80</v>
      </c>
      <c r="B21" s="42">
        <f>0.5*1.1*B15^2*B10*B14*B11/1000</f>
        <v>10.038600000000002</v>
      </c>
      <c r="C21" s="23" t="s">
        <v>81</v>
      </c>
      <c r="D21" s="39"/>
      <c r="E21" s="45"/>
      <c r="F21" s="45"/>
      <c r="G21" s="45"/>
      <c r="H21" s="45"/>
      <c r="I21" s="45"/>
      <c r="J21" s="46"/>
    </row>
    <row r="22" spans="1:10" ht="45.75" customHeight="1" thickBot="1" x14ac:dyDescent="0.3">
      <c r="A22" s="53" t="s">
        <v>92</v>
      </c>
      <c r="B22" s="43">
        <f>IF((B11&gt;0),B21/B11,0)</f>
        <v>0.83655000000000024</v>
      </c>
      <c r="C22" s="40" t="s">
        <v>79</v>
      </c>
      <c r="D22" s="41"/>
      <c r="E22" s="47"/>
      <c r="F22" s="47"/>
      <c r="G22" s="47"/>
      <c r="H22" s="47"/>
      <c r="I22" s="47"/>
      <c r="J22" s="48"/>
    </row>
    <row r="25" spans="1:10" x14ac:dyDescent="0.25">
      <c r="A25" s="24" t="s">
        <v>106</v>
      </c>
    </row>
  </sheetData>
  <mergeCells count="3">
    <mergeCell ref="A17:D17"/>
    <mergeCell ref="A1:D1"/>
    <mergeCell ref="F1:G1"/>
  </mergeCells>
  <pageMargins left="0.7" right="0.7" top="0.75" bottom="0.75" header="0.3" footer="0.3"/>
  <pageSetup paperSize="9" scale="44"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Lists!$A$2:$A$6</xm:f>
          </x14:formula1>
          <xm:sqref>B10</xm:sqref>
        </x14:dataValidation>
        <x14:dataValidation type="list" allowBlank="1" showInputMessage="1" showErrorMessage="1">
          <x14:formula1>
            <xm:f>roof!$B$35:$B$134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5" zoomScaleNormal="85" workbookViewId="0">
      <selection activeCell="E26" sqref="E26"/>
    </sheetView>
  </sheetViews>
  <sheetFormatPr defaultColWidth="8.85546875" defaultRowHeight="15" x14ac:dyDescent="0.25"/>
  <cols>
    <col min="2" max="2" width="9.7109375" bestFit="1" customWidth="1"/>
  </cols>
  <sheetData>
    <row r="1" spans="1:17" x14ac:dyDescent="0.25">
      <c r="A1" s="4" t="s">
        <v>33</v>
      </c>
      <c r="B1" s="4"/>
      <c r="C1" s="4"/>
      <c r="D1" s="4"/>
      <c r="E1" s="4"/>
      <c r="F1" s="4"/>
      <c r="G1" s="4"/>
      <c r="H1" s="4"/>
      <c r="I1" s="4"/>
      <c r="J1" s="4"/>
      <c r="K1" s="4"/>
      <c r="L1" s="4"/>
      <c r="M1" s="4"/>
      <c r="N1" s="4"/>
      <c r="O1" s="4"/>
      <c r="P1" s="4"/>
    </row>
    <row r="2" spans="1:17" x14ac:dyDescent="0.25">
      <c r="A2" s="4" t="s">
        <v>0</v>
      </c>
      <c r="B2" s="4"/>
      <c r="C2" s="4"/>
      <c r="D2" s="4"/>
      <c r="E2" s="4"/>
      <c r="F2" s="4"/>
      <c r="G2" s="4"/>
      <c r="H2" s="4"/>
      <c r="I2" s="4"/>
      <c r="J2" s="4"/>
      <c r="K2" s="4"/>
      <c r="L2" s="4"/>
      <c r="M2" s="4"/>
      <c r="N2" s="4"/>
      <c r="O2" s="4"/>
      <c r="P2" s="4"/>
    </row>
    <row r="3" spans="1:17" x14ac:dyDescent="0.25">
      <c r="A3" s="4" t="s">
        <v>1</v>
      </c>
      <c r="B3" s="4"/>
      <c r="C3" s="4"/>
      <c r="D3" s="4"/>
      <c r="E3" s="4"/>
      <c r="F3" s="4"/>
      <c r="G3" s="4"/>
      <c r="H3" s="4"/>
      <c r="I3" s="4"/>
      <c r="J3" s="4"/>
      <c r="K3" s="4"/>
      <c r="L3" s="4"/>
      <c r="M3" s="4"/>
      <c r="N3" s="4"/>
      <c r="O3" s="4"/>
      <c r="P3" s="4"/>
    </row>
    <row r="4" spans="1:17" x14ac:dyDescent="0.25">
      <c r="A4" s="4"/>
      <c r="B4" s="4"/>
      <c r="C4" s="4"/>
      <c r="D4" s="4"/>
      <c r="E4" s="4"/>
      <c r="F4" s="4"/>
      <c r="G4" s="4"/>
      <c r="H4" s="4"/>
      <c r="I4" s="4"/>
      <c r="J4" s="4"/>
      <c r="K4" s="4"/>
      <c r="L4" s="4"/>
      <c r="M4" s="4"/>
      <c r="N4" s="4"/>
      <c r="O4" s="4"/>
      <c r="P4" s="4"/>
    </row>
    <row r="5" spans="1:17" x14ac:dyDescent="0.25">
      <c r="A5" s="4" t="s">
        <v>2</v>
      </c>
      <c r="B5" s="4"/>
      <c r="C5" s="4"/>
      <c r="D5" s="4"/>
      <c r="E5" s="4"/>
      <c r="F5" s="4"/>
      <c r="G5" s="4"/>
      <c r="H5" s="4"/>
      <c r="I5" s="4"/>
      <c r="J5" s="4"/>
      <c r="K5" s="4"/>
      <c r="L5" s="4"/>
      <c r="M5" s="4"/>
      <c r="N5" s="4"/>
      <c r="O5" s="4"/>
      <c r="P5" s="4"/>
    </row>
    <row r="6" spans="1:17" x14ac:dyDescent="0.25">
      <c r="A6" s="4"/>
      <c r="B6" s="4"/>
      <c r="C6" s="4"/>
      <c r="D6" s="4"/>
      <c r="E6" s="4"/>
      <c r="F6" s="4"/>
      <c r="G6" s="4"/>
      <c r="H6" s="4"/>
      <c r="I6" s="4"/>
      <c r="J6" s="4"/>
      <c r="K6" s="4"/>
      <c r="L6" s="4"/>
      <c r="M6" s="4"/>
      <c r="N6" s="4"/>
      <c r="O6" s="4"/>
      <c r="P6" s="4"/>
    </row>
    <row r="7" spans="1:17" x14ac:dyDescent="0.25">
      <c r="A7" s="4" t="s">
        <v>3</v>
      </c>
      <c r="B7" s="4"/>
      <c r="C7" s="4"/>
      <c r="D7" s="4"/>
      <c r="E7" s="4"/>
      <c r="F7" s="4"/>
      <c r="G7" s="4"/>
      <c r="H7" s="4"/>
      <c r="I7" s="4"/>
      <c r="J7" s="4"/>
      <c r="K7" s="4"/>
      <c r="L7" s="4"/>
      <c r="M7" s="4"/>
      <c r="N7" s="4"/>
      <c r="O7" s="4"/>
      <c r="P7" s="4"/>
    </row>
    <row r="8" spans="1:17" x14ac:dyDescent="0.25">
      <c r="A8" s="4" t="s">
        <v>32</v>
      </c>
      <c r="B8" s="4"/>
      <c r="C8" s="4"/>
      <c r="D8" s="4"/>
      <c r="E8" s="4"/>
      <c r="F8" s="4"/>
      <c r="G8" s="4"/>
      <c r="H8" s="4"/>
      <c r="I8" s="4"/>
      <c r="J8" s="4"/>
      <c r="K8" s="4"/>
      <c r="L8" s="4"/>
      <c r="M8" s="4"/>
      <c r="N8" s="4"/>
      <c r="O8" s="4"/>
      <c r="P8" s="4"/>
    </row>
    <row r="9" spans="1:17" x14ac:dyDescent="0.25">
      <c r="A9" s="4" t="s">
        <v>9</v>
      </c>
      <c r="B9" s="4"/>
      <c r="C9" s="4"/>
      <c r="D9" s="4"/>
      <c r="E9" s="4"/>
      <c r="F9" s="4"/>
      <c r="G9" s="4"/>
      <c r="H9" s="4"/>
      <c r="I9" s="4"/>
      <c r="J9" s="4"/>
      <c r="K9" s="4"/>
      <c r="L9" s="4"/>
      <c r="M9" s="4"/>
      <c r="N9" s="4"/>
      <c r="O9" s="4"/>
      <c r="P9" s="4"/>
    </row>
    <row r="10" spans="1:17" x14ac:dyDescent="0.25">
      <c r="A10" s="4"/>
      <c r="B10" s="4"/>
      <c r="C10" s="4"/>
      <c r="D10" s="4"/>
      <c r="E10" s="4"/>
      <c r="F10" s="4"/>
      <c r="G10" s="4"/>
      <c r="H10" s="4"/>
      <c r="I10" s="4"/>
      <c r="J10" s="4"/>
      <c r="K10" s="4"/>
      <c r="L10" s="4"/>
      <c r="M10" s="4"/>
      <c r="N10" s="4"/>
      <c r="O10" s="4"/>
      <c r="P10" s="4"/>
    </row>
    <row r="11" spans="1:17" x14ac:dyDescent="0.25">
      <c r="A11" s="4" t="s">
        <v>37</v>
      </c>
      <c r="B11" s="4"/>
      <c r="C11" s="4"/>
      <c r="D11" s="4"/>
      <c r="E11" s="4"/>
      <c r="F11" s="4"/>
      <c r="G11" s="4"/>
      <c r="H11" s="4"/>
      <c r="I11" s="4"/>
      <c r="J11" s="4"/>
      <c r="K11" s="4"/>
      <c r="L11" s="4"/>
      <c r="M11" s="4"/>
      <c r="N11" s="4"/>
      <c r="O11" s="4"/>
      <c r="P11" s="4"/>
    </row>
    <row r="12" spans="1:17" x14ac:dyDescent="0.25">
      <c r="A12" s="4" t="s">
        <v>4</v>
      </c>
      <c r="B12" s="4"/>
      <c r="C12" s="4"/>
      <c r="D12" s="4"/>
      <c r="E12" s="4"/>
      <c r="F12" s="4"/>
      <c r="G12" s="4"/>
      <c r="H12" s="4"/>
      <c r="I12" s="4"/>
      <c r="J12" s="4"/>
      <c r="K12" s="4"/>
      <c r="L12" s="4"/>
      <c r="M12" s="4"/>
      <c r="N12" s="4"/>
      <c r="O12" s="4"/>
      <c r="P12" s="4"/>
    </row>
    <row r="13" spans="1:17" x14ac:dyDescent="0.25">
      <c r="A13" s="4"/>
      <c r="B13" s="4"/>
      <c r="C13" s="4"/>
      <c r="D13" s="4"/>
      <c r="E13" s="4"/>
      <c r="F13" s="4"/>
      <c r="G13" s="4"/>
      <c r="H13" s="4"/>
      <c r="I13" s="4"/>
      <c r="J13" s="4"/>
      <c r="K13" s="4"/>
      <c r="L13" s="4"/>
      <c r="M13" s="4"/>
      <c r="N13" s="4"/>
      <c r="O13" s="4"/>
      <c r="P13" s="4"/>
    </row>
    <row r="15" spans="1:17" x14ac:dyDescent="0.25">
      <c r="A15" s="4" t="s">
        <v>66</v>
      </c>
      <c r="B15" s="4"/>
      <c r="C15" s="4"/>
      <c r="D15" s="4"/>
      <c r="E15" s="4"/>
      <c r="F15" s="4"/>
      <c r="G15" s="4"/>
      <c r="H15" s="4"/>
      <c r="I15" s="4"/>
      <c r="J15" s="4"/>
      <c r="K15" s="4"/>
      <c r="L15" s="4"/>
      <c r="M15" s="4"/>
      <c r="N15" s="4"/>
      <c r="O15" s="4"/>
      <c r="P15" s="4"/>
      <c r="Q15" s="4"/>
    </row>
    <row r="17" spans="1:2" x14ac:dyDescent="0.25">
      <c r="A17" t="s">
        <v>65</v>
      </c>
      <c r="B17" s="12">
        <v>43365</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34"/>
  <sheetViews>
    <sheetView topLeftCell="A3" workbookViewId="0">
      <selection activeCell="A30" sqref="A30"/>
    </sheetView>
  </sheetViews>
  <sheetFormatPr defaultColWidth="8.85546875" defaultRowHeight="15" x14ac:dyDescent="0.25"/>
  <cols>
    <col min="1" max="1" width="58.140625" customWidth="1"/>
    <col min="2" max="2" width="12" customWidth="1"/>
    <col min="3" max="3" width="11.28515625" customWidth="1"/>
    <col min="4" max="4" width="14" customWidth="1"/>
    <col min="5" max="5" width="23" customWidth="1"/>
    <col min="6" max="6" width="23.42578125" customWidth="1"/>
    <col min="7" max="7" width="42.140625" customWidth="1"/>
  </cols>
  <sheetData>
    <row r="2" spans="1:14" x14ac:dyDescent="0.25">
      <c r="A2" s="1" t="s">
        <v>5</v>
      </c>
      <c r="B2" s="3" t="s">
        <v>26</v>
      </c>
      <c r="C2" s="3"/>
      <c r="D2" s="3"/>
      <c r="E2" s="4" t="s">
        <v>36</v>
      </c>
      <c r="F2" s="4"/>
    </row>
    <row r="3" spans="1:14" s="2" customFormat="1" x14ac:dyDescent="0.25"/>
    <row r="4" spans="1:14" x14ac:dyDescent="0.25">
      <c r="A4" s="4" t="s">
        <v>34</v>
      </c>
      <c r="B4" s="4"/>
      <c r="C4" s="4"/>
      <c r="D4" s="4"/>
      <c r="E4" s="4"/>
      <c r="F4" s="4"/>
      <c r="G4" s="4"/>
      <c r="H4" s="4"/>
    </row>
    <row r="6" spans="1:14" x14ac:dyDescent="0.25">
      <c r="A6" s="4" t="s">
        <v>27</v>
      </c>
      <c r="B6" s="4"/>
      <c r="C6" s="4"/>
      <c r="D6" s="4"/>
      <c r="E6" s="4"/>
      <c r="F6" s="4"/>
      <c r="G6" s="4"/>
      <c r="H6" s="4"/>
      <c r="I6" s="4"/>
      <c r="J6" s="4"/>
      <c r="K6" s="4"/>
    </row>
    <row r="7" spans="1:14" x14ac:dyDescent="0.25">
      <c r="A7" s="4" t="s">
        <v>6</v>
      </c>
      <c r="B7" s="4"/>
      <c r="C7" s="4"/>
      <c r="D7" s="4"/>
      <c r="E7" s="4"/>
      <c r="F7" s="4"/>
      <c r="G7" s="4"/>
      <c r="H7" s="4"/>
      <c r="I7" s="4"/>
      <c r="J7" s="4"/>
      <c r="K7" s="4"/>
    </row>
    <row r="8" spans="1:14" x14ac:dyDescent="0.25">
      <c r="A8" t="s">
        <v>35</v>
      </c>
      <c r="B8" s="1">
        <v>1.5</v>
      </c>
    </row>
    <row r="10" spans="1:14" x14ac:dyDescent="0.25">
      <c r="A10" s="4" t="s">
        <v>7</v>
      </c>
      <c r="B10" s="4"/>
      <c r="C10" s="4"/>
      <c r="D10" s="4"/>
      <c r="E10" s="4"/>
      <c r="F10" s="4"/>
      <c r="G10" s="4"/>
      <c r="H10" s="4"/>
    </row>
    <row r="11" spans="1:14" x14ac:dyDescent="0.25">
      <c r="A11" s="4" t="s">
        <v>8</v>
      </c>
      <c r="B11" s="4"/>
      <c r="C11" s="4"/>
      <c r="D11" s="4"/>
      <c r="E11" s="4"/>
      <c r="F11" s="4"/>
      <c r="G11" s="4"/>
      <c r="H11" s="4"/>
    </row>
    <row r="12" spans="1:14" x14ac:dyDescent="0.25">
      <c r="A12" s="4" t="s">
        <v>10</v>
      </c>
      <c r="B12" s="4"/>
      <c r="C12" s="4"/>
      <c r="D12" s="4"/>
      <c r="E12" s="4"/>
      <c r="F12" s="4"/>
      <c r="G12" s="4"/>
      <c r="H12" s="4"/>
    </row>
    <row r="13" spans="1:14" x14ac:dyDescent="0.25">
      <c r="A13" s="4" t="s">
        <v>11</v>
      </c>
      <c r="B13" s="4"/>
      <c r="C13" s="4"/>
      <c r="D13" s="4"/>
      <c r="E13" s="4"/>
      <c r="F13" s="4"/>
      <c r="G13" s="4"/>
      <c r="H13" s="4"/>
    </row>
    <row r="15" spans="1:14" x14ac:dyDescent="0.25">
      <c r="A15" s="4" t="s">
        <v>28</v>
      </c>
      <c r="B15" s="4"/>
      <c r="C15" s="4"/>
      <c r="D15" s="4"/>
      <c r="E15" s="4"/>
      <c r="F15" s="4"/>
      <c r="G15" s="4"/>
      <c r="H15" s="4"/>
      <c r="I15" s="4"/>
      <c r="J15" s="4"/>
      <c r="K15" s="4"/>
      <c r="L15" s="4"/>
      <c r="M15" s="4"/>
      <c r="N15" s="4"/>
    </row>
    <row r="16" spans="1:14" x14ac:dyDescent="0.25">
      <c r="A16" t="s">
        <v>13</v>
      </c>
      <c r="B16" s="1">
        <v>0.3</v>
      </c>
      <c r="C16" s="4" t="s">
        <v>12</v>
      </c>
      <c r="D16" s="4" t="s">
        <v>21</v>
      </c>
      <c r="E16" s="4"/>
      <c r="F16" s="4"/>
      <c r="G16" s="4"/>
      <c r="H16" s="4"/>
      <c r="I16" s="4"/>
      <c r="J16" s="4"/>
      <c r="K16" s="4"/>
      <c r="L16" s="4"/>
      <c r="M16" s="4"/>
      <c r="N16" s="4"/>
    </row>
    <row r="17" spans="1:14" x14ac:dyDescent="0.25">
      <c r="A17" t="s">
        <v>14</v>
      </c>
      <c r="B17" s="1">
        <v>2.36</v>
      </c>
      <c r="C17" s="4" t="s">
        <v>63</v>
      </c>
      <c r="D17" s="4"/>
      <c r="E17" s="4"/>
      <c r="F17" s="4"/>
      <c r="G17" s="4"/>
      <c r="H17" s="4"/>
      <c r="I17" s="4"/>
      <c r="J17" s="4"/>
      <c r="K17" s="4"/>
      <c r="L17" s="4"/>
      <c r="M17" s="4"/>
      <c r="N17" s="4"/>
    </row>
    <row r="18" spans="1:14" x14ac:dyDescent="0.25">
      <c r="A18" t="s">
        <v>29</v>
      </c>
      <c r="B18" s="3">
        <f>(B16*2.2+(0.5-B16)*1.2+(B17-0.5)*0.7)/B17</f>
        <v>0.93305084745762712</v>
      </c>
    </row>
    <row r="20" spans="1:14" x14ac:dyDescent="0.25">
      <c r="A20" s="4" t="s">
        <v>16</v>
      </c>
      <c r="B20" s="4"/>
      <c r="C20" s="4"/>
      <c r="D20" s="4"/>
      <c r="E20" s="4"/>
      <c r="F20" s="4"/>
      <c r="G20" s="4"/>
      <c r="H20" s="4"/>
    </row>
    <row r="21" spans="1:14" x14ac:dyDescent="0.25">
      <c r="A21" t="s">
        <v>15</v>
      </c>
      <c r="B21" s="1">
        <v>5.9</v>
      </c>
      <c r="C21" s="4" t="s">
        <v>64</v>
      </c>
      <c r="D21" s="4"/>
    </row>
    <row r="22" spans="1:14" x14ac:dyDescent="0.25">
      <c r="A22" t="s">
        <v>17</v>
      </c>
      <c r="B22" s="2">
        <f>B21*B17*2</f>
        <v>27.847999999999999</v>
      </c>
      <c r="C22" s="2"/>
    </row>
    <row r="24" spans="1:14" x14ac:dyDescent="0.25">
      <c r="A24" t="s">
        <v>19</v>
      </c>
      <c r="B24" s="1">
        <v>12</v>
      </c>
      <c r="C24" s="4" t="s">
        <v>20</v>
      </c>
      <c r="D24" s="4"/>
      <c r="E24" s="4"/>
      <c r="F24" s="4"/>
      <c r="G24" s="4"/>
      <c r="H24" s="4"/>
    </row>
    <row r="26" spans="1:14" x14ac:dyDescent="0.25">
      <c r="A26" s="4" t="s">
        <v>30</v>
      </c>
      <c r="B26" s="4"/>
      <c r="C26" s="4"/>
      <c r="D26" s="4"/>
      <c r="E26" s="4"/>
      <c r="F26" s="4"/>
      <c r="G26" s="4"/>
      <c r="H26" s="4"/>
      <c r="I26" s="4"/>
      <c r="J26" s="4"/>
      <c r="K26" s="4"/>
      <c r="L26" s="4"/>
    </row>
    <row r="27" spans="1:14" x14ac:dyDescent="0.25">
      <c r="A27" s="4" t="s">
        <v>31</v>
      </c>
      <c r="B27" s="4"/>
      <c r="C27" s="4"/>
      <c r="D27" s="4"/>
      <c r="E27" s="4"/>
      <c r="F27" s="4"/>
      <c r="G27" s="4"/>
      <c r="H27" s="4"/>
      <c r="I27" s="4"/>
      <c r="J27" s="4"/>
      <c r="K27" s="4"/>
      <c r="L27" s="4"/>
    </row>
    <row r="28" spans="1:14" x14ac:dyDescent="0.25">
      <c r="A28" s="4" t="s">
        <v>18</v>
      </c>
      <c r="B28" s="4"/>
      <c r="C28" s="4"/>
      <c r="D28" s="4"/>
      <c r="E28" s="4"/>
      <c r="F28" s="4"/>
      <c r="G28" s="4"/>
      <c r="H28" s="4"/>
      <c r="I28" s="4"/>
      <c r="J28" s="4"/>
      <c r="K28" s="4"/>
      <c r="L28" s="4"/>
    </row>
    <row r="30" spans="1:14" x14ac:dyDescent="0.25">
      <c r="A30" s="4" t="s">
        <v>72</v>
      </c>
      <c r="B30" s="4"/>
      <c r="C30" s="4"/>
      <c r="D30" s="4"/>
      <c r="E30" s="4"/>
      <c r="F30" s="4"/>
      <c r="G30" s="4"/>
      <c r="H30" s="4"/>
      <c r="I30" s="4"/>
      <c r="J30" s="4"/>
    </row>
    <row r="31" spans="1:14" x14ac:dyDescent="0.25">
      <c r="A31" s="4" t="s">
        <v>23</v>
      </c>
      <c r="B31" s="4"/>
      <c r="C31" s="4"/>
      <c r="D31" s="4"/>
      <c r="E31" s="4"/>
      <c r="F31" s="4"/>
      <c r="G31" s="4"/>
      <c r="H31" s="4"/>
      <c r="I31" s="4"/>
      <c r="J31" s="4"/>
    </row>
    <row r="32" spans="1:14" x14ac:dyDescent="0.25">
      <c r="A32" t="s">
        <v>24</v>
      </c>
      <c r="B32" s="1">
        <v>0</v>
      </c>
    </row>
    <row r="33" spans="2:7" ht="13.5" customHeight="1" x14ac:dyDescent="0.25">
      <c r="B33" s="2"/>
    </row>
    <row r="34" spans="2:7" s="5" customFormat="1" ht="62.25" customHeight="1" x14ac:dyDescent="0.25">
      <c r="B34" s="8" t="s">
        <v>49</v>
      </c>
      <c r="C34" s="8" t="s">
        <v>50</v>
      </c>
      <c r="D34" s="7" t="s">
        <v>22</v>
      </c>
      <c r="E34" s="7" t="s">
        <v>25</v>
      </c>
      <c r="F34" s="7" t="s">
        <v>59</v>
      </c>
    </row>
    <row r="35" spans="2:7" ht="30" x14ac:dyDescent="0.25">
      <c r="B35" s="2">
        <v>1</v>
      </c>
      <c r="C35" s="2">
        <f>60*60*B35/1000</f>
        <v>3.6</v>
      </c>
      <c r="D35" s="6">
        <f>0.5*1.1*B35^2*$B$8*$B$18*$B$22/1000</f>
        <v>2.1436469999999999E-2</v>
      </c>
      <c r="E35" s="6">
        <f>D35/$B$24</f>
        <v>1.7863725E-3</v>
      </c>
      <c r="F35" s="6">
        <f>E35*1000/9.81-$B$32/$B$24</f>
        <v>0.18209709480122321</v>
      </c>
      <c r="G35" s="5" t="s">
        <v>60</v>
      </c>
    </row>
    <row r="36" spans="2:7" x14ac:dyDescent="0.25">
      <c r="B36" s="2">
        <f>B35+1</f>
        <v>2</v>
      </c>
      <c r="C36" s="2">
        <f t="shared" ref="C36:C99" si="0">60*60*B36/1000</f>
        <v>7.2</v>
      </c>
      <c r="D36" s="6">
        <f t="shared" ref="D36:D69" si="1">0.5*1.1*B36^2*$B$8*$B$18*$B$22/1000</f>
        <v>8.5745879999999997E-2</v>
      </c>
      <c r="E36" s="6">
        <f t="shared" ref="E36:E99" si="2">D36/$B$24</f>
        <v>7.14549E-3</v>
      </c>
      <c r="F36" s="6">
        <f t="shared" ref="F36:F99" si="3">E36*1000/9.81-$B$32/$B$24</f>
        <v>0.72838837920489286</v>
      </c>
    </row>
    <row r="37" spans="2:7" x14ac:dyDescent="0.25">
      <c r="B37" s="2">
        <f t="shared" ref="B37:B100" si="4">B36+1</f>
        <v>3</v>
      </c>
      <c r="C37" s="2">
        <f t="shared" si="0"/>
        <v>10.8</v>
      </c>
      <c r="D37" s="6">
        <f t="shared" si="1"/>
        <v>0.19292823000000001</v>
      </c>
      <c r="E37" s="6">
        <f t="shared" si="2"/>
        <v>1.6077352499999999E-2</v>
      </c>
      <c r="F37" s="6">
        <f t="shared" si="3"/>
        <v>1.638873853211009</v>
      </c>
    </row>
    <row r="38" spans="2:7" x14ac:dyDescent="0.25">
      <c r="B38" s="2">
        <f t="shared" si="4"/>
        <v>4</v>
      </c>
      <c r="C38" s="2">
        <f t="shared" si="0"/>
        <v>14.4</v>
      </c>
      <c r="D38" s="6">
        <f t="shared" si="1"/>
        <v>0.34298351999999999</v>
      </c>
      <c r="E38" s="6">
        <f t="shared" si="2"/>
        <v>2.858196E-2</v>
      </c>
      <c r="F38" s="6">
        <f t="shared" si="3"/>
        <v>2.9135535168195714</v>
      </c>
    </row>
    <row r="39" spans="2:7" x14ac:dyDescent="0.25">
      <c r="B39" s="2">
        <f t="shared" si="4"/>
        <v>5</v>
      </c>
      <c r="C39" s="2">
        <f t="shared" si="0"/>
        <v>18</v>
      </c>
      <c r="D39" s="6">
        <f t="shared" si="1"/>
        <v>0.53591175000000013</v>
      </c>
      <c r="E39" s="6">
        <f t="shared" si="2"/>
        <v>4.4659312500000013E-2</v>
      </c>
      <c r="F39" s="6">
        <f t="shared" si="3"/>
        <v>4.552427370030582</v>
      </c>
    </row>
    <row r="40" spans="2:7" x14ac:dyDescent="0.25">
      <c r="B40" s="2">
        <f t="shared" si="4"/>
        <v>6</v>
      </c>
      <c r="C40" s="2">
        <f t="shared" si="0"/>
        <v>21.6</v>
      </c>
      <c r="D40" s="6">
        <f t="shared" si="1"/>
        <v>0.77171292000000002</v>
      </c>
      <c r="E40" s="6">
        <f t="shared" si="2"/>
        <v>6.4309409999999997E-2</v>
      </c>
      <c r="F40" s="6">
        <f t="shared" si="3"/>
        <v>6.5554954128440359</v>
      </c>
    </row>
    <row r="41" spans="2:7" x14ac:dyDescent="0.25">
      <c r="B41" s="2">
        <f t="shared" si="4"/>
        <v>7</v>
      </c>
      <c r="C41" s="2">
        <f t="shared" si="0"/>
        <v>25.2</v>
      </c>
      <c r="D41" s="6">
        <f t="shared" si="1"/>
        <v>1.05038703</v>
      </c>
      <c r="E41" s="6">
        <f t="shared" si="2"/>
        <v>8.7532252500000005E-2</v>
      </c>
      <c r="F41" s="6">
        <f t="shared" si="3"/>
        <v>8.9227576452599386</v>
      </c>
    </row>
    <row r="42" spans="2:7" x14ac:dyDescent="0.25">
      <c r="B42" s="2">
        <f t="shared" si="4"/>
        <v>8</v>
      </c>
      <c r="C42" s="2">
        <f t="shared" si="0"/>
        <v>28.8</v>
      </c>
      <c r="D42" s="6">
        <f t="shared" si="1"/>
        <v>1.3719340799999999</v>
      </c>
      <c r="E42" s="6">
        <f t="shared" si="2"/>
        <v>0.11432784</v>
      </c>
      <c r="F42" s="6">
        <f t="shared" si="3"/>
        <v>11.654214067278286</v>
      </c>
    </row>
    <row r="43" spans="2:7" x14ac:dyDescent="0.25">
      <c r="B43" s="2">
        <f t="shared" si="4"/>
        <v>9</v>
      </c>
      <c r="C43" s="2">
        <f t="shared" si="0"/>
        <v>32.4</v>
      </c>
      <c r="D43" s="6">
        <f t="shared" si="1"/>
        <v>1.7363540700000002</v>
      </c>
      <c r="E43" s="6">
        <f t="shared" si="2"/>
        <v>0.14469617250000003</v>
      </c>
      <c r="F43" s="6">
        <f t="shared" si="3"/>
        <v>14.749864678899083</v>
      </c>
    </row>
    <row r="44" spans="2:7" x14ac:dyDescent="0.25">
      <c r="B44" s="2">
        <f t="shared" si="4"/>
        <v>10</v>
      </c>
      <c r="C44" s="2">
        <f t="shared" si="0"/>
        <v>36</v>
      </c>
      <c r="D44" s="6">
        <f t="shared" si="1"/>
        <v>2.1436470000000005</v>
      </c>
      <c r="E44" s="6">
        <f t="shared" si="2"/>
        <v>0.17863725000000005</v>
      </c>
      <c r="F44" s="6">
        <f t="shared" si="3"/>
        <v>18.209709480122328</v>
      </c>
    </row>
    <row r="45" spans="2:7" x14ac:dyDescent="0.25">
      <c r="B45" s="2">
        <f t="shared" si="4"/>
        <v>11</v>
      </c>
      <c r="C45" s="2">
        <f t="shared" si="0"/>
        <v>39.6</v>
      </c>
      <c r="D45" s="6">
        <f t="shared" si="1"/>
        <v>2.5938128700000003</v>
      </c>
      <c r="E45" s="6">
        <f t="shared" si="2"/>
        <v>0.21615107250000001</v>
      </c>
      <c r="F45" s="6">
        <f t="shared" si="3"/>
        <v>22.033748470948012</v>
      </c>
    </row>
    <row r="46" spans="2:7" x14ac:dyDescent="0.25">
      <c r="B46" s="2">
        <f t="shared" si="4"/>
        <v>12</v>
      </c>
      <c r="C46" s="2">
        <f t="shared" si="0"/>
        <v>43.2</v>
      </c>
      <c r="D46" s="6">
        <f t="shared" si="1"/>
        <v>3.0868516800000001</v>
      </c>
      <c r="E46" s="6">
        <f t="shared" si="2"/>
        <v>0.25723763999999999</v>
      </c>
      <c r="F46" s="6">
        <f t="shared" si="3"/>
        <v>26.221981651376144</v>
      </c>
    </row>
    <row r="47" spans="2:7" x14ac:dyDescent="0.25">
      <c r="B47" s="2">
        <f t="shared" si="4"/>
        <v>13</v>
      </c>
      <c r="C47" s="2">
        <f t="shared" si="0"/>
        <v>46.8</v>
      </c>
      <c r="D47" s="6">
        <f t="shared" si="1"/>
        <v>3.6227634300000005</v>
      </c>
      <c r="E47" s="6">
        <f t="shared" si="2"/>
        <v>0.30189695250000004</v>
      </c>
      <c r="F47" s="6">
        <f t="shared" si="3"/>
        <v>30.774409021406733</v>
      </c>
    </row>
    <row r="48" spans="2:7" x14ac:dyDescent="0.25">
      <c r="B48" s="2">
        <f t="shared" si="4"/>
        <v>14</v>
      </c>
      <c r="C48" s="2">
        <f t="shared" si="0"/>
        <v>50.4</v>
      </c>
      <c r="D48" s="6">
        <f t="shared" si="1"/>
        <v>4.20154812</v>
      </c>
      <c r="E48" s="6">
        <f t="shared" si="2"/>
        <v>0.35012901000000002</v>
      </c>
      <c r="F48" s="6">
        <f t="shared" si="3"/>
        <v>35.691030581039755</v>
      </c>
    </row>
    <row r="49" spans="2:6" x14ac:dyDescent="0.25">
      <c r="B49" s="2">
        <f t="shared" si="4"/>
        <v>15</v>
      </c>
      <c r="C49" s="2">
        <f t="shared" si="0"/>
        <v>54</v>
      </c>
      <c r="D49" s="6">
        <f t="shared" si="1"/>
        <v>4.8232057500000005</v>
      </c>
      <c r="E49" s="6">
        <f t="shared" si="2"/>
        <v>0.40193381250000004</v>
      </c>
      <c r="F49" s="6">
        <f t="shared" si="3"/>
        <v>40.971846330275234</v>
      </c>
    </row>
    <row r="50" spans="2:6" x14ac:dyDescent="0.25">
      <c r="B50" s="2">
        <f t="shared" si="4"/>
        <v>16</v>
      </c>
      <c r="C50" s="2">
        <f t="shared" si="0"/>
        <v>57.6</v>
      </c>
      <c r="D50" s="6">
        <f t="shared" si="1"/>
        <v>5.4877363199999998</v>
      </c>
      <c r="E50" s="6">
        <f t="shared" si="2"/>
        <v>0.45731136</v>
      </c>
      <c r="F50" s="6">
        <f t="shared" si="3"/>
        <v>46.616856269113143</v>
      </c>
    </row>
    <row r="51" spans="2:6" x14ac:dyDescent="0.25">
      <c r="B51" s="2">
        <f t="shared" si="4"/>
        <v>17</v>
      </c>
      <c r="C51" s="2">
        <f t="shared" si="0"/>
        <v>61.2</v>
      </c>
      <c r="D51" s="6">
        <f t="shared" si="1"/>
        <v>6.1951398300000005</v>
      </c>
      <c r="E51" s="6">
        <f t="shared" si="2"/>
        <v>0.5162616525</v>
      </c>
      <c r="F51" s="6">
        <f t="shared" si="3"/>
        <v>52.626060397553509</v>
      </c>
    </row>
    <row r="52" spans="2:6" x14ac:dyDescent="0.25">
      <c r="B52" s="2">
        <f t="shared" si="4"/>
        <v>18</v>
      </c>
      <c r="C52" s="2">
        <f t="shared" si="0"/>
        <v>64.8</v>
      </c>
      <c r="D52" s="6">
        <f t="shared" si="1"/>
        <v>6.9454162800000008</v>
      </c>
      <c r="E52" s="6">
        <f t="shared" si="2"/>
        <v>0.5787846900000001</v>
      </c>
      <c r="F52" s="6">
        <f t="shared" si="3"/>
        <v>58.999458715596333</v>
      </c>
    </row>
    <row r="53" spans="2:6" x14ac:dyDescent="0.25">
      <c r="B53" s="2">
        <f t="shared" si="4"/>
        <v>19</v>
      </c>
      <c r="C53" s="2">
        <f t="shared" si="0"/>
        <v>68.400000000000006</v>
      </c>
      <c r="D53" s="6">
        <f t="shared" si="1"/>
        <v>7.7385656700000007</v>
      </c>
      <c r="E53" s="6">
        <f t="shared" si="2"/>
        <v>0.64488047250000002</v>
      </c>
      <c r="F53" s="6">
        <f t="shared" si="3"/>
        <v>65.737051223241593</v>
      </c>
    </row>
    <row r="54" spans="2:6" x14ac:dyDescent="0.25">
      <c r="B54" s="2">
        <f t="shared" si="4"/>
        <v>20</v>
      </c>
      <c r="C54" s="2">
        <f t="shared" si="0"/>
        <v>72</v>
      </c>
      <c r="D54" s="6">
        <f t="shared" si="1"/>
        <v>8.5745880000000021</v>
      </c>
      <c r="E54" s="6">
        <f t="shared" si="2"/>
        <v>0.71454900000000021</v>
      </c>
      <c r="F54" s="6">
        <f t="shared" si="3"/>
        <v>72.838837920489311</v>
      </c>
    </row>
    <row r="55" spans="2:6" x14ac:dyDescent="0.25">
      <c r="B55" s="2">
        <f t="shared" si="4"/>
        <v>21</v>
      </c>
      <c r="C55" s="2">
        <f t="shared" si="0"/>
        <v>75.599999999999994</v>
      </c>
      <c r="D55" s="6">
        <f t="shared" si="1"/>
        <v>9.4534832700000013</v>
      </c>
      <c r="E55" s="6">
        <f t="shared" si="2"/>
        <v>0.78779027250000011</v>
      </c>
      <c r="F55" s="6">
        <f t="shared" si="3"/>
        <v>80.304818807339458</v>
      </c>
    </row>
    <row r="56" spans="2:6" x14ac:dyDescent="0.25">
      <c r="B56" s="2">
        <f t="shared" si="4"/>
        <v>22</v>
      </c>
      <c r="C56" s="2">
        <f t="shared" si="0"/>
        <v>79.2</v>
      </c>
      <c r="D56" s="6">
        <f t="shared" si="1"/>
        <v>10.375251480000001</v>
      </c>
      <c r="E56" s="6">
        <f t="shared" si="2"/>
        <v>0.86460429000000005</v>
      </c>
      <c r="F56" s="6">
        <f t="shared" si="3"/>
        <v>88.134993883792049</v>
      </c>
    </row>
    <row r="57" spans="2:6" x14ac:dyDescent="0.25">
      <c r="B57" s="2">
        <f t="shared" si="4"/>
        <v>23</v>
      </c>
      <c r="C57" s="2">
        <f t="shared" si="0"/>
        <v>82.8</v>
      </c>
      <c r="D57" s="6">
        <f t="shared" si="1"/>
        <v>11.33989263</v>
      </c>
      <c r="E57" s="6">
        <f t="shared" si="2"/>
        <v>0.94499105249999993</v>
      </c>
      <c r="F57" s="6">
        <f t="shared" si="3"/>
        <v>96.329363149847083</v>
      </c>
    </row>
    <row r="58" spans="2:6" x14ac:dyDescent="0.25">
      <c r="B58" s="2">
        <f t="shared" si="4"/>
        <v>24</v>
      </c>
      <c r="C58" s="2">
        <f t="shared" si="0"/>
        <v>86.4</v>
      </c>
      <c r="D58" s="6">
        <f t="shared" si="1"/>
        <v>12.34740672</v>
      </c>
      <c r="E58" s="6">
        <f t="shared" si="2"/>
        <v>1.02895056</v>
      </c>
      <c r="F58" s="6">
        <f t="shared" si="3"/>
        <v>104.88792660550457</v>
      </c>
    </row>
    <row r="59" spans="2:6" x14ac:dyDescent="0.25">
      <c r="B59" s="2">
        <f t="shared" si="4"/>
        <v>25</v>
      </c>
      <c r="C59" s="2">
        <f t="shared" si="0"/>
        <v>90</v>
      </c>
      <c r="D59" s="6">
        <f t="shared" si="1"/>
        <v>13.397793749999998</v>
      </c>
      <c r="E59" s="6">
        <f t="shared" si="2"/>
        <v>1.1164828124999999</v>
      </c>
      <c r="F59" s="6">
        <f t="shared" si="3"/>
        <v>113.81068425076451</v>
      </c>
    </row>
    <row r="60" spans="2:6" x14ac:dyDescent="0.25">
      <c r="B60" s="2">
        <f t="shared" si="4"/>
        <v>26</v>
      </c>
      <c r="C60" s="2">
        <f t="shared" si="0"/>
        <v>93.6</v>
      </c>
      <c r="D60" s="6">
        <f t="shared" si="1"/>
        <v>14.491053720000002</v>
      </c>
      <c r="E60" s="6">
        <f t="shared" si="2"/>
        <v>1.2075878100000002</v>
      </c>
      <c r="F60" s="6">
        <f t="shared" si="3"/>
        <v>123.09763608562693</v>
      </c>
    </row>
    <row r="61" spans="2:6" x14ac:dyDescent="0.25">
      <c r="B61" s="2">
        <f t="shared" si="4"/>
        <v>27</v>
      </c>
      <c r="C61" s="2">
        <f t="shared" si="0"/>
        <v>97.2</v>
      </c>
      <c r="D61" s="6">
        <f t="shared" si="1"/>
        <v>15.627186630000002</v>
      </c>
      <c r="E61" s="6">
        <f t="shared" si="2"/>
        <v>1.3022655525000002</v>
      </c>
      <c r="F61" s="6">
        <f t="shared" si="3"/>
        <v>132.74878211009175</v>
      </c>
    </row>
    <row r="62" spans="2:6" x14ac:dyDescent="0.25">
      <c r="B62" s="2">
        <f t="shared" si="4"/>
        <v>28</v>
      </c>
      <c r="C62" s="2">
        <f t="shared" si="0"/>
        <v>100.8</v>
      </c>
      <c r="D62" s="6">
        <f t="shared" si="1"/>
        <v>16.80619248</v>
      </c>
      <c r="E62" s="6">
        <f t="shared" si="2"/>
        <v>1.4005160400000001</v>
      </c>
      <c r="F62" s="6">
        <f t="shared" si="3"/>
        <v>142.76412232415902</v>
      </c>
    </row>
    <row r="63" spans="2:6" x14ac:dyDescent="0.25">
      <c r="B63" s="2">
        <f t="shared" si="4"/>
        <v>29</v>
      </c>
      <c r="C63" s="2">
        <f t="shared" si="0"/>
        <v>104.4</v>
      </c>
      <c r="D63" s="6">
        <f t="shared" si="1"/>
        <v>18.028071270000002</v>
      </c>
      <c r="E63" s="6">
        <f t="shared" si="2"/>
        <v>1.5023392725000002</v>
      </c>
      <c r="F63" s="6">
        <f t="shared" si="3"/>
        <v>153.14365672782876</v>
      </c>
    </row>
    <row r="64" spans="2:6" x14ac:dyDescent="0.25">
      <c r="B64" s="2">
        <f t="shared" si="4"/>
        <v>30</v>
      </c>
      <c r="C64" s="2">
        <f t="shared" si="0"/>
        <v>108</v>
      </c>
      <c r="D64" s="6">
        <f t="shared" si="1"/>
        <v>19.292823000000002</v>
      </c>
      <c r="E64" s="6">
        <f t="shared" si="2"/>
        <v>1.6077352500000002</v>
      </c>
      <c r="F64" s="6">
        <f t="shared" si="3"/>
        <v>163.88738532110094</v>
      </c>
    </row>
    <row r="65" spans="2:6" x14ac:dyDescent="0.25">
      <c r="B65" s="2">
        <f t="shared" si="4"/>
        <v>31</v>
      </c>
      <c r="C65" s="2">
        <f t="shared" si="0"/>
        <v>111.6</v>
      </c>
      <c r="D65" s="6">
        <f t="shared" si="1"/>
        <v>20.600447670000001</v>
      </c>
      <c r="E65" s="6">
        <f t="shared" si="2"/>
        <v>1.7167039725000002</v>
      </c>
      <c r="F65" s="6">
        <f t="shared" si="3"/>
        <v>174.99530810397553</v>
      </c>
    </row>
    <row r="66" spans="2:6" x14ac:dyDescent="0.25">
      <c r="B66" s="2">
        <f t="shared" si="4"/>
        <v>32</v>
      </c>
      <c r="C66" s="2">
        <f t="shared" si="0"/>
        <v>115.2</v>
      </c>
      <c r="D66" s="6">
        <f t="shared" si="1"/>
        <v>21.950945279999999</v>
      </c>
      <c r="E66" s="6">
        <f t="shared" si="2"/>
        <v>1.82924544</v>
      </c>
      <c r="F66" s="6">
        <f t="shared" si="3"/>
        <v>186.46742507645257</v>
      </c>
    </row>
    <row r="67" spans="2:6" x14ac:dyDescent="0.25">
      <c r="B67" s="2">
        <f t="shared" si="4"/>
        <v>33</v>
      </c>
      <c r="C67" s="2">
        <f t="shared" si="0"/>
        <v>118.8</v>
      </c>
      <c r="D67" s="6">
        <f t="shared" si="1"/>
        <v>23.344315830000003</v>
      </c>
      <c r="E67" s="6">
        <f t="shared" si="2"/>
        <v>1.9453596525000003</v>
      </c>
      <c r="F67" s="6">
        <f t="shared" si="3"/>
        <v>198.30373623853214</v>
      </c>
    </row>
    <row r="68" spans="2:6" x14ac:dyDescent="0.25">
      <c r="B68" s="2">
        <f t="shared" si="4"/>
        <v>34</v>
      </c>
      <c r="C68" s="2">
        <f t="shared" si="0"/>
        <v>122.4</v>
      </c>
      <c r="D68" s="6">
        <f t="shared" si="1"/>
        <v>24.780559320000002</v>
      </c>
      <c r="E68" s="6">
        <f t="shared" si="2"/>
        <v>2.06504661</v>
      </c>
      <c r="F68" s="6">
        <f t="shared" si="3"/>
        <v>210.50424159021404</v>
      </c>
    </row>
    <row r="69" spans="2:6" x14ac:dyDescent="0.25">
      <c r="B69" s="2">
        <f t="shared" si="4"/>
        <v>35</v>
      </c>
      <c r="C69" s="2">
        <f t="shared" si="0"/>
        <v>126</v>
      </c>
      <c r="D69" s="6">
        <f t="shared" si="1"/>
        <v>26.25967575</v>
      </c>
      <c r="E69" s="6">
        <f t="shared" si="2"/>
        <v>2.1883063125</v>
      </c>
      <c r="F69" s="6">
        <f t="shared" si="3"/>
        <v>223.06894113149843</v>
      </c>
    </row>
    <row r="70" spans="2:6" x14ac:dyDescent="0.25">
      <c r="B70" s="2">
        <f t="shared" si="4"/>
        <v>36</v>
      </c>
      <c r="C70" s="2">
        <f t="shared" si="0"/>
        <v>129.6</v>
      </c>
      <c r="D70" s="6">
        <f t="shared" ref="D70:D133" si="5">0.5*1.1*B70^2*$B$8*$B$18*$B$22/1000</f>
        <v>27.781665120000003</v>
      </c>
      <c r="E70" s="6">
        <f t="shared" si="2"/>
        <v>2.3151387600000004</v>
      </c>
      <c r="F70" s="6">
        <f t="shared" si="3"/>
        <v>235.99783486238533</v>
      </c>
    </row>
    <row r="71" spans="2:6" x14ac:dyDescent="0.25">
      <c r="B71" s="2">
        <f t="shared" si="4"/>
        <v>37</v>
      </c>
      <c r="C71" s="2">
        <f t="shared" si="0"/>
        <v>133.19999999999999</v>
      </c>
      <c r="D71" s="6">
        <f t="shared" si="5"/>
        <v>29.346527430000005</v>
      </c>
      <c r="E71" s="6">
        <f t="shared" si="2"/>
        <v>2.4455439525000005</v>
      </c>
      <c r="F71" s="6">
        <f t="shared" si="3"/>
        <v>249.29092278287467</v>
      </c>
    </row>
    <row r="72" spans="2:6" x14ac:dyDescent="0.25">
      <c r="B72" s="2">
        <f t="shared" si="4"/>
        <v>38</v>
      </c>
      <c r="C72" s="2">
        <f t="shared" si="0"/>
        <v>136.80000000000001</v>
      </c>
      <c r="D72" s="6">
        <f t="shared" si="5"/>
        <v>30.954262680000003</v>
      </c>
      <c r="E72" s="6">
        <f t="shared" si="2"/>
        <v>2.5795218900000001</v>
      </c>
      <c r="F72" s="6">
        <f t="shared" si="3"/>
        <v>262.94820489296637</v>
      </c>
    </row>
    <row r="73" spans="2:6" x14ac:dyDescent="0.25">
      <c r="B73" s="2">
        <f t="shared" si="4"/>
        <v>39</v>
      </c>
      <c r="C73" s="2">
        <f t="shared" si="0"/>
        <v>140.4</v>
      </c>
      <c r="D73" s="6">
        <f t="shared" si="5"/>
        <v>32.604870869999999</v>
      </c>
      <c r="E73" s="6">
        <f t="shared" si="2"/>
        <v>2.7170725724999998</v>
      </c>
      <c r="F73" s="6">
        <f t="shared" si="3"/>
        <v>276.96968119266052</v>
      </c>
    </row>
    <row r="74" spans="2:6" x14ac:dyDescent="0.25">
      <c r="B74" s="2">
        <f t="shared" si="4"/>
        <v>40</v>
      </c>
      <c r="C74" s="2">
        <f t="shared" si="0"/>
        <v>144</v>
      </c>
      <c r="D74" s="6">
        <f t="shared" si="5"/>
        <v>34.298352000000008</v>
      </c>
      <c r="E74" s="6">
        <f t="shared" si="2"/>
        <v>2.8581960000000008</v>
      </c>
      <c r="F74" s="6">
        <f t="shared" si="3"/>
        <v>291.35535168195725</v>
      </c>
    </row>
    <row r="75" spans="2:6" x14ac:dyDescent="0.25">
      <c r="B75" s="2">
        <f t="shared" si="4"/>
        <v>41</v>
      </c>
      <c r="C75" s="2">
        <f t="shared" si="0"/>
        <v>147.6</v>
      </c>
      <c r="D75" s="6">
        <f t="shared" si="5"/>
        <v>36.034706069999999</v>
      </c>
      <c r="E75" s="6">
        <f t="shared" si="2"/>
        <v>3.0028921724999997</v>
      </c>
      <c r="F75" s="6">
        <f t="shared" si="3"/>
        <v>306.10521636085622</v>
      </c>
    </row>
    <row r="76" spans="2:6" x14ac:dyDescent="0.25">
      <c r="B76" s="2">
        <f t="shared" si="4"/>
        <v>42</v>
      </c>
      <c r="C76" s="2">
        <f t="shared" si="0"/>
        <v>151.19999999999999</v>
      </c>
      <c r="D76" s="6">
        <f t="shared" si="5"/>
        <v>37.813933080000005</v>
      </c>
      <c r="E76" s="6">
        <f t="shared" si="2"/>
        <v>3.1511610900000004</v>
      </c>
      <c r="F76" s="6">
        <f t="shared" si="3"/>
        <v>321.21927522935783</v>
      </c>
    </row>
    <row r="77" spans="2:6" x14ac:dyDescent="0.25">
      <c r="B77" s="2">
        <f t="shared" si="4"/>
        <v>43</v>
      </c>
      <c r="C77" s="2">
        <f t="shared" si="0"/>
        <v>154.80000000000001</v>
      </c>
      <c r="D77" s="6">
        <f t="shared" si="5"/>
        <v>39.63603303</v>
      </c>
      <c r="E77" s="6">
        <f t="shared" si="2"/>
        <v>3.3030027524999999</v>
      </c>
      <c r="F77" s="6">
        <f t="shared" si="3"/>
        <v>336.69752828746175</v>
      </c>
    </row>
    <row r="78" spans="2:6" x14ac:dyDescent="0.25">
      <c r="B78" s="2">
        <f t="shared" si="4"/>
        <v>44</v>
      </c>
      <c r="C78" s="2">
        <f t="shared" si="0"/>
        <v>158.4</v>
      </c>
      <c r="D78" s="6">
        <f t="shared" si="5"/>
        <v>41.501005920000004</v>
      </c>
      <c r="E78" s="6">
        <f t="shared" si="2"/>
        <v>3.4584171600000002</v>
      </c>
      <c r="F78" s="6">
        <f t="shared" si="3"/>
        <v>352.5399755351682</v>
      </c>
    </row>
    <row r="79" spans="2:6" x14ac:dyDescent="0.25">
      <c r="B79" s="2">
        <f t="shared" si="4"/>
        <v>45</v>
      </c>
      <c r="C79" s="2">
        <f t="shared" si="0"/>
        <v>162</v>
      </c>
      <c r="D79" s="6">
        <f t="shared" si="5"/>
        <v>43.408851750000004</v>
      </c>
      <c r="E79" s="6">
        <f t="shared" si="2"/>
        <v>3.6174043125000002</v>
      </c>
      <c r="F79" s="6">
        <f t="shared" si="3"/>
        <v>368.74661697247706</v>
      </c>
    </row>
    <row r="80" spans="2:6" x14ac:dyDescent="0.25">
      <c r="B80" s="2">
        <f t="shared" si="4"/>
        <v>46</v>
      </c>
      <c r="C80" s="2">
        <f t="shared" si="0"/>
        <v>165.6</v>
      </c>
      <c r="D80" s="6">
        <f t="shared" si="5"/>
        <v>45.359570519999998</v>
      </c>
      <c r="E80" s="6">
        <f t="shared" si="2"/>
        <v>3.7799642099999997</v>
      </c>
      <c r="F80" s="6">
        <f t="shared" si="3"/>
        <v>385.31745259938833</v>
      </c>
    </row>
    <row r="81" spans="2:7" x14ac:dyDescent="0.25">
      <c r="B81" s="2">
        <f t="shared" si="4"/>
        <v>47</v>
      </c>
      <c r="C81" s="2">
        <f t="shared" si="0"/>
        <v>169.2</v>
      </c>
      <c r="D81" s="6">
        <f t="shared" si="5"/>
        <v>47.353162230000002</v>
      </c>
      <c r="E81" s="6">
        <f t="shared" si="2"/>
        <v>3.9460968525000002</v>
      </c>
      <c r="F81" s="6">
        <f t="shared" si="3"/>
        <v>402.25248241590214</v>
      </c>
    </row>
    <row r="82" spans="2:7" x14ac:dyDescent="0.25">
      <c r="B82" s="2">
        <f t="shared" si="4"/>
        <v>48</v>
      </c>
      <c r="C82" s="2">
        <f t="shared" si="0"/>
        <v>172.8</v>
      </c>
      <c r="D82" s="6">
        <f t="shared" si="5"/>
        <v>49.389626880000002</v>
      </c>
      <c r="E82" s="6">
        <f t="shared" si="2"/>
        <v>4.1158022399999998</v>
      </c>
      <c r="F82" s="6">
        <f t="shared" si="3"/>
        <v>419.5517064220183</v>
      </c>
    </row>
    <row r="83" spans="2:7" x14ac:dyDescent="0.25">
      <c r="B83" s="2">
        <f t="shared" si="4"/>
        <v>49</v>
      </c>
      <c r="C83" s="2">
        <f t="shared" si="0"/>
        <v>176.4</v>
      </c>
      <c r="D83" s="6">
        <f t="shared" si="5"/>
        <v>51.468964470000003</v>
      </c>
      <c r="E83" s="6">
        <f t="shared" si="2"/>
        <v>4.2890803725</v>
      </c>
      <c r="F83" s="6">
        <f t="shared" si="3"/>
        <v>437.21512461773693</v>
      </c>
    </row>
    <row r="84" spans="2:7" x14ac:dyDescent="0.25">
      <c r="B84" s="11">
        <f t="shared" si="4"/>
        <v>50</v>
      </c>
      <c r="C84" s="11">
        <f t="shared" si="0"/>
        <v>180</v>
      </c>
      <c r="D84" s="11">
        <f t="shared" si="5"/>
        <v>53.591174999999993</v>
      </c>
      <c r="E84" s="11">
        <f t="shared" si="2"/>
        <v>4.4659312499999997</v>
      </c>
      <c r="F84" s="11">
        <f t="shared" si="3"/>
        <v>455.24273700305804</v>
      </c>
      <c r="G84" s="10" t="s">
        <v>62</v>
      </c>
    </row>
    <row r="85" spans="2:7" x14ac:dyDescent="0.25">
      <c r="B85" s="2">
        <f t="shared" si="4"/>
        <v>51</v>
      </c>
      <c r="C85" s="2">
        <f t="shared" si="0"/>
        <v>183.6</v>
      </c>
      <c r="D85" s="6">
        <f t="shared" si="5"/>
        <v>55.756258469999999</v>
      </c>
      <c r="E85" s="6">
        <f t="shared" si="2"/>
        <v>4.6463548724999999</v>
      </c>
      <c r="F85" s="6">
        <f t="shared" si="3"/>
        <v>473.63454357798162</v>
      </c>
    </row>
    <row r="86" spans="2:7" x14ac:dyDescent="0.25">
      <c r="B86" s="2">
        <f t="shared" si="4"/>
        <v>52</v>
      </c>
      <c r="C86" s="2">
        <f t="shared" si="0"/>
        <v>187.2</v>
      </c>
      <c r="D86" s="6">
        <f t="shared" si="5"/>
        <v>57.964214880000007</v>
      </c>
      <c r="E86" s="6">
        <f t="shared" si="2"/>
        <v>4.8303512400000006</v>
      </c>
      <c r="F86" s="6">
        <f t="shared" si="3"/>
        <v>492.39054434250772</v>
      </c>
    </row>
    <row r="87" spans="2:7" x14ac:dyDescent="0.25">
      <c r="B87" s="2">
        <f t="shared" si="4"/>
        <v>53</v>
      </c>
      <c r="C87" s="2">
        <f t="shared" si="0"/>
        <v>190.8</v>
      </c>
      <c r="D87" s="6">
        <f t="shared" si="5"/>
        <v>60.215044229999997</v>
      </c>
      <c r="E87" s="6">
        <f t="shared" si="2"/>
        <v>5.0179203525</v>
      </c>
      <c r="F87" s="6">
        <f t="shared" si="3"/>
        <v>511.51073929663607</v>
      </c>
    </row>
    <row r="88" spans="2:7" x14ac:dyDescent="0.25">
      <c r="B88" s="2">
        <f t="shared" si="4"/>
        <v>54</v>
      </c>
      <c r="C88" s="2">
        <f t="shared" si="0"/>
        <v>194.4</v>
      </c>
      <c r="D88" s="6">
        <f t="shared" si="5"/>
        <v>62.50874652000001</v>
      </c>
      <c r="E88" s="6">
        <f t="shared" si="2"/>
        <v>5.2090622100000008</v>
      </c>
      <c r="F88" s="6">
        <f t="shared" si="3"/>
        <v>530.99512844036701</v>
      </c>
    </row>
    <row r="89" spans="2:7" x14ac:dyDescent="0.25">
      <c r="B89" s="2">
        <f t="shared" si="4"/>
        <v>55</v>
      </c>
      <c r="C89" s="2">
        <f t="shared" si="0"/>
        <v>198</v>
      </c>
      <c r="D89" s="6">
        <f t="shared" si="5"/>
        <v>64.845321750000011</v>
      </c>
      <c r="E89" s="6">
        <f t="shared" si="2"/>
        <v>5.4037768125000012</v>
      </c>
      <c r="F89" s="6">
        <f t="shared" si="3"/>
        <v>550.84371177370042</v>
      </c>
    </row>
    <row r="90" spans="2:7" x14ac:dyDescent="0.25">
      <c r="B90" s="2">
        <f t="shared" si="4"/>
        <v>56</v>
      </c>
      <c r="C90" s="2">
        <f t="shared" si="0"/>
        <v>201.6</v>
      </c>
      <c r="D90" s="6">
        <f t="shared" si="5"/>
        <v>67.22476992</v>
      </c>
      <c r="E90" s="6">
        <f t="shared" si="2"/>
        <v>5.6020641600000003</v>
      </c>
      <c r="F90" s="6">
        <f t="shared" si="3"/>
        <v>571.05648929663607</v>
      </c>
    </row>
    <row r="91" spans="2:7" x14ac:dyDescent="0.25">
      <c r="B91" s="2">
        <f t="shared" si="4"/>
        <v>57</v>
      </c>
      <c r="C91" s="2">
        <f t="shared" si="0"/>
        <v>205.2</v>
      </c>
      <c r="D91" s="6">
        <f t="shared" si="5"/>
        <v>69.647091029999999</v>
      </c>
      <c r="E91" s="6">
        <f t="shared" si="2"/>
        <v>5.8039242524999999</v>
      </c>
      <c r="F91" s="6">
        <f t="shared" si="3"/>
        <v>591.63346100917431</v>
      </c>
    </row>
    <row r="92" spans="2:7" x14ac:dyDescent="0.25">
      <c r="B92" s="2">
        <f t="shared" si="4"/>
        <v>58</v>
      </c>
      <c r="C92" s="2">
        <f t="shared" si="0"/>
        <v>208.8</v>
      </c>
      <c r="D92" s="6">
        <f t="shared" si="5"/>
        <v>72.112285080000007</v>
      </c>
      <c r="E92" s="6">
        <f t="shared" si="2"/>
        <v>6.0093570900000008</v>
      </c>
      <c r="F92" s="6">
        <f t="shared" si="3"/>
        <v>612.57462691131502</v>
      </c>
    </row>
    <row r="93" spans="2:7" x14ac:dyDescent="0.25">
      <c r="B93" s="2">
        <f t="shared" si="4"/>
        <v>59</v>
      </c>
      <c r="C93" s="2">
        <f t="shared" si="0"/>
        <v>212.4</v>
      </c>
      <c r="D93" s="6">
        <f t="shared" si="5"/>
        <v>74.62035207000001</v>
      </c>
      <c r="E93" s="6">
        <f t="shared" si="2"/>
        <v>6.2183626725000005</v>
      </c>
      <c r="F93" s="6">
        <f t="shared" si="3"/>
        <v>633.87998700305809</v>
      </c>
    </row>
    <row r="94" spans="2:7" x14ac:dyDescent="0.25">
      <c r="B94" s="2">
        <f t="shared" si="4"/>
        <v>60</v>
      </c>
      <c r="C94" s="2">
        <f t="shared" si="0"/>
        <v>216</v>
      </c>
      <c r="D94" s="6">
        <f t="shared" si="5"/>
        <v>77.171292000000008</v>
      </c>
      <c r="E94" s="6">
        <f t="shared" si="2"/>
        <v>6.4309410000000007</v>
      </c>
      <c r="F94" s="6">
        <f t="shared" si="3"/>
        <v>655.54954128440374</v>
      </c>
    </row>
    <row r="95" spans="2:7" x14ac:dyDescent="0.25">
      <c r="B95" s="2">
        <f t="shared" si="4"/>
        <v>61</v>
      </c>
      <c r="C95" s="2">
        <f t="shared" si="0"/>
        <v>219.6</v>
      </c>
      <c r="D95" s="6">
        <f t="shared" si="5"/>
        <v>79.765104870000002</v>
      </c>
      <c r="E95" s="6">
        <f t="shared" si="2"/>
        <v>6.6470920725000004</v>
      </c>
      <c r="F95" s="6">
        <f t="shared" si="3"/>
        <v>677.58328975535176</v>
      </c>
    </row>
    <row r="96" spans="2:7" x14ac:dyDescent="0.25">
      <c r="B96" s="2">
        <f t="shared" si="4"/>
        <v>62</v>
      </c>
      <c r="C96" s="2">
        <f t="shared" si="0"/>
        <v>223.2</v>
      </c>
      <c r="D96" s="6">
        <f t="shared" si="5"/>
        <v>82.401790680000005</v>
      </c>
      <c r="E96" s="6">
        <f t="shared" si="2"/>
        <v>6.8668158900000007</v>
      </c>
      <c r="F96" s="6">
        <f t="shared" si="3"/>
        <v>699.98123241590213</v>
      </c>
    </row>
    <row r="97" spans="2:6" x14ac:dyDescent="0.25">
      <c r="B97" s="2">
        <f t="shared" si="4"/>
        <v>63</v>
      </c>
      <c r="C97" s="2">
        <f t="shared" si="0"/>
        <v>226.8</v>
      </c>
      <c r="D97" s="6">
        <f t="shared" si="5"/>
        <v>85.081349430000003</v>
      </c>
      <c r="E97" s="6">
        <f t="shared" si="2"/>
        <v>7.0901124525000006</v>
      </c>
      <c r="F97" s="6">
        <f t="shared" si="3"/>
        <v>722.74336926605508</v>
      </c>
    </row>
    <row r="98" spans="2:6" x14ac:dyDescent="0.25">
      <c r="B98" s="2">
        <f t="shared" si="4"/>
        <v>64</v>
      </c>
      <c r="C98" s="2">
        <f t="shared" si="0"/>
        <v>230.4</v>
      </c>
      <c r="D98" s="6">
        <f t="shared" si="5"/>
        <v>87.803781119999996</v>
      </c>
      <c r="E98" s="6">
        <f t="shared" si="2"/>
        <v>7.31698176</v>
      </c>
      <c r="F98" s="6">
        <f t="shared" si="3"/>
        <v>745.86970030581028</v>
      </c>
    </row>
    <row r="99" spans="2:6" x14ac:dyDescent="0.25">
      <c r="B99" s="2">
        <f t="shared" si="4"/>
        <v>65</v>
      </c>
      <c r="C99" s="2">
        <f t="shared" si="0"/>
        <v>234</v>
      </c>
      <c r="D99" s="6">
        <f t="shared" si="5"/>
        <v>90.569085749999999</v>
      </c>
      <c r="E99" s="6">
        <f t="shared" si="2"/>
        <v>7.5474238124999999</v>
      </c>
      <c r="F99" s="6">
        <f t="shared" si="3"/>
        <v>769.36022553516818</v>
      </c>
    </row>
    <row r="100" spans="2:6" x14ac:dyDescent="0.25">
      <c r="B100" s="2">
        <f t="shared" si="4"/>
        <v>66</v>
      </c>
      <c r="C100" s="2">
        <f t="shared" ref="C100:C134" si="6">60*60*B100/1000</f>
        <v>237.6</v>
      </c>
      <c r="D100" s="6">
        <f t="shared" si="5"/>
        <v>93.377263320000012</v>
      </c>
      <c r="E100" s="6">
        <f t="shared" ref="E100:E134" si="7">D100/$B$24</f>
        <v>7.7814386100000013</v>
      </c>
      <c r="F100" s="6">
        <f t="shared" ref="F100:F134" si="8">E100*1000/9.81-$B$32/$B$24</f>
        <v>793.21494495412855</v>
      </c>
    </row>
    <row r="101" spans="2:6" x14ac:dyDescent="0.25">
      <c r="B101" s="2">
        <f t="shared" ref="B101:B134" si="9">B100+1</f>
        <v>67</v>
      </c>
      <c r="C101" s="2">
        <f t="shared" si="6"/>
        <v>241.2</v>
      </c>
      <c r="D101" s="6">
        <f t="shared" si="5"/>
        <v>96.228313830000005</v>
      </c>
      <c r="E101" s="6">
        <f t="shared" si="7"/>
        <v>8.0190261525000004</v>
      </c>
      <c r="F101" s="6">
        <f t="shared" si="8"/>
        <v>817.43385856269117</v>
      </c>
    </row>
    <row r="102" spans="2:6" x14ac:dyDescent="0.25">
      <c r="B102" s="2">
        <f t="shared" si="9"/>
        <v>68</v>
      </c>
      <c r="C102" s="2">
        <f t="shared" si="6"/>
        <v>244.8</v>
      </c>
      <c r="D102" s="6">
        <f t="shared" si="5"/>
        <v>99.122237280000007</v>
      </c>
      <c r="E102" s="6">
        <f t="shared" si="7"/>
        <v>8.26018644</v>
      </c>
      <c r="F102" s="6">
        <f t="shared" si="8"/>
        <v>842.01696636085615</v>
      </c>
    </row>
    <row r="103" spans="2:6" x14ac:dyDescent="0.25">
      <c r="B103" s="2">
        <f t="shared" si="9"/>
        <v>69</v>
      </c>
      <c r="C103" s="2">
        <f t="shared" si="6"/>
        <v>248.4</v>
      </c>
      <c r="D103" s="6">
        <f t="shared" si="5"/>
        <v>102.05903367000001</v>
      </c>
      <c r="E103" s="6">
        <f t="shared" si="7"/>
        <v>8.504919472500001</v>
      </c>
      <c r="F103" s="6">
        <f t="shared" si="8"/>
        <v>866.96426834862393</v>
      </c>
    </row>
    <row r="104" spans="2:6" x14ac:dyDescent="0.25">
      <c r="B104" s="2">
        <f t="shared" si="9"/>
        <v>70</v>
      </c>
      <c r="C104" s="2">
        <f t="shared" si="6"/>
        <v>252</v>
      </c>
      <c r="D104" s="6">
        <f t="shared" si="5"/>
        <v>105.038703</v>
      </c>
      <c r="E104" s="6">
        <f t="shared" si="7"/>
        <v>8.7532252499999998</v>
      </c>
      <c r="F104" s="6">
        <f t="shared" si="8"/>
        <v>892.27576452599374</v>
      </c>
    </row>
    <row r="105" spans="2:6" x14ac:dyDescent="0.25">
      <c r="B105" s="2">
        <f t="shared" si="9"/>
        <v>71</v>
      </c>
      <c r="C105" s="2">
        <f t="shared" si="6"/>
        <v>255.6</v>
      </c>
      <c r="D105" s="6">
        <f t="shared" si="5"/>
        <v>108.06124527000001</v>
      </c>
      <c r="E105" s="6">
        <f t="shared" si="7"/>
        <v>9.0051037725000018</v>
      </c>
      <c r="F105" s="6">
        <f t="shared" si="8"/>
        <v>917.95145489296658</v>
      </c>
    </row>
    <row r="106" spans="2:6" x14ac:dyDescent="0.25">
      <c r="B106" s="2">
        <f t="shared" si="9"/>
        <v>72</v>
      </c>
      <c r="C106" s="2">
        <f t="shared" si="6"/>
        <v>259.2</v>
      </c>
      <c r="D106" s="6">
        <f t="shared" si="5"/>
        <v>111.12666048000001</v>
      </c>
      <c r="E106" s="6">
        <f t="shared" si="7"/>
        <v>9.2605550400000016</v>
      </c>
      <c r="F106" s="6">
        <f t="shared" si="8"/>
        <v>943.99133944954133</v>
      </c>
    </row>
    <row r="107" spans="2:6" x14ac:dyDescent="0.25">
      <c r="B107" s="2">
        <f t="shared" si="9"/>
        <v>73</v>
      </c>
      <c r="C107" s="2">
        <f t="shared" si="6"/>
        <v>262.8</v>
      </c>
      <c r="D107" s="6">
        <f t="shared" si="5"/>
        <v>114.23494863000001</v>
      </c>
      <c r="E107" s="6">
        <f t="shared" si="7"/>
        <v>9.519579052500001</v>
      </c>
      <c r="F107" s="6">
        <f t="shared" si="8"/>
        <v>970.39541819571878</v>
      </c>
    </row>
    <row r="108" spans="2:6" x14ac:dyDescent="0.25">
      <c r="B108" s="2">
        <f t="shared" si="9"/>
        <v>74</v>
      </c>
      <c r="C108" s="2">
        <f t="shared" si="6"/>
        <v>266.39999999999998</v>
      </c>
      <c r="D108" s="6">
        <f t="shared" si="5"/>
        <v>117.38610972000002</v>
      </c>
      <c r="E108" s="6">
        <f t="shared" si="7"/>
        <v>9.7821758100000018</v>
      </c>
      <c r="F108" s="6">
        <f t="shared" si="8"/>
        <v>997.16369113149869</v>
      </c>
    </row>
    <row r="109" spans="2:6" x14ac:dyDescent="0.25">
      <c r="B109" s="2">
        <f t="shared" si="9"/>
        <v>75</v>
      </c>
      <c r="C109" s="2">
        <f t="shared" si="6"/>
        <v>270</v>
      </c>
      <c r="D109" s="6">
        <f t="shared" si="5"/>
        <v>120.58014375000003</v>
      </c>
      <c r="E109" s="6">
        <f t="shared" si="7"/>
        <v>10.048345312500002</v>
      </c>
      <c r="F109" s="6">
        <f t="shared" si="8"/>
        <v>1024.2961582568807</v>
      </c>
    </row>
    <row r="110" spans="2:6" x14ac:dyDescent="0.25">
      <c r="B110" s="2">
        <f t="shared" si="9"/>
        <v>76</v>
      </c>
      <c r="C110" s="2">
        <f t="shared" si="6"/>
        <v>273.60000000000002</v>
      </c>
      <c r="D110" s="6">
        <f t="shared" si="5"/>
        <v>123.81705072000001</v>
      </c>
      <c r="E110" s="6">
        <f t="shared" si="7"/>
        <v>10.31808756</v>
      </c>
      <c r="F110" s="6">
        <f t="shared" si="8"/>
        <v>1051.7928195718655</v>
      </c>
    </row>
    <row r="111" spans="2:6" x14ac:dyDescent="0.25">
      <c r="B111" s="2">
        <f t="shared" si="9"/>
        <v>77</v>
      </c>
      <c r="C111" s="2">
        <f t="shared" si="6"/>
        <v>277.2</v>
      </c>
      <c r="D111" s="6">
        <f t="shared" si="5"/>
        <v>127.09683063000001</v>
      </c>
      <c r="E111" s="6">
        <f t="shared" si="7"/>
        <v>10.591402552500002</v>
      </c>
      <c r="F111" s="6">
        <f t="shared" si="8"/>
        <v>1079.6536750764526</v>
      </c>
    </row>
    <row r="112" spans="2:6" x14ac:dyDescent="0.25">
      <c r="B112" s="2">
        <f t="shared" si="9"/>
        <v>78</v>
      </c>
      <c r="C112" s="2">
        <f t="shared" si="6"/>
        <v>280.8</v>
      </c>
      <c r="D112" s="6">
        <f t="shared" si="5"/>
        <v>130.41948348</v>
      </c>
      <c r="E112" s="6">
        <f t="shared" si="7"/>
        <v>10.868290289999999</v>
      </c>
      <c r="F112" s="6">
        <f t="shared" si="8"/>
        <v>1107.8787247706421</v>
      </c>
    </row>
    <row r="113" spans="2:6" x14ac:dyDescent="0.25">
      <c r="B113" s="2">
        <f t="shared" si="9"/>
        <v>79</v>
      </c>
      <c r="C113" s="2">
        <f t="shared" si="6"/>
        <v>284.39999999999998</v>
      </c>
      <c r="D113" s="6">
        <f t="shared" si="5"/>
        <v>133.78500927000002</v>
      </c>
      <c r="E113" s="6">
        <f t="shared" si="7"/>
        <v>11.148750772500001</v>
      </c>
      <c r="F113" s="6">
        <f t="shared" si="8"/>
        <v>1136.4679686544343</v>
      </c>
    </row>
    <row r="114" spans="2:6" x14ac:dyDescent="0.25">
      <c r="B114" s="2">
        <f t="shared" si="9"/>
        <v>80</v>
      </c>
      <c r="C114" s="2">
        <f t="shared" si="6"/>
        <v>288</v>
      </c>
      <c r="D114" s="6">
        <f t="shared" si="5"/>
        <v>137.19340800000003</v>
      </c>
      <c r="E114" s="6">
        <f t="shared" si="7"/>
        <v>11.432784000000003</v>
      </c>
      <c r="F114" s="6">
        <f t="shared" si="8"/>
        <v>1165.421406727829</v>
      </c>
    </row>
    <row r="115" spans="2:6" x14ac:dyDescent="0.25">
      <c r="B115" s="2">
        <f t="shared" si="9"/>
        <v>81</v>
      </c>
      <c r="C115" s="2">
        <f t="shared" si="6"/>
        <v>291.60000000000002</v>
      </c>
      <c r="D115" s="6">
        <f t="shared" si="5"/>
        <v>140.64467967000002</v>
      </c>
      <c r="E115" s="6">
        <f t="shared" si="7"/>
        <v>11.720389972500001</v>
      </c>
      <c r="F115" s="6">
        <f t="shared" si="8"/>
        <v>1194.7390389908257</v>
      </c>
    </row>
    <row r="116" spans="2:6" x14ac:dyDescent="0.25">
      <c r="B116" s="2">
        <f t="shared" si="9"/>
        <v>82</v>
      </c>
      <c r="C116" s="2">
        <f t="shared" si="6"/>
        <v>295.2</v>
      </c>
      <c r="D116" s="6">
        <f t="shared" si="5"/>
        <v>144.13882427999999</v>
      </c>
      <c r="E116" s="6">
        <f t="shared" si="7"/>
        <v>12.011568689999999</v>
      </c>
      <c r="F116" s="6">
        <f t="shared" si="8"/>
        <v>1224.4208654434249</v>
      </c>
    </row>
    <row r="117" spans="2:6" x14ac:dyDescent="0.25">
      <c r="B117" s="2">
        <f t="shared" si="9"/>
        <v>83</v>
      </c>
      <c r="C117" s="2">
        <f t="shared" si="6"/>
        <v>298.8</v>
      </c>
      <c r="D117" s="6">
        <f t="shared" si="5"/>
        <v>147.67584183</v>
      </c>
      <c r="E117" s="6">
        <f t="shared" si="7"/>
        <v>12.3063201525</v>
      </c>
      <c r="F117" s="6">
        <f t="shared" si="8"/>
        <v>1254.4668860856268</v>
      </c>
    </row>
    <row r="118" spans="2:6" x14ac:dyDescent="0.25">
      <c r="B118" s="2">
        <f t="shared" si="9"/>
        <v>84</v>
      </c>
      <c r="C118" s="2">
        <f t="shared" si="6"/>
        <v>302.39999999999998</v>
      </c>
      <c r="D118" s="6">
        <f t="shared" si="5"/>
        <v>151.25573232000002</v>
      </c>
      <c r="E118" s="6">
        <f t="shared" si="7"/>
        <v>12.604644360000002</v>
      </c>
      <c r="F118" s="6">
        <f t="shared" si="8"/>
        <v>1284.8771009174313</v>
      </c>
    </row>
    <row r="119" spans="2:6" x14ac:dyDescent="0.25">
      <c r="B119" s="2">
        <f t="shared" si="9"/>
        <v>85</v>
      </c>
      <c r="C119" s="2">
        <f t="shared" si="6"/>
        <v>306</v>
      </c>
      <c r="D119" s="6">
        <f t="shared" si="5"/>
        <v>154.87849575000001</v>
      </c>
      <c r="E119" s="6">
        <f t="shared" si="7"/>
        <v>12.906541312500002</v>
      </c>
      <c r="F119" s="6">
        <f t="shared" si="8"/>
        <v>1315.651509938838</v>
      </c>
    </row>
    <row r="120" spans="2:6" x14ac:dyDescent="0.25">
      <c r="B120" s="2">
        <f t="shared" si="9"/>
        <v>86</v>
      </c>
      <c r="C120" s="2">
        <f t="shared" si="6"/>
        <v>309.60000000000002</v>
      </c>
      <c r="D120" s="6">
        <f t="shared" si="5"/>
        <v>158.54413212</v>
      </c>
      <c r="E120" s="6">
        <f t="shared" si="7"/>
        <v>13.212011009999999</v>
      </c>
      <c r="F120" s="6">
        <f t="shared" si="8"/>
        <v>1346.790113149847</v>
      </c>
    </row>
    <row r="121" spans="2:6" x14ac:dyDescent="0.25">
      <c r="B121" s="2">
        <f t="shared" si="9"/>
        <v>87</v>
      </c>
      <c r="C121" s="2">
        <f t="shared" si="6"/>
        <v>313.2</v>
      </c>
      <c r="D121" s="6">
        <f t="shared" si="5"/>
        <v>162.25264143000001</v>
      </c>
      <c r="E121" s="6">
        <f t="shared" si="7"/>
        <v>13.5210534525</v>
      </c>
      <c r="F121" s="6">
        <f t="shared" si="8"/>
        <v>1378.2929105504586</v>
      </c>
    </row>
    <row r="122" spans="2:6" x14ac:dyDescent="0.25">
      <c r="B122" s="2">
        <f t="shared" si="9"/>
        <v>88</v>
      </c>
      <c r="C122" s="2">
        <f t="shared" si="6"/>
        <v>316.8</v>
      </c>
      <c r="D122" s="6">
        <f t="shared" si="5"/>
        <v>166.00402368000002</v>
      </c>
      <c r="E122" s="6">
        <f t="shared" si="7"/>
        <v>13.833668640000001</v>
      </c>
      <c r="F122" s="6">
        <f t="shared" si="8"/>
        <v>1410.1599021406728</v>
      </c>
    </row>
    <row r="123" spans="2:6" x14ac:dyDescent="0.25">
      <c r="B123" s="2">
        <f t="shared" si="9"/>
        <v>89</v>
      </c>
      <c r="C123" s="2">
        <f t="shared" si="6"/>
        <v>320.39999999999998</v>
      </c>
      <c r="D123" s="6">
        <f t="shared" si="5"/>
        <v>169.79827887000002</v>
      </c>
      <c r="E123" s="6">
        <f t="shared" si="7"/>
        <v>14.149856572500001</v>
      </c>
      <c r="F123" s="6">
        <f t="shared" si="8"/>
        <v>1442.3910879204893</v>
      </c>
    </row>
    <row r="124" spans="2:6" x14ac:dyDescent="0.25">
      <c r="B124" s="2">
        <f t="shared" si="9"/>
        <v>90</v>
      </c>
      <c r="C124" s="2">
        <f t="shared" si="6"/>
        <v>324</v>
      </c>
      <c r="D124" s="6">
        <f t="shared" si="5"/>
        <v>173.63540700000001</v>
      </c>
      <c r="E124" s="6">
        <f t="shared" si="7"/>
        <v>14.469617250000001</v>
      </c>
      <c r="F124" s="6">
        <f t="shared" si="8"/>
        <v>1474.9864678899082</v>
      </c>
    </row>
    <row r="125" spans="2:6" x14ac:dyDescent="0.25">
      <c r="B125" s="2">
        <f t="shared" si="9"/>
        <v>91</v>
      </c>
      <c r="C125" s="2">
        <f t="shared" si="6"/>
        <v>327.60000000000002</v>
      </c>
      <c r="D125" s="6">
        <f t="shared" si="5"/>
        <v>177.51540807000003</v>
      </c>
      <c r="E125" s="6">
        <f t="shared" si="7"/>
        <v>14.792950672500004</v>
      </c>
      <c r="F125" s="6">
        <f t="shared" si="8"/>
        <v>1507.9460420489299</v>
      </c>
    </row>
    <row r="126" spans="2:6" x14ac:dyDescent="0.25">
      <c r="B126" s="2">
        <f t="shared" si="9"/>
        <v>92</v>
      </c>
      <c r="C126" s="2">
        <f t="shared" si="6"/>
        <v>331.2</v>
      </c>
      <c r="D126" s="6">
        <f t="shared" si="5"/>
        <v>181.43828207999999</v>
      </c>
      <c r="E126" s="6">
        <f t="shared" si="7"/>
        <v>15.119856839999999</v>
      </c>
      <c r="F126" s="6">
        <f t="shared" si="8"/>
        <v>1541.2698103975533</v>
      </c>
    </row>
    <row r="127" spans="2:6" x14ac:dyDescent="0.25">
      <c r="B127" s="2">
        <f t="shared" si="9"/>
        <v>93</v>
      </c>
      <c r="C127" s="2">
        <f t="shared" si="6"/>
        <v>334.8</v>
      </c>
      <c r="D127" s="6">
        <f t="shared" si="5"/>
        <v>185.40402903000003</v>
      </c>
      <c r="E127" s="6">
        <f t="shared" si="7"/>
        <v>15.450335752500003</v>
      </c>
      <c r="F127" s="6">
        <f t="shared" si="8"/>
        <v>1574.95777293578</v>
      </c>
    </row>
    <row r="128" spans="2:6" x14ac:dyDescent="0.25">
      <c r="B128" s="2">
        <f t="shared" si="9"/>
        <v>94</v>
      </c>
      <c r="C128" s="2">
        <f t="shared" si="6"/>
        <v>338.4</v>
      </c>
      <c r="D128" s="6">
        <f t="shared" si="5"/>
        <v>189.41264892000001</v>
      </c>
      <c r="E128" s="6">
        <f t="shared" si="7"/>
        <v>15.784387410000001</v>
      </c>
      <c r="F128" s="6">
        <f t="shared" si="8"/>
        <v>1609.0099296636085</v>
      </c>
    </row>
    <row r="129" spans="2:6" x14ac:dyDescent="0.25">
      <c r="B129" s="2">
        <f t="shared" si="9"/>
        <v>95</v>
      </c>
      <c r="C129" s="2">
        <f t="shared" si="6"/>
        <v>342</v>
      </c>
      <c r="D129" s="6">
        <f t="shared" si="5"/>
        <v>193.46414175000001</v>
      </c>
      <c r="E129" s="6">
        <f t="shared" si="7"/>
        <v>16.122011812500002</v>
      </c>
      <c r="F129" s="6">
        <f t="shared" si="8"/>
        <v>1643.4262805810399</v>
      </c>
    </row>
    <row r="130" spans="2:6" x14ac:dyDescent="0.25">
      <c r="B130" s="2">
        <f t="shared" si="9"/>
        <v>96</v>
      </c>
      <c r="C130" s="2">
        <f t="shared" si="6"/>
        <v>345.6</v>
      </c>
      <c r="D130" s="6">
        <f t="shared" si="5"/>
        <v>197.55850752000001</v>
      </c>
      <c r="E130" s="6">
        <f t="shared" si="7"/>
        <v>16.463208959999999</v>
      </c>
      <c r="F130" s="6">
        <f t="shared" si="8"/>
        <v>1678.2068256880732</v>
      </c>
    </row>
    <row r="131" spans="2:6" x14ac:dyDescent="0.25">
      <c r="B131" s="2">
        <f t="shared" si="9"/>
        <v>97</v>
      </c>
      <c r="C131" s="2">
        <f t="shared" si="6"/>
        <v>349.2</v>
      </c>
      <c r="D131" s="6">
        <f t="shared" si="5"/>
        <v>201.69574623000003</v>
      </c>
      <c r="E131" s="6">
        <f t="shared" si="7"/>
        <v>16.807978852500003</v>
      </c>
      <c r="F131" s="6">
        <f t="shared" si="8"/>
        <v>1713.3515649847097</v>
      </c>
    </row>
    <row r="132" spans="2:6" x14ac:dyDescent="0.25">
      <c r="B132" s="2">
        <f t="shared" si="9"/>
        <v>98</v>
      </c>
      <c r="C132" s="2">
        <f t="shared" si="6"/>
        <v>352.8</v>
      </c>
      <c r="D132" s="6">
        <f t="shared" si="5"/>
        <v>205.87585788000001</v>
      </c>
      <c r="E132" s="6">
        <f t="shared" si="7"/>
        <v>17.15632149</v>
      </c>
      <c r="F132" s="6">
        <f t="shared" si="8"/>
        <v>1748.8604984709477</v>
      </c>
    </row>
    <row r="133" spans="2:6" x14ac:dyDescent="0.25">
      <c r="B133" s="2">
        <f t="shared" si="9"/>
        <v>99</v>
      </c>
      <c r="C133" s="2">
        <f t="shared" si="6"/>
        <v>356.4</v>
      </c>
      <c r="D133" s="6">
        <f t="shared" si="5"/>
        <v>210.09884246999999</v>
      </c>
      <c r="E133" s="6">
        <f t="shared" si="7"/>
        <v>17.508236872499999</v>
      </c>
      <c r="F133" s="6">
        <f t="shared" si="8"/>
        <v>1784.7336261467888</v>
      </c>
    </row>
    <row r="134" spans="2:6" x14ac:dyDescent="0.25">
      <c r="B134" s="2">
        <f t="shared" si="9"/>
        <v>100</v>
      </c>
      <c r="C134" s="2">
        <f t="shared" si="6"/>
        <v>360</v>
      </c>
      <c r="D134" s="6">
        <f t="shared" ref="D134" si="10">0.5*1.1*B134^2*$B$8*$B$18*$B$22/1000</f>
        <v>214.36469999999997</v>
      </c>
      <c r="E134" s="6">
        <f t="shared" si="7"/>
        <v>17.863724999999999</v>
      </c>
      <c r="F134" s="6">
        <f t="shared" si="8"/>
        <v>1820.9709480122322</v>
      </c>
    </row>
  </sheetData>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6"/>
  <sheetViews>
    <sheetView workbookViewId="0">
      <selection activeCell="F27" sqref="F27"/>
    </sheetView>
  </sheetViews>
  <sheetFormatPr defaultColWidth="8.85546875" defaultRowHeight="15" x14ac:dyDescent="0.25"/>
  <cols>
    <col min="1" max="1" width="49.7109375" customWidth="1"/>
    <col min="4" max="4" width="10.28515625" customWidth="1"/>
    <col min="5" max="5" width="19.28515625" customWidth="1"/>
    <col min="6" max="6" width="23.85546875" customWidth="1"/>
    <col min="7" max="7" width="45.140625" customWidth="1"/>
  </cols>
  <sheetData>
    <row r="2" spans="1:9" x14ac:dyDescent="0.25">
      <c r="A2" s="4" t="s">
        <v>45</v>
      </c>
      <c r="B2" s="4"/>
      <c r="C2" s="4"/>
      <c r="D2" s="4"/>
      <c r="E2" s="4"/>
    </row>
    <row r="3" spans="1:9" x14ac:dyDescent="0.25">
      <c r="A3" s="4" t="s">
        <v>57</v>
      </c>
      <c r="B3" s="4"/>
      <c r="C3" s="4"/>
      <c r="D3" s="4"/>
      <c r="E3" s="4"/>
    </row>
    <row r="5" spans="1:9" x14ac:dyDescent="0.25">
      <c r="A5" s="4" t="s">
        <v>58</v>
      </c>
      <c r="B5" s="4"/>
      <c r="C5" s="4"/>
      <c r="D5" s="4"/>
      <c r="E5" s="4"/>
      <c r="F5" s="4"/>
      <c r="G5" s="4"/>
      <c r="H5" s="4"/>
      <c r="I5" s="4"/>
    </row>
    <row r="7" spans="1:9" x14ac:dyDescent="0.25">
      <c r="A7" s="4" t="s">
        <v>38</v>
      </c>
      <c r="B7" s="4"/>
      <c r="C7" s="4"/>
      <c r="D7" s="4"/>
      <c r="E7" s="4"/>
    </row>
    <row r="8" spans="1:9" x14ac:dyDescent="0.25">
      <c r="A8" s="4" t="s">
        <v>39</v>
      </c>
      <c r="B8" s="4"/>
      <c r="C8" s="4"/>
      <c r="D8" s="4"/>
      <c r="E8" s="4"/>
    </row>
    <row r="9" spans="1:9" x14ac:dyDescent="0.25">
      <c r="A9" s="4" t="s">
        <v>51</v>
      </c>
      <c r="B9" s="4"/>
      <c r="C9" s="4"/>
      <c r="D9" s="4"/>
      <c r="E9" s="4"/>
    </row>
    <row r="10" spans="1:9" x14ac:dyDescent="0.25">
      <c r="A10" s="4" t="s">
        <v>52</v>
      </c>
      <c r="B10" s="4"/>
      <c r="C10" s="4"/>
      <c r="D10" s="4"/>
      <c r="E10" s="4"/>
    </row>
    <row r="12" spans="1:9" x14ac:dyDescent="0.25">
      <c r="A12" t="s">
        <v>40</v>
      </c>
      <c r="B12" s="1">
        <v>4.9000000000000004</v>
      </c>
      <c r="C12" s="4" t="s">
        <v>42</v>
      </c>
      <c r="D12" s="4"/>
      <c r="E12" s="4"/>
    </row>
    <row r="13" spans="1:9" x14ac:dyDescent="0.25">
      <c r="A13" t="s">
        <v>41</v>
      </c>
      <c r="B13" s="1">
        <v>3.6</v>
      </c>
    </row>
    <row r="14" spans="1:9" x14ac:dyDescent="0.25">
      <c r="A14" t="s">
        <v>43</v>
      </c>
      <c r="B14" s="1">
        <v>1</v>
      </c>
      <c r="C14" s="4" t="s">
        <v>53</v>
      </c>
      <c r="D14" s="4"/>
      <c r="E14" s="4"/>
      <c r="F14" s="4"/>
    </row>
    <row r="15" spans="1:9" x14ac:dyDescent="0.25">
      <c r="A15" t="s">
        <v>44</v>
      </c>
      <c r="B15">
        <f>B12*(B13+B14)</f>
        <v>22.54</v>
      </c>
    </row>
    <row r="16" spans="1:9" x14ac:dyDescent="0.25">
      <c r="B16" s="2"/>
      <c r="C16" s="2"/>
    </row>
    <row r="17" spans="1:7" x14ac:dyDescent="0.25">
      <c r="A17" s="4" t="s">
        <v>46</v>
      </c>
      <c r="B17" s="4"/>
      <c r="C17" s="4"/>
      <c r="D17" s="4"/>
      <c r="E17" s="4"/>
    </row>
    <row r="18" spans="1:7" x14ac:dyDescent="0.25">
      <c r="A18" t="s">
        <v>47</v>
      </c>
      <c r="B18">
        <v>1.3</v>
      </c>
    </row>
    <row r="20" spans="1:7" x14ac:dyDescent="0.25">
      <c r="A20" t="s">
        <v>61</v>
      </c>
      <c r="B20" s="1">
        <v>250</v>
      </c>
      <c r="C20" s="2"/>
    </row>
    <row r="22" spans="1:7" x14ac:dyDescent="0.25">
      <c r="A22" s="4" t="s">
        <v>54</v>
      </c>
      <c r="B22" s="4"/>
      <c r="C22" s="4"/>
      <c r="D22" s="4"/>
      <c r="E22" s="4"/>
      <c r="F22" s="4"/>
    </row>
    <row r="23" spans="1:7" x14ac:dyDescent="0.25">
      <c r="A23" s="4" t="s">
        <v>55</v>
      </c>
      <c r="B23" s="4"/>
      <c r="C23" s="4"/>
      <c r="D23" s="4"/>
      <c r="E23" s="4"/>
      <c r="F23" s="4"/>
    </row>
    <row r="24" spans="1:7" x14ac:dyDescent="0.25">
      <c r="A24" s="4" t="s">
        <v>56</v>
      </c>
      <c r="B24" s="4"/>
      <c r="C24" s="4"/>
      <c r="D24" s="4"/>
      <c r="E24" s="4"/>
      <c r="F24" s="4"/>
    </row>
    <row r="25" spans="1:7" ht="15.75" thickBot="1" x14ac:dyDescent="0.3"/>
    <row r="26" spans="1:7" ht="93.75" customHeight="1" thickBot="1" x14ac:dyDescent="0.3">
      <c r="B26" s="18" t="s">
        <v>68</v>
      </c>
      <c r="C26" s="19" t="s">
        <v>67</v>
      </c>
      <c r="D26" s="20" t="s">
        <v>48</v>
      </c>
      <c r="E26" s="21" t="s">
        <v>70</v>
      </c>
      <c r="F26" s="20" t="s">
        <v>71</v>
      </c>
      <c r="G26" s="20" t="s">
        <v>69</v>
      </c>
    </row>
    <row r="27" spans="1:7" ht="30" x14ac:dyDescent="0.25">
      <c r="B27" s="15">
        <v>1</v>
      </c>
      <c r="C27" s="16">
        <f>60*60*B27/1000</f>
        <v>3.6</v>
      </c>
      <c r="D27" s="17">
        <f>0.5*1.1*B27^2*roof!$B$8*$B$18*roof!$B$24/1000</f>
        <v>1.2870000000000003E-2</v>
      </c>
      <c r="E27" s="17">
        <f>D27/roof!$B$24</f>
        <v>1.0725000000000003E-3</v>
      </c>
      <c r="F27" s="17">
        <f>E27*1000/9.81-$B$20/roof!$B$24</f>
        <v>-20.724006116207949</v>
      </c>
      <c r="G27" s="9" t="s">
        <v>60</v>
      </c>
    </row>
    <row r="28" spans="1:7" x14ac:dyDescent="0.25">
      <c r="B28">
        <f>B27+1</f>
        <v>2</v>
      </c>
      <c r="C28" s="2">
        <f>60*60*B28/1000</f>
        <v>7.2</v>
      </c>
      <c r="D28" s="13">
        <f>0.5*1.1*B28^2*roof!$B$8*$B$18*roof!$B$24/1000</f>
        <v>5.1480000000000012E-2</v>
      </c>
      <c r="E28" s="13">
        <f>D28/roof!$B$24</f>
        <v>4.2900000000000013E-3</v>
      </c>
      <c r="F28" s="13">
        <f>E28*1000/9.81-$B$20/roof!$B$24</f>
        <v>-20.396024464831804</v>
      </c>
    </row>
    <row r="29" spans="1:7" x14ac:dyDescent="0.25">
      <c r="B29">
        <f t="shared" ref="B29:B92" si="0">B28+1</f>
        <v>3</v>
      </c>
      <c r="C29" s="2">
        <f t="shared" ref="C29:C92" si="1">60*60*B29/1000</f>
        <v>10.8</v>
      </c>
      <c r="D29" s="13">
        <f>0.5*1.1*B29^2*roof!$B$8*$B$18*roof!$B$24/1000</f>
        <v>0.11583000000000002</v>
      </c>
      <c r="E29" s="13">
        <f>D29/roof!$B$24</f>
        <v>9.6525000000000014E-3</v>
      </c>
      <c r="F29" s="13">
        <f>E29*1000/9.81-$B$20/roof!$B$24</f>
        <v>-19.849388379204893</v>
      </c>
    </row>
    <row r="30" spans="1:7" x14ac:dyDescent="0.25">
      <c r="B30">
        <f t="shared" si="0"/>
        <v>4</v>
      </c>
      <c r="C30" s="2">
        <f t="shared" si="1"/>
        <v>14.4</v>
      </c>
      <c r="D30" s="13">
        <f>0.5*1.1*B30^2*roof!$B$8*$B$18*roof!$B$24/1000</f>
        <v>0.20592000000000005</v>
      </c>
      <c r="E30" s="13">
        <f>D30/roof!$B$24</f>
        <v>1.7160000000000005E-2</v>
      </c>
      <c r="F30" s="13">
        <f>E30*1000/9.81-$B$20/roof!$B$24</f>
        <v>-19.084097859327215</v>
      </c>
    </row>
    <row r="31" spans="1:7" x14ac:dyDescent="0.25">
      <c r="B31">
        <f t="shared" si="0"/>
        <v>5</v>
      </c>
      <c r="C31" s="2">
        <f t="shared" si="1"/>
        <v>18</v>
      </c>
      <c r="D31" s="13">
        <f>0.5*1.1*B31^2*roof!$B$8*$B$18*roof!$B$24/1000</f>
        <v>0.32175000000000009</v>
      </c>
      <c r="E31" s="13">
        <f>D31/roof!$B$24</f>
        <v>2.6812500000000006E-2</v>
      </c>
      <c r="F31" s="13">
        <f>E31*1000/9.81-$B$20/roof!$B$24</f>
        <v>-18.100152905198776</v>
      </c>
    </row>
    <row r="32" spans="1:7" x14ac:dyDescent="0.25">
      <c r="B32">
        <f t="shared" si="0"/>
        <v>6</v>
      </c>
      <c r="C32" s="2">
        <f t="shared" si="1"/>
        <v>21.6</v>
      </c>
      <c r="D32" s="13">
        <f>0.5*1.1*B32^2*roof!$B$8*$B$18*roof!$B$24/1000</f>
        <v>0.46332000000000007</v>
      </c>
      <c r="E32" s="13">
        <f>D32/roof!$B$24</f>
        <v>3.8610000000000005E-2</v>
      </c>
      <c r="F32" s="13">
        <f>E32*1000/9.81-$B$20/roof!$B$24</f>
        <v>-16.897553516819571</v>
      </c>
    </row>
    <row r="33" spans="2:6" x14ac:dyDescent="0.25">
      <c r="B33">
        <f t="shared" si="0"/>
        <v>7</v>
      </c>
      <c r="C33" s="2">
        <f t="shared" si="1"/>
        <v>25.2</v>
      </c>
      <c r="D33" s="13">
        <f>0.5*1.1*B33^2*roof!$B$8*$B$18*roof!$B$24/1000</f>
        <v>0.63063000000000013</v>
      </c>
      <c r="E33" s="13">
        <f>D33/roof!$B$24</f>
        <v>5.2552500000000009E-2</v>
      </c>
      <c r="F33" s="13">
        <f>E33*1000/9.81-$B$20/roof!$B$24</f>
        <v>-15.476299694189601</v>
      </c>
    </row>
    <row r="34" spans="2:6" x14ac:dyDescent="0.25">
      <c r="B34">
        <f t="shared" si="0"/>
        <v>8</v>
      </c>
      <c r="C34" s="2">
        <f t="shared" si="1"/>
        <v>28.8</v>
      </c>
      <c r="D34" s="13">
        <f>0.5*1.1*B34^2*roof!$B$8*$B$18*roof!$B$24/1000</f>
        <v>0.82368000000000019</v>
      </c>
      <c r="E34" s="13">
        <f>D34/roof!$B$24</f>
        <v>6.864000000000002E-2</v>
      </c>
      <c r="F34" s="13">
        <f>E34*1000/9.81-$B$20/roof!$B$24</f>
        <v>-13.836391437308865</v>
      </c>
    </row>
    <row r="35" spans="2:6" x14ac:dyDescent="0.25">
      <c r="B35">
        <f t="shared" si="0"/>
        <v>9</v>
      </c>
      <c r="C35" s="2">
        <f t="shared" si="1"/>
        <v>32.4</v>
      </c>
      <c r="D35" s="13">
        <f>0.5*1.1*B35^2*roof!$B$8*$B$18*roof!$B$24/1000</f>
        <v>1.04247</v>
      </c>
      <c r="E35" s="13">
        <f>D35/roof!$B$24</f>
        <v>8.6872500000000005E-2</v>
      </c>
      <c r="F35" s="13">
        <f>E35*1000/9.81-$B$20/roof!$B$24</f>
        <v>-11.977828746177369</v>
      </c>
    </row>
    <row r="36" spans="2:6" x14ac:dyDescent="0.25">
      <c r="B36">
        <f t="shared" si="0"/>
        <v>10</v>
      </c>
      <c r="C36" s="2">
        <f t="shared" si="1"/>
        <v>36</v>
      </c>
      <c r="D36" s="13">
        <f>0.5*1.1*B36^2*roof!$B$8*$B$18*roof!$B$24/1000</f>
        <v>1.2870000000000004</v>
      </c>
      <c r="E36" s="13">
        <f>D36/roof!$B$24</f>
        <v>0.10725000000000003</v>
      </c>
      <c r="F36" s="13">
        <f>E36*1000/9.81-$B$20/roof!$B$24</f>
        <v>-9.9006116207951038</v>
      </c>
    </row>
    <row r="37" spans="2:6" x14ac:dyDescent="0.25">
      <c r="B37">
        <f t="shared" si="0"/>
        <v>11</v>
      </c>
      <c r="C37" s="2">
        <f t="shared" si="1"/>
        <v>39.6</v>
      </c>
      <c r="D37" s="13">
        <f>0.5*1.1*B37^2*roof!$B$8*$B$18*roof!$B$24/1000</f>
        <v>1.5572700000000004</v>
      </c>
      <c r="E37" s="13">
        <f>D37/roof!$B$24</f>
        <v>0.12977250000000004</v>
      </c>
      <c r="F37" s="13">
        <f>E37*1000/9.81-$B$20/roof!$B$24</f>
        <v>-7.6047400611620759</v>
      </c>
    </row>
    <row r="38" spans="2:6" x14ac:dyDescent="0.25">
      <c r="B38">
        <f t="shared" si="0"/>
        <v>12</v>
      </c>
      <c r="C38" s="2">
        <f t="shared" si="1"/>
        <v>43.2</v>
      </c>
      <c r="D38" s="13">
        <f>0.5*1.1*B38^2*roof!$B$8*$B$18*roof!$B$24/1000</f>
        <v>1.8532800000000003</v>
      </c>
      <c r="E38" s="13">
        <f>D38/roof!$B$24</f>
        <v>0.15444000000000002</v>
      </c>
      <c r="F38" s="13">
        <f>E38*1000/9.81-$B$20/roof!$B$24</f>
        <v>-5.0902140672782838</v>
      </c>
    </row>
    <row r="39" spans="2:6" x14ac:dyDescent="0.25">
      <c r="B39">
        <f t="shared" si="0"/>
        <v>13</v>
      </c>
      <c r="C39" s="2">
        <f t="shared" si="1"/>
        <v>46.8</v>
      </c>
      <c r="D39" s="13">
        <f>0.5*1.1*B39^2*roof!$B$8*$B$18*roof!$B$24/1000</f>
        <v>2.17503</v>
      </c>
      <c r="E39" s="13">
        <f>D39/roof!$B$24</f>
        <v>0.18125250000000001</v>
      </c>
      <c r="F39" s="13">
        <f>E39*1000/9.81-$B$20/roof!$B$24</f>
        <v>-2.3570336391437294</v>
      </c>
    </row>
    <row r="40" spans="2:6" x14ac:dyDescent="0.25">
      <c r="B40">
        <f t="shared" si="0"/>
        <v>14</v>
      </c>
      <c r="C40" s="2">
        <f t="shared" si="1"/>
        <v>50.4</v>
      </c>
      <c r="D40" s="13">
        <f>0.5*1.1*B40^2*roof!$B$8*$B$18*roof!$B$24/1000</f>
        <v>2.5225200000000005</v>
      </c>
      <c r="E40" s="13">
        <f>D40/roof!$B$24</f>
        <v>0.21021000000000004</v>
      </c>
      <c r="F40" s="13">
        <f>E40*1000/9.81-$B$20/roof!$B$24</f>
        <v>0.59480122324159268</v>
      </c>
    </row>
    <row r="41" spans="2:6" x14ac:dyDescent="0.25">
      <c r="B41">
        <f t="shared" si="0"/>
        <v>15</v>
      </c>
      <c r="C41" s="2">
        <f t="shared" si="1"/>
        <v>54</v>
      </c>
      <c r="D41" s="13">
        <f>0.5*1.1*B41^2*roof!$B$8*$B$18*roof!$B$24/1000</f>
        <v>2.8957500000000009</v>
      </c>
      <c r="E41" s="13">
        <f>D41/roof!$B$24</f>
        <v>0.24131250000000007</v>
      </c>
      <c r="F41" s="13">
        <f>E41*1000/9.81-$B$20/roof!$B$24</f>
        <v>3.7652905198776807</v>
      </c>
    </row>
    <row r="42" spans="2:6" x14ac:dyDescent="0.25">
      <c r="B42">
        <f t="shared" si="0"/>
        <v>16</v>
      </c>
      <c r="C42" s="2">
        <f t="shared" si="1"/>
        <v>57.6</v>
      </c>
      <c r="D42" s="13">
        <f>0.5*1.1*B42^2*roof!$B$8*$B$18*roof!$B$24/1000</f>
        <v>3.2947200000000008</v>
      </c>
      <c r="E42" s="13">
        <f>D42/roof!$B$24</f>
        <v>0.27456000000000008</v>
      </c>
      <c r="F42" s="13">
        <f>E42*1000/9.81-$B$20/roof!$B$24</f>
        <v>7.1544342507645311</v>
      </c>
    </row>
    <row r="43" spans="2:6" x14ac:dyDescent="0.25">
      <c r="B43">
        <f t="shared" si="0"/>
        <v>17</v>
      </c>
      <c r="C43" s="2">
        <f t="shared" si="1"/>
        <v>61.2</v>
      </c>
      <c r="D43" s="13">
        <f>0.5*1.1*B43^2*roof!$B$8*$B$18*roof!$B$24/1000</f>
        <v>3.7194300000000005</v>
      </c>
      <c r="E43" s="13">
        <f>D43/roof!$B$24</f>
        <v>0.30995250000000002</v>
      </c>
      <c r="F43" s="13">
        <f>E43*1000/9.81-$B$20/roof!$B$24</f>
        <v>10.762232415902144</v>
      </c>
    </row>
    <row r="44" spans="2:6" x14ac:dyDescent="0.25">
      <c r="B44">
        <f t="shared" si="0"/>
        <v>18</v>
      </c>
      <c r="C44" s="2">
        <f t="shared" si="1"/>
        <v>64.8</v>
      </c>
      <c r="D44" s="13">
        <f>0.5*1.1*B44^2*roof!$B$8*$B$18*roof!$B$24/1000</f>
        <v>4.16988</v>
      </c>
      <c r="E44" s="13">
        <f>D44/roof!$B$24</f>
        <v>0.34749000000000002</v>
      </c>
      <c r="F44" s="13">
        <f>E44*1000/9.81-$B$20/roof!$B$24</f>
        <v>14.588685015290519</v>
      </c>
    </row>
    <row r="45" spans="2:6" x14ac:dyDescent="0.25">
      <c r="B45">
        <f t="shared" si="0"/>
        <v>19</v>
      </c>
      <c r="C45" s="2">
        <f t="shared" si="1"/>
        <v>68.400000000000006</v>
      </c>
      <c r="D45" s="13">
        <f>0.5*1.1*B45^2*roof!$B$8*$B$18*roof!$B$24/1000</f>
        <v>4.6460700000000008</v>
      </c>
      <c r="E45" s="13">
        <f>D45/roof!$B$24</f>
        <v>0.38717250000000009</v>
      </c>
      <c r="F45" s="13">
        <f>E45*1000/9.81-$B$20/roof!$B$24</f>
        <v>18.633792048929667</v>
      </c>
    </row>
    <row r="46" spans="2:6" x14ac:dyDescent="0.25">
      <c r="B46">
        <f t="shared" si="0"/>
        <v>20</v>
      </c>
      <c r="C46" s="2">
        <f t="shared" si="1"/>
        <v>72</v>
      </c>
      <c r="D46" s="13">
        <f>0.5*1.1*B46^2*roof!$B$8*$B$18*roof!$B$24/1000</f>
        <v>5.1480000000000015</v>
      </c>
      <c r="E46" s="13">
        <f>D46/roof!$B$24</f>
        <v>0.4290000000000001</v>
      </c>
      <c r="F46" s="13">
        <f>E46*1000/9.81-$B$20/roof!$B$24</f>
        <v>22.897553516819581</v>
      </c>
    </row>
    <row r="47" spans="2:6" x14ac:dyDescent="0.25">
      <c r="B47">
        <f t="shared" si="0"/>
        <v>21</v>
      </c>
      <c r="C47" s="2">
        <f t="shared" si="1"/>
        <v>75.599999999999994</v>
      </c>
      <c r="D47" s="13">
        <f>0.5*1.1*B47^2*roof!$B$8*$B$18*roof!$B$24/1000</f>
        <v>5.6756700000000011</v>
      </c>
      <c r="E47" s="13">
        <f>D47/roof!$B$24</f>
        <v>0.47297250000000007</v>
      </c>
      <c r="F47" s="13">
        <f>E47*1000/9.81-$B$20/roof!$B$24</f>
        <v>27.379969418960254</v>
      </c>
    </row>
    <row r="48" spans="2:6" x14ac:dyDescent="0.25">
      <c r="B48">
        <f t="shared" si="0"/>
        <v>22</v>
      </c>
      <c r="C48" s="2">
        <f t="shared" si="1"/>
        <v>79.2</v>
      </c>
      <c r="D48" s="13">
        <f>0.5*1.1*B48^2*roof!$B$8*$B$18*roof!$B$24/1000</f>
        <v>6.2290800000000015</v>
      </c>
      <c r="E48" s="13">
        <f>D48/roof!$B$24</f>
        <v>0.51909000000000016</v>
      </c>
      <c r="F48" s="13">
        <f>E48*1000/9.81-$B$20/roof!$B$24</f>
        <v>32.081039755351696</v>
      </c>
    </row>
    <row r="49" spans="2:6" x14ac:dyDescent="0.25">
      <c r="B49">
        <f t="shared" si="0"/>
        <v>23</v>
      </c>
      <c r="C49" s="2">
        <f t="shared" si="1"/>
        <v>82.8</v>
      </c>
      <c r="D49" s="13">
        <f>0.5*1.1*B49^2*roof!$B$8*$B$18*roof!$B$24/1000</f>
        <v>6.8082300000000018</v>
      </c>
      <c r="E49" s="13">
        <f>D49/roof!$B$24</f>
        <v>0.56735250000000015</v>
      </c>
      <c r="F49" s="13">
        <f>E49*1000/9.81-$B$20/roof!$B$24</f>
        <v>37.000764525993901</v>
      </c>
    </row>
    <row r="50" spans="2:6" x14ac:dyDescent="0.25">
      <c r="B50">
        <f t="shared" si="0"/>
        <v>24</v>
      </c>
      <c r="C50" s="2">
        <f t="shared" si="1"/>
        <v>86.4</v>
      </c>
      <c r="D50" s="13">
        <f>0.5*1.1*B50^2*roof!$B$8*$B$18*roof!$B$24/1000</f>
        <v>7.413120000000001</v>
      </c>
      <c r="E50" s="13">
        <f>D50/roof!$B$24</f>
        <v>0.61776000000000009</v>
      </c>
      <c r="F50" s="13">
        <f>E50*1000/9.81-$B$20/roof!$B$24</f>
        <v>42.139143730886857</v>
      </c>
    </row>
    <row r="51" spans="2:6" x14ac:dyDescent="0.25">
      <c r="B51">
        <f t="shared" si="0"/>
        <v>25</v>
      </c>
      <c r="C51" s="2">
        <f t="shared" si="1"/>
        <v>90</v>
      </c>
      <c r="D51" s="13">
        <f>0.5*1.1*B51^2*roof!$B$8*$B$18*roof!$B$24/1000</f>
        <v>8.0437499999999993</v>
      </c>
      <c r="E51" s="13">
        <f>D51/roof!$B$24</f>
        <v>0.67031249999999998</v>
      </c>
      <c r="F51" s="13">
        <f>E51*1000/9.81-$B$20/roof!$B$24</f>
        <v>47.49617737003058</v>
      </c>
    </row>
    <row r="52" spans="2:6" x14ac:dyDescent="0.25">
      <c r="B52">
        <f t="shared" si="0"/>
        <v>26</v>
      </c>
      <c r="C52" s="2">
        <f t="shared" si="1"/>
        <v>93.6</v>
      </c>
      <c r="D52" s="13">
        <f>0.5*1.1*B52^2*roof!$B$8*$B$18*roof!$B$24/1000</f>
        <v>8.7001200000000001</v>
      </c>
      <c r="E52" s="13">
        <f>D52/roof!$B$24</f>
        <v>0.72501000000000004</v>
      </c>
      <c r="F52" s="13">
        <f>E52*1000/9.81-$B$20/roof!$B$24</f>
        <v>53.071865443425082</v>
      </c>
    </row>
    <row r="53" spans="2:6" x14ac:dyDescent="0.25">
      <c r="B53">
        <f t="shared" si="0"/>
        <v>27</v>
      </c>
      <c r="C53" s="2">
        <f t="shared" si="1"/>
        <v>97.2</v>
      </c>
      <c r="D53" s="13">
        <f>0.5*1.1*B53^2*roof!$B$8*$B$18*roof!$B$24/1000</f>
        <v>9.3822300000000016</v>
      </c>
      <c r="E53" s="13">
        <f>D53/roof!$B$24</f>
        <v>0.78185250000000017</v>
      </c>
      <c r="F53" s="13">
        <f>E53*1000/9.81-$B$20/roof!$B$24</f>
        <v>58.866207951070351</v>
      </c>
    </row>
    <row r="54" spans="2:6" x14ac:dyDescent="0.25">
      <c r="B54">
        <f t="shared" si="0"/>
        <v>28</v>
      </c>
      <c r="C54" s="2">
        <f t="shared" si="1"/>
        <v>100.8</v>
      </c>
      <c r="D54" s="13">
        <f>0.5*1.1*B54^2*roof!$B$8*$B$18*roof!$B$24/1000</f>
        <v>10.090080000000002</v>
      </c>
      <c r="E54" s="13">
        <f>D54/roof!$B$24</f>
        <v>0.84084000000000014</v>
      </c>
      <c r="F54" s="13">
        <f>E54*1000/9.81-$B$20/roof!$B$24</f>
        <v>64.879204892966371</v>
      </c>
    </row>
    <row r="55" spans="2:6" x14ac:dyDescent="0.25">
      <c r="B55">
        <f t="shared" si="0"/>
        <v>29</v>
      </c>
      <c r="C55" s="2">
        <f t="shared" si="1"/>
        <v>104.4</v>
      </c>
      <c r="D55" s="13">
        <f>0.5*1.1*B55^2*roof!$B$8*$B$18*roof!$B$24/1000</f>
        <v>10.823670000000002</v>
      </c>
      <c r="E55" s="13">
        <f>D55/roof!$B$24</f>
        <v>0.90197250000000018</v>
      </c>
      <c r="F55" s="13">
        <f>E55*1000/9.81-$B$20/roof!$B$24</f>
        <v>71.110856269113171</v>
      </c>
    </row>
    <row r="56" spans="2:6" x14ac:dyDescent="0.25">
      <c r="B56">
        <f t="shared" si="0"/>
        <v>30</v>
      </c>
      <c r="C56" s="2">
        <f t="shared" si="1"/>
        <v>108</v>
      </c>
      <c r="D56" s="13">
        <f>0.5*1.1*B56^2*roof!$B$8*$B$18*roof!$B$24/1000</f>
        <v>11.583000000000004</v>
      </c>
      <c r="E56" s="13">
        <f>D56/roof!$B$24</f>
        <v>0.96525000000000027</v>
      </c>
      <c r="F56" s="13">
        <f>E56*1000/9.81-$B$20/roof!$B$24</f>
        <v>77.561162079510723</v>
      </c>
    </row>
    <row r="57" spans="2:6" x14ac:dyDescent="0.25">
      <c r="B57">
        <f t="shared" si="0"/>
        <v>31</v>
      </c>
      <c r="C57" s="2">
        <f t="shared" si="1"/>
        <v>111.6</v>
      </c>
      <c r="D57" s="13">
        <f>0.5*1.1*B57^2*roof!$B$8*$B$18*roof!$B$24/1000</f>
        <v>12.368070000000001</v>
      </c>
      <c r="E57" s="13">
        <f>D57/roof!$B$24</f>
        <v>1.0306725000000001</v>
      </c>
      <c r="F57" s="13">
        <f>E57*1000/9.81-$B$20/roof!$B$24</f>
        <v>84.230122324159041</v>
      </c>
    </row>
    <row r="58" spans="2:6" x14ac:dyDescent="0.25">
      <c r="B58">
        <f t="shared" si="0"/>
        <v>32</v>
      </c>
      <c r="C58" s="2">
        <f t="shared" si="1"/>
        <v>115.2</v>
      </c>
      <c r="D58" s="13">
        <f>0.5*1.1*B58^2*roof!$B$8*$B$18*roof!$B$24/1000</f>
        <v>13.178880000000003</v>
      </c>
      <c r="E58" s="13">
        <f>D58/roof!$B$24</f>
        <v>1.0982400000000003</v>
      </c>
      <c r="F58" s="13">
        <f>E58*1000/9.81-$B$20/roof!$B$24</f>
        <v>91.117737003058124</v>
      </c>
    </row>
    <row r="59" spans="2:6" x14ac:dyDescent="0.25">
      <c r="B59">
        <f t="shared" si="0"/>
        <v>33</v>
      </c>
      <c r="C59" s="2">
        <f t="shared" si="1"/>
        <v>118.8</v>
      </c>
      <c r="D59" s="13">
        <f>0.5*1.1*B59^2*roof!$B$8*$B$18*roof!$B$24/1000</f>
        <v>14.01543</v>
      </c>
      <c r="E59" s="13">
        <f>D59/roof!$B$24</f>
        <v>1.1679524999999999</v>
      </c>
      <c r="F59" s="13">
        <f>E59*1000/9.81-$B$20/roof!$B$24</f>
        <v>98.224006116207931</v>
      </c>
    </row>
    <row r="60" spans="2:6" x14ac:dyDescent="0.25">
      <c r="B60">
        <f t="shared" si="0"/>
        <v>34</v>
      </c>
      <c r="C60" s="2">
        <f t="shared" si="1"/>
        <v>122.4</v>
      </c>
      <c r="D60" s="13">
        <f>0.5*1.1*B60^2*roof!$B$8*$B$18*roof!$B$24/1000</f>
        <v>14.877720000000002</v>
      </c>
      <c r="E60" s="13">
        <f>D60/roof!$B$24</f>
        <v>1.2398100000000001</v>
      </c>
      <c r="F60" s="13">
        <f>E60*1000/9.81-$B$20/roof!$B$24</f>
        <v>105.54892966360858</v>
      </c>
    </row>
    <row r="61" spans="2:6" x14ac:dyDescent="0.25">
      <c r="B61">
        <f t="shared" si="0"/>
        <v>35</v>
      </c>
      <c r="C61" s="2">
        <f t="shared" si="1"/>
        <v>126</v>
      </c>
      <c r="D61" s="13">
        <f>0.5*1.1*B61^2*roof!$B$8*$B$18*roof!$B$24/1000</f>
        <v>15.765750000000001</v>
      </c>
      <c r="E61" s="13">
        <f>D61/roof!$B$24</f>
        <v>1.3138125</v>
      </c>
      <c r="F61" s="13">
        <f>E61*1000/9.81-$B$20/roof!$B$24</f>
        <v>113.09250764525994</v>
      </c>
    </row>
    <row r="62" spans="2:6" x14ac:dyDescent="0.25">
      <c r="B62">
        <f t="shared" si="0"/>
        <v>36</v>
      </c>
      <c r="C62" s="2">
        <f t="shared" si="1"/>
        <v>129.6</v>
      </c>
      <c r="D62" s="13">
        <f>0.5*1.1*B62^2*roof!$B$8*$B$18*roof!$B$24/1000</f>
        <v>16.67952</v>
      </c>
      <c r="E62" s="13">
        <f>D62/roof!$B$24</f>
        <v>1.3899600000000001</v>
      </c>
      <c r="F62" s="13">
        <f>E62*1000/9.81-$B$20/roof!$B$24</f>
        <v>120.85474006116208</v>
      </c>
    </row>
    <row r="63" spans="2:6" x14ac:dyDescent="0.25">
      <c r="B63">
        <f t="shared" si="0"/>
        <v>37</v>
      </c>
      <c r="C63" s="2">
        <f t="shared" si="1"/>
        <v>133.19999999999999</v>
      </c>
      <c r="D63" s="13">
        <f>0.5*1.1*B63^2*roof!$B$8*$B$18*roof!$B$24/1000</f>
        <v>17.619030000000002</v>
      </c>
      <c r="E63" s="13">
        <f>D63/roof!$B$24</f>
        <v>1.4682525000000002</v>
      </c>
      <c r="F63" s="13">
        <f>E63*1000/9.81-$B$20/roof!$B$24</f>
        <v>128.83562691131499</v>
      </c>
    </row>
    <row r="64" spans="2:6" x14ac:dyDescent="0.25">
      <c r="B64">
        <f t="shared" si="0"/>
        <v>38</v>
      </c>
      <c r="C64" s="2">
        <f t="shared" si="1"/>
        <v>136.80000000000001</v>
      </c>
      <c r="D64" s="13">
        <f>0.5*1.1*B64^2*roof!$B$8*$B$18*roof!$B$24/1000</f>
        <v>18.584280000000003</v>
      </c>
      <c r="E64" s="13">
        <f>D64/roof!$B$24</f>
        <v>1.5486900000000003</v>
      </c>
      <c r="F64" s="13">
        <f>E64*1000/9.81-$B$20/roof!$B$24</f>
        <v>137.03516819571865</v>
      </c>
    </row>
    <row r="65" spans="2:7" x14ac:dyDescent="0.25">
      <c r="B65">
        <f t="shared" si="0"/>
        <v>39</v>
      </c>
      <c r="C65" s="2">
        <f t="shared" si="1"/>
        <v>140.4</v>
      </c>
      <c r="D65" s="13">
        <f>0.5*1.1*B65^2*roof!$B$8*$B$18*roof!$B$24/1000</f>
        <v>19.57527</v>
      </c>
      <c r="E65" s="13">
        <f>D65/roof!$B$24</f>
        <v>1.6312724999999999</v>
      </c>
      <c r="F65" s="13">
        <f>E65*1000/9.81-$B$20/roof!$B$24</f>
        <v>145.45336391437306</v>
      </c>
    </row>
    <row r="66" spans="2:7" x14ac:dyDescent="0.25">
      <c r="B66">
        <f t="shared" si="0"/>
        <v>40</v>
      </c>
      <c r="C66" s="2">
        <f t="shared" si="1"/>
        <v>144</v>
      </c>
      <c r="D66" s="13">
        <f>0.5*1.1*B66^2*roof!$B$8*$B$18*roof!$B$24/1000</f>
        <v>20.592000000000006</v>
      </c>
      <c r="E66" s="13">
        <f>D66/roof!$B$24</f>
        <v>1.7160000000000004</v>
      </c>
      <c r="F66" s="13">
        <f>E66*1000/9.81-$B$20/roof!$B$24</f>
        <v>154.09021406727831</v>
      </c>
    </row>
    <row r="67" spans="2:7" x14ac:dyDescent="0.25">
      <c r="B67">
        <f t="shared" si="0"/>
        <v>41</v>
      </c>
      <c r="C67" s="2">
        <f t="shared" si="1"/>
        <v>147.6</v>
      </c>
      <c r="D67" s="13">
        <f>0.5*1.1*B67^2*roof!$B$8*$B$18*roof!$B$24/1000</f>
        <v>21.63447</v>
      </c>
      <c r="E67" s="13">
        <f>D67/roof!$B$24</f>
        <v>1.8028725000000001</v>
      </c>
      <c r="F67" s="13">
        <f>E67*1000/9.81-$B$20/roof!$B$24</f>
        <v>162.94571865443424</v>
      </c>
    </row>
    <row r="68" spans="2:7" x14ac:dyDescent="0.25">
      <c r="B68">
        <f t="shared" si="0"/>
        <v>42</v>
      </c>
      <c r="C68" s="2">
        <f t="shared" si="1"/>
        <v>151.19999999999999</v>
      </c>
      <c r="D68" s="13">
        <f>0.5*1.1*B68^2*roof!$B$8*$B$18*roof!$B$24/1000</f>
        <v>22.702680000000004</v>
      </c>
      <c r="E68" s="13">
        <f>D68/roof!$B$24</f>
        <v>1.8918900000000003</v>
      </c>
      <c r="F68" s="13">
        <f>E68*1000/9.81-$B$20/roof!$B$24</f>
        <v>172.019877675841</v>
      </c>
    </row>
    <row r="69" spans="2:7" x14ac:dyDescent="0.25">
      <c r="B69">
        <f t="shared" si="0"/>
        <v>43</v>
      </c>
      <c r="C69" s="2">
        <f t="shared" si="1"/>
        <v>154.80000000000001</v>
      </c>
      <c r="D69" s="13">
        <f>0.5*1.1*B69^2*roof!$B$8*$B$18*roof!$B$24/1000</f>
        <v>23.796630000000004</v>
      </c>
      <c r="E69" s="13">
        <f>D69/roof!$B$24</f>
        <v>1.9830525000000003</v>
      </c>
      <c r="F69" s="13">
        <f>E69*1000/9.81-$B$20/roof!$B$24</f>
        <v>181.31269113149847</v>
      </c>
    </row>
    <row r="70" spans="2:7" x14ac:dyDescent="0.25">
      <c r="B70">
        <f t="shared" si="0"/>
        <v>44</v>
      </c>
      <c r="C70" s="2">
        <f t="shared" si="1"/>
        <v>158.4</v>
      </c>
      <c r="D70" s="13">
        <f>0.5*1.1*B70^2*roof!$B$8*$B$18*roof!$B$24/1000</f>
        <v>24.916320000000006</v>
      </c>
      <c r="E70" s="13">
        <f>D70/roof!$B$24</f>
        <v>2.0763600000000006</v>
      </c>
      <c r="F70" s="13">
        <f>E70*1000/9.81-$B$20/roof!$B$24</f>
        <v>190.82415902140676</v>
      </c>
    </row>
    <row r="71" spans="2:7" x14ac:dyDescent="0.25">
      <c r="B71">
        <f t="shared" si="0"/>
        <v>45</v>
      </c>
      <c r="C71" s="2">
        <f t="shared" si="1"/>
        <v>162</v>
      </c>
      <c r="D71" s="13">
        <f>0.5*1.1*B71^2*roof!$B$8*$B$18*roof!$B$24/1000</f>
        <v>26.06175</v>
      </c>
      <c r="E71" s="13">
        <f>D71/roof!$B$24</f>
        <v>2.1718125000000001</v>
      </c>
      <c r="F71" s="13">
        <f>E71*1000/9.81-$B$20/roof!$B$24</f>
        <v>200.55428134556573</v>
      </c>
    </row>
    <row r="72" spans="2:7" x14ac:dyDescent="0.25">
      <c r="B72">
        <f t="shared" si="0"/>
        <v>46</v>
      </c>
      <c r="C72" s="2">
        <f t="shared" si="1"/>
        <v>165.6</v>
      </c>
      <c r="D72" s="13">
        <f>0.5*1.1*B72^2*roof!$B$8*$B$18*roof!$B$24/1000</f>
        <v>27.232920000000007</v>
      </c>
      <c r="E72" s="13">
        <f>D72/roof!$B$24</f>
        <v>2.2694100000000006</v>
      </c>
      <c r="F72" s="13">
        <f>E72*1000/9.81-$B$20/roof!$B$24</f>
        <v>210.5030581039756</v>
      </c>
    </row>
    <row r="73" spans="2:7" x14ac:dyDescent="0.25">
      <c r="B73">
        <f t="shared" si="0"/>
        <v>47</v>
      </c>
      <c r="C73" s="2">
        <f t="shared" si="1"/>
        <v>169.2</v>
      </c>
      <c r="D73" s="13">
        <f>0.5*1.1*B73^2*roof!$B$8*$B$18*roof!$B$24/1000</f>
        <v>28.429830000000003</v>
      </c>
      <c r="E73" s="13">
        <f>D73/roof!$B$24</f>
        <v>2.3691525000000002</v>
      </c>
      <c r="F73" s="13">
        <f>E73*1000/9.81-$B$20/roof!$B$24</f>
        <v>220.67048929663608</v>
      </c>
    </row>
    <row r="74" spans="2:7" x14ac:dyDescent="0.25">
      <c r="B74">
        <f t="shared" si="0"/>
        <v>48</v>
      </c>
      <c r="C74" s="2">
        <f t="shared" si="1"/>
        <v>172.8</v>
      </c>
      <c r="D74" s="13">
        <f>0.5*1.1*B74^2*roof!$B$8*$B$18*roof!$B$24/1000</f>
        <v>29.652480000000004</v>
      </c>
      <c r="E74" s="13">
        <f>D74/roof!$B$24</f>
        <v>2.4710400000000003</v>
      </c>
      <c r="F74" s="13">
        <f>E74*1000/9.81-$B$20/roof!$B$24</f>
        <v>231.05657492354743</v>
      </c>
    </row>
    <row r="75" spans="2:7" x14ac:dyDescent="0.25">
      <c r="B75">
        <f t="shared" si="0"/>
        <v>49</v>
      </c>
      <c r="C75" s="2">
        <f t="shared" si="1"/>
        <v>176.4</v>
      </c>
      <c r="D75" s="13">
        <f>0.5*1.1*B75^2*roof!$B$8*$B$18*roof!$B$24/1000</f>
        <v>30.900870000000001</v>
      </c>
      <c r="E75" s="13">
        <f>D75/roof!$B$24</f>
        <v>2.5750725000000001</v>
      </c>
      <c r="F75" s="13">
        <f>E75*1000/9.81-$B$20/roof!$B$24</f>
        <v>241.66131498470949</v>
      </c>
    </row>
    <row r="76" spans="2:7" x14ac:dyDescent="0.25">
      <c r="B76" s="11">
        <f t="shared" si="0"/>
        <v>50</v>
      </c>
      <c r="C76" s="11">
        <f t="shared" si="1"/>
        <v>180</v>
      </c>
      <c r="D76" s="14">
        <f>0.5*1.1*B76^2*roof!$B$8*$B$18*roof!$B$24/1000</f>
        <v>32.174999999999997</v>
      </c>
      <c r="E76" s="14">
        <f>D76/roof!$B$24</f>
        <v>2.6812499999999999</v>
      </c>
      <c r="F76" s="14">
        <f>E76*1000/9.81-$B$20/roof!$B$24</f>
        <v>252.48470948012229</v>
      </c>
      <c r="G76" s="2"/>
    </row>
    <row r="77" spans="2:7" x14ac:dyDescent="0.25">
      <c r="B77">
        <f t="shared" si="0"/>
        <v>51</v>
      </c>
      <c r="C77" s="2">
        <f t="shared" si="1"/>
        <v>183.6</v>
      </c>
      <c r="D77" s="13">
        <f>0.5*1.1*B77^2*roof!$B$8*$B$18*roof!$B$24/1000</f>
        <v>33.47487000000001</v>
      </c>
      <c r="E77" s="13">
        <f>D77/roof!$B$24</f>
        <v>2.7895725000000007</v>
      </c>
      <c r="F77" s="13">
        <f>E77*1000/9.81-$B$20/roof!$B$24</f>
        <v>263.526758409786</v>
      </c>
    </row>
    <row r="78" spans="2:7" x14ac:dyDescent="0.25">
      <c r="B78">
        <f t="shared" si="0"/>
        <v>52</v>
      </c>
      <c r="C78" s="2">
        <f t="shared" si="1"/>
        <v>187.2</v>
      </c>
      <c r="D78" s="13">
        <f>0.5*1.1*B78^2*roof!$B$8*$B$18*roof!$B$24/1000</f>
        <v>34.80048</v>
      </c>
      <c r="E78" s="13">
        <f>D78/roof!$B$24</f>
        <v>2.9000400000000002</v>
      </c>
      <c r="F78" s="13">
        <f>E78*1000/9.81-$B$20/roof!$B$24</f>
        <v>274.78746177370033</v>
      </c>
    </row>
    <row r="79" spans="2:7" x14ac:dyDescent="0.25">
      <c r="B79">
        <f t="shared" si="0"/>
        <v>53</v>
      </c>
      <c r="C79" s="2">
        <f t="shared" si="1"/>
        <v>190.8</v>
      </c>
      <c r="D79" s="13">
        <f>0.5*1.1*B79^2*roof!$B$8*$B$18*roof!$B$24/1000</f>
        <v>36.151830000000004</v>
      </c>
      <c r="E79" s="13">
        <f>D79/roof!$B$24</f>
        <v>3.0126525000000002</v>
      </c>
      <c r="F79" s="13">
        <f>E79*1000/9.81-$B$20/roof!$B$24</f>
        <v>286.26681957186548</v>
      </c>
    </row>
    <row r="80" spans="2:7" x14ac:dyDescent="0.25">
      <c r="B80">
        <f t="shared" si="0"/>
        <v>54</v>
      </c>
      <c r="C80" s="2">
        <f t="shared" si="1"/>
        <v>194.4</v>
      </c>
      <c r="D80" s="13">
        <f>0.5*1.1*B80^2*roof!$B$8*$B$18*roof!$B$24/1000</f>
        <v>37.528920000000006</v>
      </c>
      <c r="E80" s="13">
        <f>D80/roof!$B$24</f>
        <v>3.1274100000000007</v>
      </c>
      <c r="F80" s="13">
        <f>E80*1000/9.81-$B$20/roof!$B$24</f>
        <v>297.9648318042814</v>
      </c>
    </row>
    <row r="81" spans="2:6" x14ac:dyDescent="0.25">
      <c r="B81">
        <f t="shared" si="0"/>
        <v>55</v>
      </c>
      <c r="C81" s="2">
        <f t="shared" si="1"/>
        <v>198</v>
      </c>
      <c r="D81" s="13">
        <f>0.5*1.1*B81^2*roof!$B$8*$B$18*roof!$B$24/1000</f>
        <v>38.931750000000015</v>
      </c>
      <c r="E81" s="13">
        <f>D81/roof!$B$24</f>
        <v>3.2443125000000013</v>
      </c>
      <c r="F81" s="13">
        <f>E81*1000/9.81-$B$20/roof!$B$24</f>
        <v>309.88149847094815</v>
      </c>
    </row>
    <row r="82" spans="2:6" x14ac:dyDescent="0.25">
      <c r="B82">
        <f t="shared" si="0"/>
        <v>56</v>
      </c>
      <c r="C82" s="2">
        <f t="shared" si="1"/>
        <v>201.6</v>
      </c>
      <c r="D82" s="13">
        <f>0.5*1.1*B82^2*roof!$B$8*$B$18*roof!$B$24/1000</f>
        <v>40.360320000000009</v>
      </c>
      <c r="E82" s="13">
        <f>D82/roof!$B$24</f>
        <v>3.3633600000000006</v>
      </c>
      <c r="F82" s="13">
        <f>E82*1000/9.81-$B$20/roof!$B$24</f>
        <v>322.01681957186548</v>
      </c>
    </row>
    <row r="83" spans="2:6" x14ac:dyDescent="0.25">
      <c r="B83">
        <f t="shared" si="0"/>
        <v>57</v>
      </c>
      <c r="C83" s="2">
        <f t="shared" si="1"/>
        <v>205.2</v>
      </c>
      <c r="D83" s="13">
        <f>0.5*1.1*B83^2*roof!$B$8*$B$18*roof!$B$24/1000</f>
        <v>41.814630000000008</v>
      </c>
      <c r="E83" s="13">
        <f>D83/roof!$B$24</f>
        <v>3.4845525000000008</v>
      </c>
      <c r="F83" s="13">
        <f>E83*1000/9.81-$B$20/roof!$B$24</f>
        <v>334.3707951070337</v>
      </c>
    </row>
    <row r="84" spans="2:6" x14ac:dyDescent="0.25">
      <c r="B84">
        <f t="shared" si="0"/>
        <v>58</v>
      </c>
      <c r="C84" s="2">
        <f t="shared" si="1"/>
        <v>208.8</v>
      </c>
      <c r="D84" s="13">
        <f>0.5*1.1*B84^2*roof!$B$8*$B$18*roof!$B$24/1000</f>
        <v>43.294680000000007</v>
      </c>
      <c r="E84" s="13">
        <f>D84/roof!$B$24</f>
        <v>3.6078900000000007</v>
      </c>
      <c r="F84" s="13">
        <f>E84*1000/9.81-$B$20/roof!$B$24</f>
        <v>346.94342507645268</v>
      </c>
    </row>
    <row r="85" spans="2:6" x14ac:dyDescent="0.25">
      <c r="B85">
        <f t="shared" si="0"/>
        <v>59</v>
      </c>
      <c r="C85" s="2">
        <f t="shared" si="1"/>
        <v>212.4</v>
      </c>
      <c r="D85" s="13">
        <f>0.5*1.1*B85^2*roof!$B$8*$B$18*roof!$B$24/1000</f>
        <v>44.800470000000004</v>
      </c>
      <c r="E85" s="13">
        <f>D85/roof!$B$24</f>
        <v>3.7333725000000002</v>
      </c>
      <c r="F85" s="13">
        <f>E85*1000/9.81-$B$20/roof!$B$24</f>
        <v>359.73470948012238</v>
      </c>
    </row>
    <row r="86" spans="2:6" x14ac:dyDescent="0.25">
      <c r="B86">
        <f t="shared" si="0"/>
        <v>60</v>
      </c>
      <c r="C86" s="2">
        <f t="shared" si="1"/>
        <v>216</v>
      </c>
      <c r="D86" s="13">
        <f>0.5*1.1*B86^2*roof!$B$8*$B$18*roof!$B$24/1000</f>
        <v>46.332000000000015</v>
      </c>
      <c r="E86" s="13">
        <f>D86/roof!$B$24</f>
        <v>3.8610000000000011</v>
      </c>
      <c r="F86" s="13">
        <f>E86*1000/9.81-$B$20/roof!$B$24</f>
        <v>372.74464831804289</v>
      </c>
    </row>
    <row r="87" spans="2:6" x14ac:dyDescent="0.25">
      <c r="B87">
        <f t="shared" si="0"/>
        <v>61</v>
      </c>
      <c r="C87" s="2">
        <f t="shared" si="1"/>
        <v>219.6</v>
      </c>
      <c r="D87" s="13">
        <f>0.5*1.1*B87^2*roof!$B$8*$B$18*roof!$B$24/1000</f>
        <v>47.889270000000003</v>
      </c>
      <c r="E87" s="13">
        <f>D87/roof!$B$24</f>
        <v>3.9907725000000003</v>
      </c>
      <c r="F87" s="13">
        <f>E87*1000/9.81-$B$20/roof!$B$24</f>
        <v>385.97324159021412</v>
      </c>
    </row>
    <row r="88" spans="2:6" x14ac:dyDescent="0.25">
      <c r="B88">
        <f t="shared" si="0"/>
        <v>62</v>
      </c>
      <c r="C88" s="2">
        <f t="shared" si="1"/>
        <v>223.2</v>
      </c>
      <c r="D88" s="13">
        <f>0.5*1.1*B88^2*roof!$B$8*$B$18*roof!$B$24/1000</f>
        <v>49.472280000000005</v>
      </c>
      <c r="E88" s="13">
        <f>D88/roof!$B$24</f>
        <v>4.1226900000000004</v>
      </c>
      <c r="F88" s="13">
        <f>E88*1000/9.81-$B$20/roof!$B$24</f>
        <v>399.42048929663616</v>
      </c>
    </row>
    <row r="89" spans="2:6" x14ac:dyDescent="0.25">
      <c r="B89">
        <f t="shared" si="0"/>
        <v>63</v>
      </c>
      <c r="C89" s="2">
        <f t="shared" si="1"/>
        <v>226.8</v>
      </c>
      <c r="D89" s="13">
        <f>0.5*1.1*B89^2*roof!$B$8*$B$18*roof!$B$24/1000</f>
        <v>51.081030000000005</v>
      </c>
      <c r="E89" s="13">
        <f>D89/roof!$B$24</f>
        <v>4.2567525000000002</v>
      </c>
      <c r="F89" s="13">
        <f>E89*1000/9.81-$B$20/roof!$B$24</f>
        <v>413.08639143730892</v>
      </c>
    </row>
    <row r="90" spans="2:6" x14ac:dyDescent="0.25">
      <c r="B90">
        <f t="shared" si="0"/>
        <v>64</v>
      </c>
      <c r="C90" s="2">
        <f t="shared" si="1"/>
        <v>230.4</v>
      </c>
      <c r="D90" s="13">
        <f>0.5*1.1*B90^2*roof!$B$8*$B$18*roof!$B$24/1000</f>
        <v>52.715520000000012</v>
      </c>
      <c r="E90" s="13">
        <f>D90/roof!$B$24</f>
        <v>4.3929600000000013</v>
      </c>
      <c r="F90" s="13">
        <f>E90*1000/9.81-$B$20/roof!$B$24</f>
        <v>426.9709480122325</v>
      </c>
    </row>
    <row r="91" spans="2:6" x14ac:dyDescent="0.25">
      <c r="B91">
        <f t="shared" si="0"/>
        <v>65</v>
      </c>
      <c r="C91" s="2">
        <f t="shared" si="1"/>
        <v>234</v>
      </c>
      <c r="D91" s="13">
        <f>0.5*1.1*B91^2*roof!$B$8*$B$18*roof!$B$24/1000</f>
        <v>54.375749999999996</v>
      </c>
      <c r="E91" s="13">
        <f>D91/roof!$B$24</f>
        <v>4.5313124999999994</v>
      </c>
      <c r="F91" s="13">
        <f>E91*1000/9.81-$B$20/roof!$B$24</f>
        <v>441.07415902140662</v>
      </c>
    </row>
    <row r="92" spans="2:6" x14ac:dyDescent="0.25">
      <c r="B92">
        <f t="shared" si="0"/>
        <v>66</v>
      </c>
      <c r="C92" s="2">
        <f t="shared" si="1"/>
        <v>237.6</v>
      </c>
      <c r="D92" s="13">
        <f>0.5*1.1*B92^2*roof!$B$8*$B$18*roof!$B$24/1000</f>
        <v>56.061720000000001</v>
      </c>
      <c r="E92" s="13">
        <f>D92/roof!$B$24</f>
        <v>4.6718099999999998</v>
      </c>
      <c r="F92" s="13">
        <f>E92*1000/9.81-$B$20/roof!$B$24</f>
        <v>455.39602446483173</v>
      </c>
    </row>
    <row r="93" spans="2:6" x14ac:dyDescent="0.25">
      <c r="B93">
        <f t="shared" ref="B93:B120" si="2">B92+1</f>
        <v>67</v>
      </c>
      <c r="C93" s="2">
        <f t="shared" ref="C93:C120" si="3">60*60*B93/1000</f>
        <v>241.2</v>
      </c>
      <c r="D93" s="13">
        <f>0.5*1.1*B93^2*roof!$B$8*$B$18*roof!$B$24/1000</f>
        <v>57.773430000000005</v>
      </c>
      <c r="E93" s="13">
        <f>D93/roof!$B$24</f>
        <v>4.8144525000000007</v>
      </c>
      <c r="F93" s="13">
        <f>E93*1000/9.81-$B$20/roof!$B$24</f>
        <v>469.93654434250766</v>
      </c>
    </row>
    <row r="94" spans="2:6" x14ac:dyDescent="0.25">
      <c r="B94">
        <f t="shared" si="2"/>
        <v>68</v>
      </c>
      <c r="C94" s="2">
        <f t="shared" si="3"/>
        <v>244.8</v>
      </c>
      <c r="D94" s="13">
        <f>0.5*1.1*B94^2*roof!$B$8*$B$18*roof!$B$24/1000</f>
        <v>59.510880000000007</v>
      </c>
      <c r="E94" s="13">
        <f>D94/roof!$B$24</f>
        <v>4.9592400000000003</v>
      </c>
      <c r="F94" s="13">
        <f>E94*1000/9.81-$B$20/roof!$B$24</f>
        <v>484.6957186544343</v>
      </c>
    </row>
    <row r="95" spans="2:6" x14ac:dyDescent="0.25">
      <c r="B95">
        <f t="shared" si="2"/>
        <v>69</v>
      </c>
      <c r="C95" s="2">
        <f t="shared" si="3"/>
        <v>248.4</v>
      </c>
      <c r="D95" s="13">
        <f>0.5*1.1*B95^2*roof!$B$8*$B$18*roof!$B$24/1000</f>
        <v>61.274070000000009</v>
      </c>
      <c r="E95" s="13">
        <f>D95/roof!$B$24</f>
        <v>5.1061725000000004</v>
      </c>
      <c r="F95" s="13">
        <f>E95*1000/9.81-$B$20/roof!$B$24</f>
        <v>499.67354740061165</v>
      </c>
    </row>
    <row r="96" spans="2:6" x14ac:dyDescent="0.25">
      <c r="B96">
        <f t="shared" si="2"/>
        <v>70</v>
      </c>
      <c r="C96" s="2">
        <f t="shared" si="3"/>
        <v>252</v>
      </c>
      <c r="D96" s="13">
        <f>0.5*1.1*B96^2*roof!$B$8*$B$18*roof!$B$24/1000</f>
        <v>63.063000000000002</v>
      </c>
      <c r="E96" s="13">
        <f>D96/roof!$B$24</f>
        <v>5.2552500000000002</v>
      </c>
      <c r="F96" s="13">
        <f>E96*1000/9.81-$B$20/roof!$B$24</f>
        <v>514.87003058103971</v>
      </c>
    </row>
    <row r="97" spans="2:6" x14ac:dyDescent="0.25">
      <c r="B97">
        <f t="shared" si="2"/>
        <v>71</v>
      </c>
      <c r="C97" s="2">
        <f t="shared" si="3"/>
        <v>255.6</v>
      </c>
      <c r="D97" s="13">
        <f>0.5*1.1*B97^2*roof!$B$8*$B$18*roof!$B$24/1000</f>
        <v>64.877670000000009</v>
      </c>
      <c r="E97" s="13">
        <f>D97/roof!$B$24</f>
        <v>5.4064725000000005</v>
      </c>
      <c r="F97" s="13">
        <f>E97*1000/9.81-$B$20/roof!$B$24</f>
        <v>530.28516819571871</v>
      </c>
    </row>
    <row r="98" spans="2:6" x14ac:dyDescent="0.25">
      <c r="B98">
        <f t="shared" si="2"/>
        <v>72</v>
      </c>
      <c r="C98" s="2">
        <f t="shared" si="3"/>
        <v>259.2</v>
      </c>
      <c r="D98" s="13">
        <f>0.5*1.1*B98^2*roof!$B$8*$B$18*roof!$B$24/1000</f>
        <v>66.71808</v>
      </c>
      <c r="E98" s="13">
        <f>D98/roof!$B$24</f>
        <v>5.5598400000000003</v>
      </c>
      <c r="F98" s="13">
        <f>E98*1000/9.81-$B$20/roof!$B$24</f>
        <v>545.91896024464825</v>
      </c>
    </row>
    <row r="99" spans="2:6" x14ac:dyDescent="0.25">
      <c r="B99">
        <f t="shared" si="2"/>
        <v>73</v>
      </c>
      <c r="C99" s="2">
        <f t="shared" si="3"/>
        <v>262.8</v>
      </c>
      <c r="D99" s="13">
        <f>0.5*1.1*B99^2*roof!$B$8*$B$18*roof!$B$24/1000</f>
        <v>68.584230000000005</v>
      </c>
      <c r="E99" s="13">
        <f>D99/roof!$B$24</f>
        <v>5.7153525000000007</v>
      </c>
      <c r="F99" s="13">
        <f>E99*1000/9.81-$B$20/roof!$B$24</f>
        <v>561.77140672782878</v>
      </c>
    </row>
    <row r="100" spans="2:6" x14ac:dyDescent="0.25">
      <c r="B100">
        <f t="shared" si="2"/>
        <v>74</v>
      </c>
      <c r="C100" s="2">
        <f t="shared" si="3"/>
        <v>266.39999999999998</v>
      </c>
      <c r="D100" s="13">
        <f>0.5*1.1*B100^2*roof!$B$8*$B$18*roof!$B$24/1000</f>
        <v>70.476120000000009</v>
      </c>
      <c r="E100" s="13">
        <f>D100/roof!$B$24</f>
        <v>5.8730100000000007</v>
      </c>
      <c r="F100" s="13">
        <f>E100*1000/9.81-$B$20/roof!$B$24</f>
        <v>577.84250764525996</v>
      </c>
    </row>
    <row r="101" spans="2:6" x14ac:dyDescent="0.25">
      <c r="B101">
        <f t="shared" si="2"/>
        <v>75</v>
      </c>
      <c r="C101" s="2">
        <f t="shared" si="3"/>
        <v>270</v>
      </c>
      <c r="D101" s="13">
        <f>0.5*1.1*B101^2*roof!$B$8*$B$18*roof!$B$24/1000</f>
        <v>72.393750000000026</v>
      </c>
      <c r="E101" s="13">
        <f>D101/roof!$B$24</f>
        <v>6.0328125000000021</v>
      </c>
      <c r="F101" s="13">
        <f>E101*1000/9.81-$B$20/roof!$B$24</f>
        <v>594.13226299694202</v>
      </c>
    </row>
    <row r="102" spans="2:6" x14ac:dyDescent="0.25">
      <c r="B102">
        <f t="shared" si="2"/>
        <v>76</v>
      </c>
      <c r="C102" s="2">
        <f t="shared" si="3"/>
        <v>273.60000000000002</v>
      </c>
      <c r="D102" s="13">
        <f>0.5*1.1*B102^2*roof!$B$8*$B$18*roof!$B$24/1000</f>
        <v>74.337120000000013</v>
      </c>
      <c r="E102" s="13">
        <f>D102/roof!$B$24</f>
        <v>6.1947600000000014</v>
      </c>
      <c r="F102" s="13">
        <f>E102*1000/9.81-$B$20/roof!$B$24</f>
        <v>610.64067278287462</v>
      </c>
    </row>
    <row r="103" spans="2:6" x14ac:dyDescent="0.25">
      <c r="B103">
        <f t="shared" si="2"/>
        <v>77</v>
      </c>
      <c r="C103" s="2">
        <f t="shared" si="3"/>
        <v>277.2</v>
      </c>
      <c r="D103" s="13">
        <f>0.5*1.1*B103^2*roof!$B$8*$B$18*roof!$B$24/1000</f>
        <v>76.306230000000014</v>
      </c>
      <c r="E103" s="13">
        <f>D103/roof!$B$24</f>
        <v>6.3588525000000011</v>
      </c>
      <c r="F103" s="13">
        <f>E103*1000/9.81-$B$20/roof!$B$24</f>
        <v>627.3677370030581</v>
      </c>
    </row>
    <row r="104" spans="2:6" x14ac:dyDescent="0.25">
      <c r="B104">
        <f t="shared" si="2"/>
        <v>78</v>
      </c>
      <c r="C104" s="2">
        <f t="shared" si="3"/>
        <v>280.8</v>
      </c>
      <c r="D104" s="13">
        <f>0.5*1.1*B104^2*roof!$B$8*$B$18*roof!$B$24/1000</f>
        <v>78.301079999999999</v>
      </c>
      <c r="E104" s="13">
        <f>D104/roof!$B$24</f>
        <v>6.5250899999999996</v>
      </c>
      <c r="F104" s="13">
        <f>E104*1000/9.81-$B$20/roof!$B$24</f>
        <v>644.31345565749223</v>
      </c>
    </row>
    <row r="105" spans="2:6" x14ac:dyDescent="0.25">
      <c r="B105">
        <f t="shared" si="2"/>
        <v>79</v>
      </c>
      <c r="C105" s="2">
        <f t="shared" si="3"/>
        <v>284.39999999999998</v>
      </c>
      <c r="D105" s="13">
        <f>0.5*1.1*B105^2*roof!$B$8*$B$18*roof!$B$24/1000</f>
        <v>80.321670000000012</v>
      </c>
      <c r="E105" s="13">
        <f>D105/roof!$B$24</f>
        <v>6.6934725000000013</v>
      </c>
      <c r="F105" s="13">
        <f>E105*1000/9.81-$B$20/roof!$B$24</f>
        <v>661.47782874617747</v>
      </c>
    </row>
    <row r="106" spans="2:6" x14ac:dyDescent="0.25">
      <c r="B106">
        <f t="shared" si="2"/>
        <v>80</v>
      </c>
      <c r="C106" s="2">
        <f t="shared" si="3"/>
        <v>288</v>
      </c>
      <c r="D106" s="13">
        <f>0.5*1.1*B106^2*roof!$B$8*$B$18*roof!$B$24/1000</f>
        <v>82.368000000000023</v>
      </c>
      <c r="E106" s="13">
        <f>D106/roof!$B$24</f>
        <v>6.8640000000000017</v>
      </c>
      <c r="F106" s="13">
        <f>E106*1000/9.81-$B$20/roof!$B$24</f>
        <v>678.86085626911324</v>
      </c>
    </row>
    <row r="107" spans="2:6" x14ac:dyDescent="0.25">
      <c r="B107">
        <f t="shared" si="2"/>
        <v>81</v>
      </c>
      <c r="C107" s="2">
        <f t="shared" si="3"/>
        <v>291.60000000000002</v>
      </c>
      <c r="D107" s="13">
        <f>0.5*1.1*B107^2*roof!$B$8*$B$18*roof!$B$24/1000</f>
        <v>84.44007000000002</v>
      </c>
      <c r="E107" s="13">
        <f>D107/roof!$B$24</f>
        <v>7.0366725000000017</v>
      </c>
      <c r="F107" s="13">
        <f>E107*1000/9.81-$B$20/roof!$B$24</f>
        <v>696.46253822629978</v>
      </c>
    </row>
    <row r="108" spans="2:6" x14ac:dyDescent="0.25">
      <c r="B108">
        <f t="shared" si="2"/>
        <v>82</v>
      </c>
      <c r="C108" s="2">
        <f t="shared" si="3"/>
        <v>295.2</v>
      </c>
      <c r="D108" s="13">
        <f>0.5*1.1*B108^2*roof!$B$8*$B$18*roof!$B$24/1000</f>
        <v>86.537880000000001</v>
      </c>
      <c r="E108" s="13">
        <f>D108/roof!$B$24</f>
        <v>7.2114900000000004</v>
      </c>
      <c r="F108" s="13">
        <f>E108*1000/9.81-$B$20/roof!$B$24</f>
        <v>714.28287461773698</v>
      </c>
    </row>
    <row r="109" spans="2:6" x14ac:dyDescent="0.25">
      <c r="B109">
        <f t="shared" si="2"/>
        <v>83</v>
      </c>
      <c r="C109" s="2">
        <f t="shared" si="3"/>
        <v>298.8</v>
      </c>
      <c r="D109" s="13">
        <f>0.5*1.1*B109^2*roof!$B$8*$B$18*roof!$B$24/1000</f>
        <v>88.66143000000001</v>
      </c>
      <c r="E109" s="13">
        <f>D109/roof!$B$24</f>
        <v>7.3884525000000005</v>
      </c>
      <c r="F109" s="13">
        <f>E109*1000/9.81-$B$20/roof!$B$24</f>
        <v>732.32186544342505</v>
      </c>
    </row>
    <row r="110" spans="2:6" x14ac:dyDescent="0.25">
      <c r="B110">
        <f t="shared" si="2"/>
        <v>84</v>
      </c>
      <c r="C110" s="2">
        <f t="shared" si="3"/>
        <v>302.39999999999998</v>
      </c>
      <c r="D110" s="13">
        <f>0.5*1.1*B110^2*roof!$B$8*$B$18*roof!$B$24/1000</f>
        <v>90.810720000000018</v>
      </c>
      <c r="E110" s="13">
        <f>D110/roof!$B$24</f>
        <v>7.5675600000000012</v>
      </c>
      <c r="F110" s="13">
        <f>E110*1000/9.81-$B$20/roof!$B$24</f>
        <v>750.57951070336401</v>
      </c>
    </row>
    <row r="111" spans="2:6" x14ac:dyDescent="0.25">
      <c r="B111">
        <f t="shared" si="2"/>
        <v>85</v>
      </c>
      <c r="C111" s="2">
        <f t="shared" si="3"/>
        <v>306</v>
      </c>
      <c r="D111" s="13">
        <f>0.5*1.1*B111^2*roof!$B$8*$B$18*roof!$B$24/1000</f>
        <v>92.985750000000024</v>
      </c>
      <c r="E111" s="13">
        <f>D111/roof!$B$24</f>
        <v>7.7488125000000023</v>
      </c>
      <c r="F111" s="13">
        <f>E111*1000/9.81-$B$20/roof!$B$24</f>
        <v>769.05581039755373</v>
      </c>
    </row>
    <row r="112" spans="2:6" x14ac:dyDescent="0.25">
      <c r="B112">
        <f t="shared" si="2"/>
        <v>86</v>
      </c>
      <c r="C112" s="2">
        <f t="shared" si="3"/>
        <v>309.60000000000002</v>
      </c>
      <c r="D112" s="13">
        <f>0.5*1.1*B112^2*roof!$B$8*$B$18*roof!$B$24/1000</f>
        <v>95.186520000000016</v>
      </c>
      <c r="E112" s="13">
        <f>D112/roof!$B$24</f>
        <v>7.9322100000000013</v>
      </c>
      <c r="F112" s="13">
        <f>E112*1000/9.81-$B$20/roof!$B$24</f>
        <v>787.75076452599387</v>
      </c>
    </row>
    <row r="113" spans="2:6" x14ac:dyDescent="0.25">
      <c r="B113">
        <f t="shared" si="2"/>
        <v>87</v>
      </c>
      <c r="C113" s="2">
        <f t="shared" si="3"/>
        <v>313.2</v>
      </c>
      <c r="D113" s="13">
        <f>0.5*1.1*B113^2*roof!$B$8*$B$18*roof!$B$24/1000</f>
        <v>97.41303000000002</v>
      </c>
      <c r="E113" s="13">
        <f>D113/roof!$B$24</f>
        <v>8.1177525000000017</v>
      </c>
      <c r="F113" s="13">
        <f>E113*1000/9.81-$B$20/roof!$B$24</f>
        <v>806.66437308868512</v>
      </c>
    </row>
    <row r="114" spans="2:6" x14ac:dyDescent="0.25">
      <c r="B114">
        <f t="shared" si="2"/>
        <v>88</v>
      </c>
      <c r="C114" s="2">
        <f t="shared" si="3"/>
        <v>316.8</v>
      </c>
      <c r="D114" s="13">
        <f>0.5*1.1*B114^2*roof!$B$8*$B$18*roof!$B$24/1000</f>
        <v>99.665280000000024</v>
      </c>
      <c r="E114" s="13">
        <f>D114/roof!$B$24</f>
        <v>8.3054400000000026</v>
      </c>
      <c r="F114" s="13">
        <f>E114*1000/9.81-$B$20/roof!$B$24</f>
        <v>825.79663608562703</v>
      </c>
    </row>
    <row r="115" spans="2:6" x14ac:dyDescent="0.25">
      <c r="B115">
        <f t="shared" si="2"/>
        <v>89</v>
      </c>
      <c r="C115" s="2">
        <f t="shared" si="3"/>
        <v>320.39999999999998</v>
      </c>
      <c r="D115" s="13">
        <f>0.5*1.1*B115^2*roof!$B$8*$B$18*roof!$B$24/1000</f>
        <v>101.94327000000001</v>
      </c>
      <c r="E115" s="13">
        <f>D115/roof!$B$24</f>
        <v>8.4952725000000004</v>
      </c>
      <c r="F115" s="13">
        <f>E115*1000/9.81-$B$20/roof!$B$24</f>
        <v>845.14755351681958</v>
      </c>
    </row>
    <row r="116" spans="2:6" x14ac:dyDescent="0.25">
      <c r="B116">
        <f t="shared" si="2"/>
        <v>90</v>
      </c>
      <c r="C116" s="2">
        <f t="shared" si="3"/>
        <v>324</v>
      </c>
      <c r="D116" s="13">
        <f>0.5*1.1*B116^2*roof!$B$8*$B$18*roof!$B$24/1000</f>
        <v>104.247</v>
      </c>
      <c r="E116" s="13">
        <f>D116/roof!$B$24</f>
        <v>8.6872500000000006</v>
      </c>
      <c r="F116" s="13">
        <f>E116*1000/9.81-$B$20/roof!$B$24</f>
        <v>864.71712538226291</v>
      </c>
    </row>
    <row r="117" spans="2:6" x14ac:dyDescent="0.25">
      <c r="B117">
        <f t="shared" si="2"/>
        <v>91</v>
      </c>
      <c r="C117" s="2">
        <f t="shared" si="3"/>
        <v>327.60000000000002</v>
      </c>
      <c r="D117" s="13">
        <f>0.5*1.1*B117^2*roof!$B$8*$B$18*roof!$B$24/1000</f>
        <v>106.57647000000001</v>
      </c>
      <c r="E117" s="13">
        <f>D117/roof!$B$24</f>
        <v>8.8813725000000012</v>
      </c>
      <c r="F117" s="13">
        <f>E117*1000/9.81-$B$20/roof!$B$24</f>
        <v>884.50535168195722</v>
      </c>
    </row>
    <row r="118" spans="2:6" x14ac:dyDescent="0.25">
      <c r="B118">
        <f t="shared" si="2"/>
        <v>92</v>
      </c>
      <c r="C118" s="2">
        <f t="shared" si="3"/>
        <v>331.2</v>
      </c>
      <c r="D118" s="13">
        <f>0.5*1.1*B118^2*roof!$B$8*$B$18*roof!$B$24/1000</f>
        <v>108.93168000000003</v>
      </c>
      <c r="E118" s="13">
        <f>D118/roof!$B$24</f>
        <v>9.0776400000000024</v>
      </c>
      <c r="F118" s="13">
        <f>E118*1000/9.81-$B$20/roof!$B$24</f>
        <v>904.51223241590242</v>
      </c>
    </row>
    <row r="119" spans="2:6" x14ac:dyDescent="0.25">
      <c r="B119">
        <f t="shared" si="2"/>
        <v>93</v>
      </c>
      <c r="C119" s="2">
        <f t="shared" si="3"/>
        <v>334.8</v>
      </c>
      <c r="D119" s="13">
        <f>0.5*1.1*B119^2*roof!$B$8*$B$18*roof!$B$24/1000</f>
        <v>111.31263000000001</v>
      </c>
      <c r="E119" s="13">
        <f>D119/roof!$B$24</f>
        <v>9.2760525000000005</v>
      </c>
      <c r="F119" s="13">
        <f>E119*1000/9.81-$B$20/roof!$B$24</f>
        <v>924.7377675840977</v>
      </c>
    </row>
    <row r="120" spans="2:6" x14ac:dyDescent="0.25">
      <c r="B120">
        <f t="shared" si="2"/>
        <v>94</v>
      </c>
      <c r="C120" s="2">
        <f t="shared" si="3"/>
        <v>338.4</v>
      </c>
      <c r="D120" s="13">
        <f>0.5*1.1*B120^2*roof!$B$8*$B$18*roof!$B$24/1000</f>
        <v>113.71932000000001</v>
      </c>
      <c r="E120" s="13">
        <f>D120/roof!$B$24</f>
        <v>9.4766100000000009</v>
      </c>
      <c r="F120" s="13">
        <f>E120*1000/9.81-$B$20/roof!$B$24</f>
        <v>945.18195718654431</v>
      </c>
    </row>
    <row r="121" spans="2:6" x14ac:dyDescent="0.25">
      <c r="B121">
        <f>B120+1</f>
        <v>95</v>
      </c>
      <c r="C121" s="2">
        <f>60*60*B121/1000</f>
        <v>342</v>
      </c>
      <c r="D121" s="13">
        <f>0.5*1.1*B121^2*roof!$B$8*$B$18*roof!$B$24/1000</f>
        <v>116.15175000000001</v>
      </c>
      <c r="E121" s="13">
        <f>D121/roof!$B$24</f>
        <v>9.6793125</v>
      </c>
      <c r="F121" s="13">
        <f>E121*1000/9.81-$B$20/roof!$B$24</f>
        <v>965.84480122324146</v>
      </c>
    </row>
    <row r="122" spans="2:6" x14ac:dyDescent="0.25">
      <c r="B122">
        <f t="shared" ref="B122:B126" si="4">B121+1</f>
        <v>96</v>
      </c>
      <c r="C122" s="2">
        <f t="shared" ref="C122:C126" si="5">60*60*B122/1000</f>
        <v>345.6</v>
      </c>
      <c r="D122" s="13">
        <f>0.5*1.1*B122^2*roof!$B$8*$B$18*roof!$B$24/1000</f>
        <v>118.60992000000002</v>
      </c>
      <c r="E122" s="13">
        <f>D122/roof!$B$24</f>
        <v>9.8841600000000014</v>
      </c>
      <c r="F122" s="13">
        <f>E122*1000/9.81-$B$20/roof!$B$24</f>
        <v>986.72629969418972</v>
      </c>
    </row>
    <row r="123" spans="2:6" x14ac:dyDescent="0.25">
      <c r="B123">
        <f t="shared" si="4"/>
        <v>97</v>
      </c>
      <c r="C123" s="2">
        <f t="shared" si="5"/>
        <v>349.2</v>
      </c>
      <c r="D123" s="13">
        <f>0.5*1.1*B123^2*roof!$B$8*$B$18*roof!$B$24/1000</f>
        <v>121.09383000000001</v>
      </c>
      <c r="E123" s="13">
        <f>D123/roof!$B$24</f>
        <v>10.091152500000002</v>
      </c>
      <c r="F123" s="13">
        <f>E123*1000/9.81-$B$20/roof!$B$24</f>
        <v>1007.8264525993885</v>
      </c>
    </row>
    <row r="124" spans="2:6" x14ac:dyDescent="0.25">
      <c r="B124">
        <f t="shared" si="4"/>
        <v>98</v>
      </c>
      <c r="C124" s="2">
        <f t="shared" si="5"/>
        <v>352.8</v>
      </c>
      <c r="D124" s="13">
        <f>0.5*1.1*B124^2*roof!$B$8*$B$18*roof!$B$24/1000</f>
        <v>123.60348</v>
      </c>
      <c r="E124" s="13">
        <f>D124/roof!$B$24</f>
        <v>10.30029</v>
      </c>
      <c r="F124" s="13">
        <f>E124*1000/9.81-$B$20/roof!$B$24</f>
        <v>1029.1452599388381</v>
      </c>
    </row>
    <row r="125" spans="2:6" x14ac:dyDescent="0.25">
      <c r="B125">
        <f t="shared" si="4"/>
        <v>99</v>
      </c>
      <c r="C125" s="2">
        <f t="shared" si="5"/>
        <v>356.4</v>
      </c>
      <c r="D125" s="13">
        <f>0.5*1.1*B125^2*roof!$B$8*$B$18*roof!$B$24/1000</f>
        <v>126.13887000000003</v>
      </c>
      <c r="E125" s="13">
        <f>D125/roof!$B$24</f>
        <v>10.511572500000002</v>
      </c>
      <c r="F125" s="13">
        <f>E125*1000/9.81-$B$20/roof!$B$24</f>
        <v>1050.6827217125385</v>
      </c>
    </row>
    <row r="126" spans="2:6" x14ac:dyDescent="0.25">
      <c r="B126">
        <f t="shared" si="4"/>
        <v>100</v>
      </c>
      <c r="C126" s="2">
        <f t="shared" si="5"/>
        <v>360</v>
      </c>
      <c r="D126" s="13">
        <f>0.5*1.1*B126^2*roof!$B$8*$B$18*roof!$B$24/1000</f>
        <v>128.69999999999999</v>
      </c>
      <c r="E126" s="13">
        <f>D126/roof!$B$24</f>
        <v>10.725</v>
      </c>
      <c r="F126" s="13">
        <f>E126*1000/9.81-$B$20/roof!$B$24</f>
        <v>1072.4388379204893</v>
      </c>
    </row>
  </sheetData>
  <pageMargins left="0.7" right="0.7" top="0.75" bottom="0.75" header="0.3" footer="0.3"/>
  <pageSetup paperSize="9" orientation="portrait" verticalDpi="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5" x14ac:dyDescent="0.25"/>
  <cols>
    <col min="1" max="1" width="20.5703125" bestFit="1" customWidth="1"/>
  </cols>
  <sheetData>
    <row r="1" spans="1:1" x14ac:dyDescent="0.25">
      <c r="A1" t="s">
        <v>89</v>
      </c>
    </row>
    <row r="2" spans="1:1" x14ac:dyDescent="0.25">
      <c r="A2">
        <v>1</v>
      </c>
    </row>
    <row r="3" spans="1:1" x14ac:dyDescent="0.25">
      <c r="A3">
        <v>1.2</v>
      </c>
    </row>
    <row r="4" spans="1:1" x14ac:dyDescent="0.25">
      <c r="A4">
        <v>1.3</v>
      </c>
    </row>
    <row r="5" spans="1:1" x14ac:dyDescent="0.25">
      <c r="A5">
        <v>1.4</v>
      </c>
    </row>
    <row r="6" spans="1:1" x14ac:dyDescent="0.25">
      <c r="A6">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interface</vt:lpstr>
      <vt:lpstr>README</vt:lpstr>
      <vt:lpstr>roof</vt:lpstr>
      <vt:lpstr>whole building</vt:lpstr>
      <vt:lpstr>Lists</vt:lpstr>
      <vt:lpstr>interface!Print_Area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Paszkiewicz</dc:creator>
  <cp:lastModifiedBy>Noorullah Kuchai</cp:lastModifiedBy>
  <dcterms:created xsi:type="dcterms:W3CDTF">2018-09-17T10:29:08Z</dcterms:created>
  <dcterms:modified xsi:type="dcterms:W3CDTF">2020-10-09T12:31:59Z</dcterms:modified>
</cp:coreProperties>
</file>